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drawings/drawing18.xml" ContentType="application/vnd.openxmlformats-officedocument.drawing+xml"/>
  <Override PartName="/xl/tables/table16.xml" ContentType="application/vnd.openxmlformats-officedocument.spreadsheetml.table+xml"/>
  <Override PartName="/xl/drawings/drawing19.xml" ContentType="application/vnd.openxmlformats-officedocument.drawing+xml"/>
  <Override PartName="/xl/tables/table17.xml" ContentType="application/vnd.openxmlformats-officedocument.spreadsheetml.table+xml"/>
  <Override PartName="/xl/drawings/drawing20.xml" ContentType="application/vnd.openxmlformats-officedocument.drawing+xml"/>
  <Override PartName="/xl/tables/table18.xml" ContentType="application/vnd.openxmlformats-officedocument.spreadsheetml.table+xml"/>
  <Override PartName="/xl/drawings/drawing21.xml" ContentType="application/vnd.openxmlformats-officedocument.drawing+xml"/>
  <Override PartName="/xl/tables/table19.xml" ContentType="application/vnd.openxmlformats-officedocument.spreadsheetml.table+xml"/>
  <Override PartName="/xl/drawings/drawing22.xml" ContentType="application/vnd.openxmlformats-officedocument.drawing+xml"/>
  <Override PartName="/xl/tables/table20.xml" ContentType="application/vnd.openxmlformats-officedocument.spreadsheetml.table+xml"/>
  <Override PartName="/xl/drawings/drawing23.xml" ContentType="application/vnd.openxmlformats-officedocument.drawing+xml"/>
  <Override PartName="/xl/tables/table21.xml" ContentType="application/vnd.openxmlformats-officedocument.spreadsheetml.table+xml"/>
  <Override PartName="/xl/drawings/drawing24.xml" ContentType="application/vnd.openxmlformats-officedocument.drawing+xml"/>
  <Override PartName="/xl/tables/table22.xml" ContentType="application/vnd.openxmlformats-officedocument.spreadsheetml.table+xml"/>
  <Override PartName="/xl/drawings/drawing25.xml" ContentType="application/vnd.openxmlformats-officedocument.drawing+xml"/>
  <Override PartName="/xl/tables/table23.xml" ContentType="application/vnd.openxmlformats-officedocument.spreadsheetml.table+xml"/>
  <Override PartName="/xl/drawings/drawing26.xml" ContentType="application/vnd.openxmlformats-officedocument.drawing+xml"/>
  <Override PartName="/xl/tables/table24.xml" ContentType="application/vnd.openxmlformats-officedocument.spreadsheetml.table+xml"/>
  <Override PartName="/xl/drawings/drawing27.xml" ContentType="application/vnd.openxmlformats-officedocument.drawing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 - Universidad Nacional de Colombia\UNIVERSIDAD\11 Semestre\Métodos estocasticos\Trabajos y entregas\Proyecto 2\Entregables\"/>
    </mc:Choice>
  </mc:AlternateContent>
  <xr:revisionPtr revIDLastSave="0" documentId="13_ncr:1_{9E2E11EE-FA50-45C1-8D3B-B3849790E707}" xr6:coauthVersionLast="47" xr6:coauthVersionMax="47" xr10:uidLastSave="{00000000-0000-0000-0000-000000000000}"/>
  <bookViews>
    <workbookView xWindow="11520" yWindow="0" windowWidth="11520" windowHeight="12360" xr2:uid="{390E8CBF-6F98-4C11-875D-1688A5593259}"/>
  </bookViews>
  <sheets>
    <sheet name="Menú" sheetId="1" r:id="rId1"/>
    <sheet name="Resumen de datos" sheetId="28" r:id="rId2"/>
    <sheet name="Consolidado" sheetId="36" r:id="rId3"/>
    <sheet name="1991-2021" sheetId="58" r:id="rId4"/>
    <sheet name="Guamal (Q)" sheetId="2" r:id="rId5"/>
    <sheet name="La Pradera (Q)" sheetId="3" r:id="rId6"/>
    <sheet name="Pte Manrique (Q)" sheetId="4" r:id="rId7"/>
    <sheet name="La Muralla (Q)" sheetId="5" r:id="rId8"/>
    <sheet name="Acequia San Patricio (Q)" sheetId="6" r:id="rId9"/>
    <sheet name="El Bosque (Q)" sheetId="7" r:id="rId10"/>
    <sheet name="Guamal (NMed)" sheetId="8" r:id="rId11"/>
    <sheet name="La Pradera (Nmed)" sheetId="9" r:id="rId12"/>
    <sheet name="Puente Manrique (Nmed)" sheetId="10" r:id="rId13"/>
    <sheet name="La Muralla (Nmed)" sheetId="11" r:id="rId14"/>
    <sheet name="Acequia San Patricio (Nmed)" sheetId="12" r:id="rId15"/>
    <sheet name="El Bosque (Nmed)" sheetId="13" r:id="rId16"/>
    <sheet name="Guamal (Nmin)" sheetId="14" r:id="rId17"/>
    <sheet name="La Pradera (Nmin)" sheetId="15" r:id="rId18"/>
    <sheet name="Pte Manrique (Nmin)" sheetId="16" r:id="rId19"/>
    <sheet name="La Muralla (Nmin)" sheetId="17" r:id="rId20"/>
    <sheet name="Acequia San Patricio (Nmin)" sheetId="18" r:id="rId21"/>
    <sheet name="El Bosque (Nmin)" sheetId="19" r:id="rId22"/>
    <sheet name="Planadas (Precip)" sheetId="21" r:id="rId23"/>
    <sheet name="La Primavera (Precip)" sheetId="22" r:id="rId24"/>
    <sheet name="La Pradera (Precip)" sheetId="23" r:id="rId25"/>
    <sheet name="La Unión (Precip)" sheetId="24" r:id="rId26"/>
    <sheet name="Las Margaritas (Precip)" sheetId="25" r:id="rId27"/>
  </sheets>
  <definedNames>
    <definedName name="_xlnm._FilterDatabase" localSheetId="3" hidden="1">'1991-2021'!$A$1:$V$373</definedName>
    <definedName name="_xlnm._FilterDatabase" localSheetId="2" hidden="1">Consolidado!$A$1:$V$865</definedName>
    <definedName name="_xlnm._FilterDatabase" localSheetId="6" hidden="1">'Pte Manrique (Q)'!$Q$1:$R$730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8" l="1"/>
  <c r="L21" i="28"/>
  <c r="L20" i="28"/>
  <c r="L19" i="28"/>
  <c r="L18" i="28"/>
  <c r="L17" i="28"/>
  <c r="L16" i="28"/>
  <c r="L15" i="28"/>
  <c r="L14" i="28"/>
  <c r="L13" i="28"/>
  <c r="L12" i="28"/>
  <c r="L10" i="28"/>
  <c r="L9" i="28"/>
  <c r="L8" i="28"/>
  <c r="L7" i="28"/>
  <c r="L6" i="28"/>
  <c r="L5" i="28"/>
  <c r="L4" i="28"/>
  <c r="L3" i="28"/>
  <c r="L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H21" i="28"/>
  <c r="I21" i="28" s="1"/>
  <c r="H20" i="28"/>
  <c r="I20" i="28" s="1"/>
  <c r="H19" i="28"/>
  <c r="I19" i="28" s="1"/>
  <c r="H18" i="28"/>
  <c r="I18" i="28" s="1"/>
  <c r="H17" i="28"/>
  <c r="I17" i="28" s="1"/>
  <c r="H16" i="28"/>
  <c r="I16" i="28" s="1"/>
  <c r="H15" i="28"/>
  <c r="I15" i="28" s="1"/>
  <c r="H14" i="28"/>
  <c r="I14" i="28" s="1"/>
  <c r="H13" i="28"/>
  <c r="I13" i="28" s="1"/>
  <c r="H12" i="28"/>
  <c r="I12" i="28" s="1"/>
  <c r="H11" i="28"/>
  <c r="I11" i="28" s="1"/>
  <c r="H10" i="28"/>
  <c r="I10" i="28" s="1"/>
  <c r="H9" i="28"/>
  <c r="I9" i="28" s="1"/>
  <c r="H8" i="28"/>
  <c r="I8" i="28" s="1"/>
  <c r="H7" i="28"/>
  <c r="I7" i="28" s="1"/>
  <c r="H6" i="28"/>
  <c r="I6" i="28" s="1"/>
  <c r="H5" i="28"/>
  <c r="I5" i="28" s="1"/>
  <c r="H4" i="28"/>
  <c r="I4" i="28" s="1"/>
  <c r="H3" i="28"/>
  <c r="I3" i="28" s="1"/>
  <c r="H2" i="28"/>
  <c r="I2" i="28" s="1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J17" i="28" l="1"/>
  <c r="J20" i="28"/>
  <c r="J19" i="28"/>
  <c r="J3" i="28"/>
  <c r="J14" i="28"/>
  <c r="J21" i="28"/>
  <c r="J15" i="28"/>
  <c r="J6" i="28"/>
  <c r="J16" i="28"/>
  <c r="J18" i="28"/>
  <c r="J2" i="28"/>
  <c r="J10" i="28"/>
  <c r="J11" i="28"/>
  <c r="J12" i="28"/>
  <c r="J7" i="28"/>
  <c r="J13" i="28"/>
  <c r="J5" i="28"/>
  <c r="J8" i="28"/>
  <c r="J9" i="28"/>
  <c r="J4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5C64E8-2587-4F4B-945E-B139AE007B12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  <connection id="2" xr16:uid="{57515FF6-F69D-4FAA-985B-93F9AD7AEA97}" keepAlive="1" name="Consulta - Tabla10" description="Conexión a la consulta 'Tabla10' en el libro." type="5" refreshedVersion="0" background="1">
    <dbPr connection="Provider=Microsoft.Mashup.OleDb.1;Data Source=$Workbook$;Location=Tabla10;Extended Properties=&quot;&quot;" command="SELECT * FROM [Tabla10]"/>
  </connection>
  <connection id="3" xr16:uid="{2F86FFF0-A707-4098-8620-2154EE805717}" keepAlive="1" name="Consulta - Tabla10 (2)" description="Conexión a la consulta 'Tabla10 (2)' en el libro." type="5" refreshedVersion="0" background="1">
    <dbPr connection="Provider=Microsoft.Mashup.OleDb.1;Data Source=$Workbook$;Location=&quot;Tabla10 (2)&quot;;Extended Properties=&quot;&quot;" command="SELECT * FROM [Tabla10 (2)]"/>
  </connection>
  <connection id="4" xr16:uid="{1887351D-455E-4BD6-B0A7-97BE192FCF30}" keepAlive="1" name="Consulta - Tabla12" description="Conexión a la consulta 'Tabla12' en el libro." type="5" refreshedVersion="0" background="1">
    <dbPr connection="Provider=Microsoft.Mashup.OleDb.1;Data Source=$Workbook$;Location=Tabla12;Extended Properties=&quot;&quot;" command="SELECT * FROM [Tabla12]"/>
  </connection>
  <connection id="5" xr16:uid="{BC6909A7-5D76-4589-B5E3-9E9C5696A636}" keepAlive="1" name="Consulta - Tabla14" description="Conexión a la consulta 'Tabla14' en el libro." type="5" refreshedVersion="0" background="1">
    <dbPr connection="Provider=Microsoft.Mashup.OleDb.1;Data Source=$Workbook$;Location=Tabla14;Extended Properties=&quot;&quot;" command="SELECT * FROM [Tabla14]"/>
  </connection>
  <connection id="6" xr16:uid="{A993BCC6-EA47-4AF3-A052-16EEB1B8B931}" keepAlive="1" name="Consulta - Tabla16" description="Conexión a la consulta 'Tabla16' en el libro." type="5" refreshedVersion="0" background="1">
    <dbPr connection="Provider=Microsoft.Mashup.OleDb.1;Data Source=$Workbook$;Location=Tabla16;Extended Properties=&quot;&quot;" command="SELECT * FROM [Tabla16]"/>
  </connection>
  <connection id="7" xr16:uid="{0E96F6D9-9141-4DD1-93E2-264DE78F869D}" keepAlive="1" name="Consulta - Tabla18" description="Conexión a la consulta 'Tabla18' en el libro." type="5" refreshedVersion="0" background="1">
    <dbPr connection="Provider=Microsoft.Mashup.OleDb.1;Data Source=$Workbook$;Location=Tabla18;Extended Properties=&quot;&quot;" command="SELECT * FROM [Tabla18]"/>
  </connection>
  <connection id="8" xr16:uid="{0433783A-32C6-4E2C-91BF-40AEBC675A0F}" keepAlive="1" name="Consulta - Tabla2" description="Conexión a la consulta 'Tabla2' en el libro." type="5" refreshedVersion="0" background="1">
    <dbPr connection="Provider=Microsoft.Mashup.OleDb.1;Data Source=$Workbook$;Location=Tabla2;Extended Properties=&quot;&quot;" command="SELECT * FROM [Tabla2]"/>
  </connection>
  <connection id="9" xr16:uid="{F6124CA3-C752-42A0-925C-64A8A1D2212A}" keepAlive="1" name="Consulta - Tabla2 (2)" description="Conexión a la consulta 'Tabla2 (2)' en el libro." type="5" refreshedVersion="0" background="1">
    <dbPr connection="Provider=Microsoft.Mashup.OleDb.1;Data Source=$Workbook$;Location=&quot;Tabla2 (2)&quot;;Extended Properties=&quot;&quot;" command="SELECT * FROM [Tabla2 (2)]"/>
  </connection>
  <connection id="10" xr16:uid="{B9ED1C1D-2373-412F-BC9A-F04D3A455AFF}" keepAlive="1" name="Consulta - Tabla2 (3)" description="Conexión a la consulta 'Tabla2 (3)' en el libro." type="5" refreshedVersion="0" background="1">
    <dbPr connection="Provider=Microsoft.Mashup.OleDb.1;Data Source=$Workbook$;Location=&quot;Tabla2 (3)&quot;;Extended Properties=&quot;&quot;" command="SELECT * FROM [Tabla2 (3)]"/>
  </connection>
  <connection id="11" xr16:uid="{A83FF379-F522-42C1-BF26-02207DB3EA5E}" keepAlive="1" name="Consulta - Tabla20" description="Conexión a la consulta 'Tabla20' en el libro." type="5" refreshedVersion="0" background="1">
    <dbPr connection="Provider=Microsoft.Mashup.OleDb.1;Data Source=$Workbook$;Location=Tabla20;Extended Properties=&quot;&quot;" command="SELECT * FROM [Tabla20]"/>
  </connection>
  <connection id="12" xr16:uid="{83CE9D6A-689A-4CA4-B3D8-5E9E313B6A23}" keepAlive="1" name="Consulta - Tabla22" description="Conexión a la consulta 'Tabla22' en el libro." type="5" refreshedVersion="0" background="1">
    <dbPr connection="Provider=Microsoft.Mashup.OleDb.1;Data Source=$Workbook$;Location=Tabla22;Extended Properties=&quot;&quot;" command="SELECT * FROM [Tabla22]"/>
  </connection>
  <connection id="13" xr16:uid="{E9341233-A571-45C8-AD63-6F4F5B7BC901}" keepAlive="1" name="Consulta - Tabla24" description="Conexión a la consulta 'Tabla24' en el libro." type="5" refreshedVersion="0" background="1">
    <dbPr connection="Provider=Microsoft.Mashup.OleDb.1;Data Source=$Workbook$;Location=Tabla24;Extended Properties=&quot;&quot;" command="SELECT * FROM [Tabla24]"/>
  </connection>
  <connection id="14" xr16:uid="{B978C71C-213B-420C-BCDD-FA9332A30BEE}" keepAlive="1" name="Consulta - Tabla26" description="Conexión a la consulta 'Tabla26' en el libro." type="5" refreshedVersion="0" background="1">
    <dbPr connection="Provider=Microsoft.Mashup.OleDb.1;Data Source=$Workbook$;Location=Tabla26;Extended Properties=&quot;&quot;" command="SELECT * FROM [Tabla26]"/>
  </connection>
  <connection id="15" xr16:uid="{1A3CB9EE-7E59-4B7D-B060-57E09A474E65}" keepAlive="1" name="Consulta - Tabla28" description="Conexión a la consulta 'Tabla28' en el libro." type="5" refreshedVersion="0" background="1">
    <dbPr connection="Provider=Microsoft.Mashup.OleDb.1;Data Source=$Workbook$;Location=Tabla28;Extended Properties=&quot;&quot;" command="SELECT * FROM [Tabla28]"/>
  </connection>
  <connection id="16" xr16:uid="{79E21FAA-92F2-4AF5-83F0-2C5E9343F381}" keepAlive="1" name="Consulta - Tabla3" description="Conexión a la consulta 'Tabla3' en el libro." type="5" refreshedVersion="0" background="1">
    <dbPr connection="Provider=Microsoft.Mashup.OleDb.1;Data Source=$Workbook$;Location=Tabla3;Extended Properties=&quot;&quot;" command="SELECT * FROM [Tabla3]"/>
  </connection>
  <connection id="17" xr16:uid="{5491DFB3-E8B7-4FE7-BD2B-19F30F5DA7BB}" keepAlive="1" name="Consulta - Tabla30" description="Conexión a la consulta 'Tabla30' en el libro." type="5" refreshedVersion="0" background="1">
    <dbPr connection="Provider=Microsoft.Mashup.OleDb.1;Data Source=$Workbook$;Location=Tabla30;Extended Properties=&quot;&quot;" command="SELECT * FROM [Tabla30]"/>
  </connection>
  <connection id="18" xr16:uid="{11CEFBD9-E48E-40FB-B8AB-1755CC37BBC8}" keepAlive="1" name="Consulta - Tabla32" description="Conexión a la consulta 'Tabla32' en el libro." type="5" refreshedVersion="0" background="1">
    <dbPr connection="Provider=Microsoft.Mashup.OleDb.1;Data Source=$Workbook$;Location=Tabla32;Extended Properties=&quot;&quot;" command="SELECT * FROM [Tabla32]"/>
  </connection>
  <connection id="19" xr16:uid="{13A09C2F-44BF-4C70-A835-E79827573B00}" keepAlive="1" name="Consulta - Tabla34" description="Conexión a la consulta 'Tabla34' en el libro." type="5" refreshedVersion="0" background="1">
    <dbPr connection="Provider=Microsoft.Mashup.OleDb.1;Data Source=$Workbook$;Location=Tabla34;Extended Properties=&quot;&quot;" command="SELECT * FROM [Tabla34]"/>
  </connection>
  <connection id="20" xr16:uid="{342AEBAA-5628-44C8-94A1-84BD941606BB}" keepAlive="1" name="Consulta - Tabla36" description="Conexión a la consulta 'Tabla36' en el libro." type="5" refreshedVersion="0" background="1">
    <dbPr connection="Provider=Microsoft.Mashup.OleDb.1;Data Source=$Workbook$;Location=Tabla36;Extended Properties=&quot;&quot;" command="SELECT * FROM [Tabla36]"/>
  </connection>
  <connection id="21" xr16:uid="{4C2B4F38-F804-44E6-8F6F-81C9341EA119}" keepAlive="1" name="Consulta - Tabla38" description="Conexión a la consulta 'Tabla38' en el libro." type="5" refreshedVersion="0" background="1">
    <dbPr connection="Provider=Microsoft.Mashup.OleDb.1;Data Source=$Workbook$;Location=Tabla38;Extended Properties=&quot;&quot;" command="SELECT * FROM [Tabla38]"/>
  </connection>
  <connection id="22" xr16:uid="{E6267861-9A95-449A-84A3-8AF18E54B6AA}" keepAlive="1" name="Consulta - Tabla4" description="Conexión a la consulta 'Tabla4' en el libro." type="5" refreshedVersion="8" background="1" saveData="1">
    <dbPr connection="Provider=Microsoft.Mashup.OleDb.1;Data Source=$Workbook$;Location=Tabla4;Extended Properties=&quot;&quot;" command="SELECT * FROM [Tabla4]"/>
  </connection>
  <connection id="23" xr16:uid="{3569C310-B9BF-41D8-A247-32DA0AB30355}" keepAlive="1" name="Consulta - Tabla5" description="Conexión a la consulta 'Tabla5' en el libro." type="5" refreshedVersion="0" background="1">
    <dbPr connection="Provider=Microsoft.Mashup.OleDb.1;Data Source=$Workbook$;Location=Tabla5;Extended Properties=&quot;&quot;" command="SELECT * FROM [Tabla5]"/>
  </connection>
  <connection id="24" xr16:uid="{0636C41C-F825-4F0D-B456-D3CB40F1BAA2}" keepAlive="1" name="Consulta - Tabla5 (2)" description="Conexión a la consulta 'Tabla5 (2)' en el libro." type="5" refreshedVersion="0" background="1">
    <dbPr connection="Provider=Microsoft.Mashup.OleDb.1;Data Source=$Workbook$;Location=&quot;Tabla5 (2)&quot;;Extended Properties=&quot;&quot;" command="SELECT * FROM [Tabla5 (2)]"/>
  </connection>
  <connection id="25" xr16:uid="{F0D74088-6A5B-41CD-BBC3-746581BF8015}" keepAlive="1" name="Consulta - Tabla5 (3)" description="Conexión a la consulta 'Tabla5 (3)' en el libro." type="5" refreshedVersion="8" background="1" saveData="1">
    <dbPr connection="Provider=Microsoft.Mashup.OleDb.1;Data Source=$Workbook$;Location=&quot;Tabla5 (3)&quot;;Extended Properties=&quot;&quot;" command="SELECT * FROM [Tabla5 (3)]"/>
  </connection>
  <connection id="26" xr16:uid="{DB2CB24D-E5C0-4F82-96D2-254D38CA62B4}" keepAlive="1" name="Consulta - Tabla7" description="Conexión a la consulta 'Tabla7' en el libro." type="5" refreshedVersion="0" background="1">
    <dbPr connection="Provider=Microsoft.Mashup.OleDb.1;Data Source=$Workbook$;Location=Tabla7;Extended Properties=&quot;&quot;" command="SELECT * FROM [Tabla7]"/>
  </connection>
  <connection id="27" xr16:uid="{5C47F7F5-9AFA-4857-AA8C-699698A90A23}" keepAlive="1" name="Consulta - Tabla8" description="Conexión a la consulta 'Tabla8' en el libro." type="5" refreshedVersion="0" background="1">
    <dbPr connection="Provider=Microsoft.Mashup.OleDb.1;Data Source=$Workbook$;Location=Tabla8;Extended Properties=&quot;&quot;" command="SELECT * FROM [Tabla8]"/>
  </connection>
</connections>
</file>

<file path=xl/sharedStrings.xml><?xml version="1.0" encoding="utf-8"?>
<sst xmlns="http://schemas.openxmlformats.org/spreadsheetml/2006/main" count="385" uniqueCount="70">
  <si>
    <t>Caudal medio mensual (m3/s)</t>
  </si>
  <si>
    <t>Nivel medio mensual (cm)</t>
  </si>
  <si>
    <t>AÑO</t>
  </si>
  <si>
    <t>ENERO</t>
  </si>
  <si>
    <t>MARZO</t>
  </si>
  <si>
    <t>ABRIL</t>
  </si>
  <si>
    <t>MAYO</t>
  </si>
  <si>
    <t>JUNIO</t>
  </si>
  <si>
    <t>JULIO</t>
  </si>
  <si>
    <t>FEBRERO</t>
  </si>
  <si>
    <t>AGOSTO</t>
  </si>
  <si>
    <t>SEPTIEMBRE</t>
  </si>
  <si>
    <t>OCTUBRE</t>
  </si>
  <si>
    <t>NOVIEMBRE</t>
  </si>
  <si>
    <t>DICIEMBRE</t>
  </si>
  <si>
    <t>Nivel mínimo mensual (cm)</t>
  </si>
  <si>
    <t>ESTACIÓN</t>
  </si>
  <si>
    <t xml:space="preserve">Estación </t>
  </si>
  <si>
    <t>Parámetro</t>
  </si>
  <si>
    <t>PARÁMETRO</t>
  </si>
  <si>
    <t>Fecha Inicial</t>
  </si>
  <si>
    <t>Fecha Final</t>
  </si>
  <si>
    <t>Longitud de la Serie</t>
  </si>
  <si>
    <t>Media</t>
  </si>
  <si>
    <t>Varianza</t>
  </si>
  <si>
    <t>Desviación Estandar</t>
  </si>
  <si>
    <t>Guamal</t>
  </si>
  <si>
    <t>Caudal (m3/s)</t>
  </si>
  <si>
    <t>La Pradera</t>
  </si>
  <si>
    <t>Pte Manrique</t>
  </si>
  <si>
    <t xml:space="preserve">La Muralla </t>
  </si>
  <si>
    <t>El Bosque</t>
  </si>
  <si>
    <t>Planadas</t>
  </si>
  <si>
    <t>La Primavera</t>
  </si>
  <si>
    <t>Mediana</t>
  </si>
  <si>
    <t>Coeficiente de Variación</t>
  </si>
  <si>
    <t>Asimetría</t>
  </si>
  <si>
    <t>Curtosis</t>
  </si>
  <si>
    <t>Pte Manrique (Caudal)</t>
  </si>
  <si>
    <t>Fecha</t>
  </si>
  <si>
    <t>Mes</t>
  </si>
  <si>
    <t>Guamal (Caudal)</t>
  </si>
  <si>
    <t>La Pradera (Caudal)</t>
  </si>
  <si>
    <t>La Muralla (Caudal)</t>
  </si>
  <si>
    <t>El Bosque (Caudal)</t>
  </si>
  <si>
    <t>Guamal (Nivel medio)</t>
  </si>
  <si>
    <t>La Pradera (Nivel Medio)</t>
  </si>
  <si>
    <t>Pte Manrique (Nivel Medio)</t>
  </si>
  <si>
    <t>La Muralla (Nivel Medio)</t>
  </si>
  <si>
    <t>El Bosque (Nivel Medio)</t>
  </si>
  <si>
    <t>Guamal (Nivel mínimo)</t>
  </si>
  <si>
    <t>La Pradera (Nivel mínimo)</t>
  </si>
  <si>
    <t>Pte Manrique (Nivel mínimo)</t>
  </si>
  <si>
    <t>La Muralla (Nivel mínimo)</t>
  </si>
  <si>
    <t>El Bosque (Nivel mínimo)</t>
  </si>
  <si>
    <t>Precipitación mensual (mm)</t>
  </si>
  <si>
    <t>FEBRE</t>
  </si>
  <si>
    <t>AGOST</t>
  </si>
  <si>
    <t>SEPTI</t>
  </si>
  <si>
    <t>OCTUB</t>
  </si>
  <si>
    <t>NOVIE</t>
  </si>
  <si>
    <t>DICIE</t>
  </si>
  <si>
    <t>Planadas (Precip)</t>
  </si>
  <si>
    <t>La primavera (Precip)</t>
  </si>
  <si>
    <t>La Pradera (Precip)</t>
  </si>
  <si>
    <t>La Unión (Precip)</t>
  </si>
  <si>
    <t>Las Margaritas (Precip)</t>
  </si>
  <si>
    <t>Precipitación Mensual (mm)</t>
  </si>
  <si>
    <t>La Unión</t>
  </si>
  <si>
    <t>Las Margaritas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</si>
</sst>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vertical="center" textRotation="255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8" borderId="0" xfId="0" applyFont="1" applyFill="1" applyAlignment="1">
      <alignment horizontal="center" vertical="center"/>
    </xf>
    <xf numFmtId="1" fontId="6" fillId="8" borderId="0" xfId="0" applyNumberFormat="1" applyFont="1" applyFill="1" applyAlignment="1">
      <alignment horizontal="center" vertical="center"/>
    </xf>
    <xf numFmtId="1" fontId="6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1" fontId="7" fillId="8" borderId="4" xfId="0" applyNumberFormat="1" applyFont="1" applyFill="1" applyBorder="1" applyAlignment="1">
      <alignment horizontal="center" vertical="center" wrapText="1"/>
    </xf>
    <xf numFmtId="1" fontId="7" fillId="8" borderId="0" xfId="0" applyNumberFormat="1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1" xfId="0" applyFont="1" applyFill="1" applyBorder="1" applyAlignment="1">
      <alignment vertical="center" textRotation="255" wrapText="1"/>
    </xf>
    <xf numFmtId="0" fontId="1" fillId="7" borderId="3" xfId="0" applyFont="1" applyFill="1" applyBorder="1" applyAlignment="1">
      <alignment vertical="center" textRotation="255" wrapText="1"/>
    </xf>
    <xf numFmtId="0" fontId="1" fillId="7" borderId="4" xfId="0" applyFont="1" applyFill="1" applyBorder="1" applyAlignment="1">
      <alignment vertical="center" textRotation="255" wrapText="1"/>
    </xf>
    <xf numFmtId="0" fontId="1" fillId="7" borderId="5" xfId="0" applyFont="1" applyFill="1" applyBorder="1" applyAlignment="1">
      <alignment vertical="center" textRotation="255" wrapText="1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 wrapText="1"/>
    </xf>
    <xf numFmtId="17" fontId="0" fillId="7" borderId="2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7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0" fillId="7" borderId="5" xfId="0" applyNumberForma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 wrapText="1"/>
    </xf>
    <xf numFmtId="17" fontId="0" fillId="7" borderId="7" xfId="0" applyNumberFormat="1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horizontal="center" vertical="center" wrapText="1"/>
    </xf>
    <xf numFmtId="164" fontId="0" fillId="7" borderId="8" xfId="0" applyNumberForma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 wrapText="1"/>
    </xf>
    <xf numFmtId="17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 wrapText="1"/>
    </xf>
    <xf numFmtId="164" fontId="0" fillId="9" borderId="5" xfId="0" applyNumberForma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left" vertical="center" wrapText="1"/>
    </xf>
    <xf numFmtId="17" fontId="0" fillId="9" borderId="7" xfId="0" applyNumberFormat="1" applyFill="1" applyBorder="1" applyAlignment="1">
      <alignment horizontal="center" vertical="center" wrapText="1"/>
    </xf>
    <xf numFmtId="164" fontId="0" fillId="9" borderId="7" xfId="0" applyNumberFormat="1" applyFill="1" applyBorder="1" applyAlignment="1">
      <alignment horizontal="center" vertical="center" wrapText="1"/>
    </xf>
    <xf numFmtId="164" fontId="0" fillId="9" borderId="8" xfId="0" applyNumberFormat="1" applyFill="1" applyBorder="1" applyAlignment="1">
      <alignment horizontal="center" vertical="center" wrapText="1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wrapText="1"/>
    </xf>
    <xf numFmtId="0" fontId="4" fillId="6" borderId="0" xfId="0" applyFont="1" applyFill="1" applyAlignment="1">
      <alignment vertical="center"/>
    </xf>
    <xf numFmtId="1" fontId="0" fillId="6" borderId="0" xfId="0" applyNumberFormat="1" applyFill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10" borderId="0" xfId="0" applyFill="1"/>
    <xf numFmtId="0" fontId="7" fillId="8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255" wrapText="1"/>
    </xf>
    <xf numFmtId="0" fontId="1" fillId="0" borderId="2" xfId="0" applyFont="1" applyBorder="1" applyAlignment="1">
      <alignment horizontal="center" vertical="center" textRotation="255" wrapText="1"/>
    </xf>
    <xf numFmtId="0" fontId="1" fillId="0" borderId="3" xfId="0" applyFont="1" applyBorder="1" applyAlignment="1">
      <alignment horizontal="center" vertical="center" textRotation="255" wrapText="1"/>
    </xf>
    <xf numFmtId="0" fontId="1" fillId="0" borderId="4" xfId="0" applyFont="1" applyBorder="1" applyAlignment="1">
      <alignment horizontal="center" vertical="center" textRotation="255" wrapText="1"/>
    </xf>
    <xf numFmtId="0" fontId="1" fillId="0" borderId="0" xfId="0" applyFont="1" applyAlignment="1">
      <alignment horizontal="center" vertical="center" textRotation="255" wrapText="1"/>
    </xf>
    <xf numFmtId="0" fontId="1" fillId="0" borderId="5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10" xfId="0" applyFont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center" vertical="center" textRotation="255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425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numFmt numFmtId="164" formatCode="0.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2" formatCode="mmm\-yy"/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lor theme="1"/>
      </font>
      <fill>
        <patternFill>
          <bgColor theme="0" tint="-0.14996795556505021"/>
        </patternFill>
      </fill>
    </dxf>
    <dxf>
      <font>
        <b/>
        <i val="0"/>
      </font>
    </dxf>
    <dxf>
      <font>
        <b/>
        <i val="0"/>
        <strike val="0"/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Estilo de tabla 1" pivot="0" count="5" xr9:uid="{9A035A15-A561-46F7-B5EA-41634D8C0C7D}">
      <tableStyleElement type="headerRow" dxfId="424"/>
      <tableStyleElement type="firstColumn" dxfId="423"/>
      <tableStyleElement type="firstRowStripe" dxfId="422"/>
      <tableStyleElement type="secondRowStripe" dxfId="421"/>
      <tableStyleElement type="firstColumnStripe" dxfId="42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La Pradera (Nmed)'!A1"/><Relationship Id="rId13" Type="http://schemas.openxmlformats.org/officeDocument/2006/relationships/hyperlink" Target="#'Guamal (Nmin)'!A1"/><Relationship Id="rId18" Type="http://schemas.openxmlformats.org/officeDocument/2006/relationships/hyperlink" Target="#'El Bosque (Nmin)'!A1"/><Relationship Id="rId26" Type="http://schemas.openxmlformats.org/officeDocument/2006/relationships/hyperlink" Target="#Consolidado!A1"/><Relationship Id="rId3" Type="http://schemas.openxmlformats.org/officeDocument/2006/relationships/hyperlink" Target="#'Pte Manrique (Q)'!A1"/><Relationship Id="rId21" Type="http://schemas.openxmlformats.org/officeDocument/2006/relationships/hyperlink" Target="#'La Pradera (Precip)'!A1"/><Relationship Id="rId7" Type="http://schemas.openxmlformats.org/officeDocument/2006/relationships/hyperlink" Target="#'Guamal (NMed)'!A1"/><Relationship Id="rId12" Type="http://schemas.openxmlformats.org/officeDocument/2006/relationships/hyperlink" Target="#'El Bosque (Nmed)'!A1"/><Relationship Id="rId17" Type="http://schemas.openxmlformats.org/officeDocument/2006/relationships/hyperlink" Target="#'La Muralla (Nmin)'!A1"/><Relationship Id="rId25" Type="http://schemas.openxmlformats.org/officeDocument/2006/relationships/hyperlink" Target="#'Resumen de datos'!A1"/><Relationship Id="rId2" Type="http://schemas.openxmlformats.org/officeDocument/2006/relationships/hyperlink" Target="#'La Pradera (Q)'!A1"/><Relationship Id="rId16" Type="http://schemas.openxmlformats.org/officeDocument/2006/relationships/hyperlink" Target="#'Acequia San Patricio (Nmin)'!A1"/><Relationship Id="rId20" Type="http://schemas.openxmlformats.org/officeDocument/2006/relationships/hyperlink" Target="#'La Primavera (Precip)'!A1"/><Relationship Id="rId1" Type="http://schemas.openxmlformats.org/officeDocument/2006/relationships/hyperlink" Target="#'Guamal (Q)'!A1"/><Relationship Id="rId6" Type="http://schemas.openxmlformats.org/officeDocument/2006/relationships/hyperlink" Target="#'El Bosque (Q)'!A1"/><Relationship Id="rId11" Type="http://schemas.openxmlformats.org/officeDocument/2006/relationships/hyperlink" Target="#'La Muralla (Nmed)'!A1"/><Relationship Id="rId24" Type="http://schemas.openxmlformats.org/officeDocument/2006/relationships/image" Target="../media/image1.png"/><Relationship Id="rId5" Type="http://schemas.openxmlformats.org/officeDocument/2006/relationships/hyperlink" Target="#'La Muralla (Q)'!A1"/><Relationship Id="rId15" Type="http://schemas.openxmlformats.org/officeDocument/2006/relationships/hyperlink" Target="#'Pte Manrique (Nmin)'!A1"/><Relationship Id="rId23" Type="http://schemas.openxmlformats.org/officeDocument/2006/relationships/hyperlink" Target="#'La Uni&#243;n (Precip)'!A1"/><Relationship Id="rId10" Type="http://schemas.openxmlformats.org/officeDocument/2006/relationships/hyperlink" Target="#'Acequia San Patricio (Nmed)'!A1"/><Relationship Id="rId19" Type="http://schemas.openxmlformats.org/officeDocument/2006/relationships/hyperlink" Target="#'Planadas (Precip)'!A1"/><Relationship Id="rId4" Type="http://schemas.openxmlformats.org/officeDocument/2006/relationships/hyperlink" Target="#'Acequia San Patricio (Q)'!A1"/><Relationship Id="rId9" Type="http://schemas.openxmlformats.org/officeDocument/2006/relationships/hyperlink" Target="#'Puente Manrique (Nmed)'!A1"/><Relationship Id="rId14" Type="http://schemas.openxmlformats.org/officeDocument/2006/relationships/hyperlink" Target="#'La Pradera (Nmin)'!A1"/><Relationship Id="rId22" Type="http://schemas.openxmlformats.org/officeDocument/2006/relationships/hyperlink" Target="#'Las Margaritas (Precip)'!A1"/><Relationship Id="rId27" Type="http://schemas.openxmlformats.org/officeDocument/2006/relationships/hyperlink" Target="#'1991-2021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Men&#25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22860</xdr:rowOff>
    </xdr:from>
    <xdr:to>
      <xdr:col>2</xdr:col>
      <xdr:colOff>685800</xdr:colOff>
      <xdr:row>9</xdr:row>
      <xdr:rowOff>45720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1244B3-FADA-EC21-B5A2-D8AFA3567B1D}"/>
            </a:ext>
          </a:extLst>
        </xdr:cNvPr>
        <xdr:cNvSpPr/>
      </xdr:nvSpPr>
      <xdr:spPr>
        <a:xfrm>
          <a:off x="1691640" y="13030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Guamal</a:t>
          </a:r>
        </a:p>
      </xdr:txBody>
    </xdr:sp>
    <xdr:clientData/>
  </xdr:twoCellAnchor>
  <xdr:twoCellAnchor>
    <xdr:from>
      <xdr:col>1</xdr:col>
      <xdr:colOff>160020</xdr:colOff>
      <xdr:row>10</xdr:row>
      <xdr:rowOff>99060</xdr:rowOff>
    </xdr:from>
    <xdr:to>
      <xdr:col>2</xdr:col>
      <xdr:colOff>693420</xdr:colOff>
      <xdr:row>12</xdr:row>
      <xdr:rowOff>121920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1EAF49-2E36-4BF8-83A2-071307AD4F97}"/>
            </a:ext>
          </a:extLst>
        </xdr:cNvPr>
        <xdr:cNvSpPr/>
      </xdr:nvSpPr>
      <xdr:spPr>
        <a:xfrm>
          <a:off x="1699260" y="19278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Pradera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152400</xdr:colOff>
      <xdr:row>13</xdr:row>
      <xdr:rowOff>175260</xdr:rowOff>
    </xdr:from>
    <xdr:to>
      <xdr:col>2</xdr:col>
      <xdr:colOff>685800</xdr:colOff>
      <xdr:row>16</xdr:row>
      <xdr:rowOff>15240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7A7189-4C2D-4D36-9A23-D86F9E874442}"/>
            </a:ext>
          </a:extLst>
        </xdr:cNvPr>
        <xdr:cNvSpPr/>
      </xdr:nvSpPr>
      <xdr:spPr>
        <a:xfrm>
          <a:off x="1691640" y="25527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Pte.</a:t>
          </a:r>
          <a:r>
            <a:rPr lang="es-CO" sz="1400" b="1" baseline="0">
              <a:solidFill>
                <a:sysClr val="windowText" lastClr="000000"/>
              </a:solidFill>
            </a:rPr>
            <a:t> Manrique</a:t>
          </a:r>
        </a:p>
      </xdr:txBody>
    </xdr:sp>
    <xdr:clientData/>
  </xdr:twoCellAnchor>
  <xdr:twoCellAnchor>
    <xdr:from>
      <xdr:col>1</xdr:col>
      <xdr:colOff>160020</xdr:colOff>
      <xdr:row>21</xdr:row>
      <xdr:rowOff>7620</xdr:rowOff>
    </xdr:from>
    <xdr:to>
      <xdr:col>2</xdr:col>
      <xdr:colOff>693420</xdr:colOff>
      <xdr:row>23</xdr:row>
      <xdr:rowOff>30480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7FD633-E094-4E6D-9B32-ED5363611259}"/>
            </a:ext>
          </a:extLst>
        </xdr:cNvPr>
        <xdr:cNvSpPr/>
      </xdr:nvSpPr>
      <xdr:spPr>
        <a:xfrm>
          <a:off x="1699260" y="38481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>
              <a:solidFill>
                <a:sysClr val="windowText" lastClr="000000"/>
              </a:solidFill>
            </a:rPr>
            <a:t>Acq</a:t>
          </a:r>
          <a:r>
            <a:rPr lang="es-CO" sz="1200" b="1" baseline="0">
              <a:solidFill>
                <a:sysClr val="windowText" lastClr="000000"/>
              </a:solidFill>
            </a:rPr>
            <a:t> San Patricio</a:t>
          </a:r>
          <a:endParaRPr lang="es-CO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160020</xdr:colOff>
      <xdr:row>17</xdr:row>
      <xdr:rowOff>114300</xdr:rowOff>
    </xdr:from>
    <xdr:to>
      <xdr:col>2</xdr:col>
      <xdr:colOff>693420</xdr:colOff>
      <xdr:row>19</xdr:row>
      <xdr:rowOff>137160</xdr:rowOff>
    </xdr:to>
    <xdr:sp macro="" textlink="">
      <xdr:nvSpPr>
        <xdr:cNvPr id="6" name="Rectángulo: esquinas redondeada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B2BA5E-C7C8-441F-814B-9AC9FC5DA1BE}"/>
            </a:ext>
          </a:extLst>
        </xdr:cNvPr>
        <xdr:cNvSpPr/>
      </xdr:nvSpPr>
      <xdr:spPr>
        <a:xfrm>
          <a:off x="1699260" y="32232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Muralla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160020</xdr:colOff>
      <xdr:row>24</xdr:row>
      <xdr:rowOff>76200</xdr:rowOff>
    </xdr:from>
    <xdr:to>
      <xdr:col>2</xdr:col>
      <xdr:colOff>693420</xdr:colOff>
      <xdr:row>26</xdr:row>
      <xdr:rowOff>99060</xdr:rowOff>
    </xdr:to>
    <xdr:sp macro="" textlink="">
      <xdr:nvSpPr>
        <xdr:cNvPr id="7" name="Rectángulo: esquinas redondeada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61841B-6422-485B-A2A2-0210E5A43F0F}"/>
            </a:ext>
          </a:extLst>
        </xdr:cNvPr>
        <xdr:cNvSpPr/>
      </xdr:nvSpPr>
      <xdr:spPr>
        <a:xfrm>
          <a:off x="1699260" y="44653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El</a:t>
          </a:r>
          <a:r>
            <a:rPr lang="es-CO" sz="1400" b="1" baseline="0">
              <a:solidFill>
                <a:sysClr val="windowText" lastClr="000000"/>
              </a:solidFill>
            </a:rPr>
            <a:t> Bosque</a:t>
          </a:r>
        </a:p>
      </xdr:txBody>
    </xdr:sp>
    <xdr:clientData/>
  </xdr:twoCellAnchor>
  <xdr:twoCellAnchor>
    <xdr:from>
      <xdr:col>3</xdr:col>
      <xdr:colOff>152400</xdr:colOff>
      <xdr:row>7</xdr:row>
      <xdr:rowOff>22860</xdr:rowOff>
    </xdr:from>
    <xdr:to>
      <xdr:col>4</xdr:col>
      <xdr:colOff>685800</xdr:colOff>
      <xdr:row>9</xdr:row>
      <xdr:rowOff>45720</xdr:rowOff>
    </xdr:to>
    <xdr:sp macro="" textlink="">
      <xdr:nvSpPr>
        <xdr:cNvPr id="8" name="Rectángulo: esquinas redondeada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276F58-C1A9-4E50-8C70-BB0D7B2F447C}"/>
            </a:ext>
          </a:extLst>
        </xdr:cNvPr>
        <xdr:cNvSpPr/>
      </xdr:nvSpPr>
      <xdr:spPr>
        <a:xfrm>
          <a:off x="1691640" y="13030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Guamal</a:t>
          </a:r>
        </a:p>
      </xdr:txBody>
    </xdr:sp>
    <xdr:clientData/>
  </xdr:twoCellAnchor>
  <xdr:twoCellAnchor>
    <xdr:from>
      <xdr:col>3</xdr:col>
      <xdr:colOff>160020</xdr:colOff>
      <xdr:row>10</xdr:row>
      <xdr:rowOff>99060</xdr:rowOff>
    </xdr:from>
    <xdr:to>
      <xdr:col>4</xdr:col>
      <xdr:colOff>693420</xdr:colOff>
      <xdr:row>12</xdr:row>
      <xdr:rowOff>121920</xdr:rowOff>
    </xdr:to>
    <xdr:sp macro="" textlink="">
      <xdr:nvSpPr>
        <xdr:cNvPr id="9" name="Rectángulo: esquinas redondeada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EFAC67-82BB-4564-9214-18C4EAE52BE3}"/>
            </a:ext>
          </a:extLst>
        </xdr:cNvPr>
        <xdr:cNvSpPr/>
      </xdr:nvSpPr>
      <xdr:spPr>
        <a:xfrm>
          <a:off x="1699260" y="19278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Pradera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152400</xdr:colOff>
      <xdr:row>13</xdr:row>
      <xdr:rowOff>175260</xdr:rowOff>
    </xdr:from>
    <xdr:to>
      <xdr:col>4</xdr:col>
      <xdr:colOff>685800</xdr:colOff>
      <xdr:row>16</xdr:row>
      <xdr:rowOff>15240</xdr:rowOff>
    </xdr:to>
    <xdr:sp macro="" textlink="">
      <xdr:nvSpPr>
        <xdr:cNvPr id="10" name="Rectángulo: esquinas redondeada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1159CC-A335-46CA-B10C-EB41D95B431A}"/>
            </a:ext>
          </a:extLst>
        </xdr:cNvPr>
        <xdr:cNvSpPr/>
      </xdr:nvSpPr>
      <xdr:spPr>
        <a:xfrm>
          <a:off x="1691640" y="25527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Pte.</a:t>
          </a:r>
          <a:r>
            <a:rPr lang="es-CO" sz="1400" b="1" baseline="0">
              <a:solidFill>
                <a:sysClr val="windowText" lastClr="000000"/>
              </a:solidFill>
            </a:rPr>
            <a:t> Manrique</a:t>
          </a:r>
        </a:p>
      </xdr:txBody>
    </xdr:sp>
    <xdr:clientData/>
  </xdr:twoCellAnchor>
  <xdr:twoCellAnchor>
    <xdr:from>
      <xdr:col>3</xdr:col>
      <xdr:colOff>160020</xdr:colOff>
      <xdr:row>21</xdr:row>
      <xdr:rowOff>7620</xdr:rowOff>
    </xdr:from>
    <xdr:to>
      <xdr:col>4</xdr:col>
      <xdr:colOff>693420</xdr:colOff>
      <xdr:row>23</xdr:row>
      <xdr:rowOff>30480</xdr:rowOff>
    </xdr:to>
    <xdr:sp macro="" textlink="">
      <xdr:nvSpPr>
        <xdr:cNvPr id="11" name="Rectángulo: esquinas redondeada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DFEDFAE-60FC-4421-961E-8D4968769D50}"/>
            </a:ext>
          </a:extLst>
        </xdr:cNvPr>
        <xdr:cNvSpPr/>
      </xdr:nvSpPr>
      <xdr:spPr>
        <a:xfrm>
          <a:off x="1699260" y="38481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>
              <a:solidFill>
                <a:sysClr val="windowText" lastClr="000000"/>
              </a:solidFill>
            </a:rPr>
            <a:t>Acq</a:t>
          </a:r>
          <a:r>
            <a:rPr lang="es-CO" sz="1200" b="1" baseline="0">
              <a:solidFill>
                <a:sysClr val="windowText" lastClr="000000"/>
              </a:solidFill>
            </a:rPr>
            <a:t> San Patricio</a:t>
          </a:r>
          <a:endParaRPr lang="es-CO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160020</xdr:colOff>
      <xdr:row>17</xdr:row>
      <xdr:rowOff>114300</xdr:rowOff>
    </xdr:from>
    <xdr:to>
      <xdr:col>4</xdr:col>
      <xdr:colOff>693420</xdr:colOff>
      <xdr:row>19</xdr:row>
      <xdr:rowOff>137160</xdr:rowOff>
    </xdr:to>
    <xdr:sp macro="" textlink="">
      <xdr:nvSpPr>
        <xdr:cNvPr id="12" name="Rectángulo: esquinas redondeada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A6737BB-76EF-4CB9-B763-C2EE4CB7681E}"/>
            </a:ext>
          </a:extLst>
        </xdr:cNvPr>
        <xdr:cNvSpPr/>
      </xdr:nvSpPr>
      <xdr:spPr>
        <a:xfrm>
          <a:off x="1699260" y="32232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Muralla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160020</xdr:colOff>
      <xdr:row>24</xdr:row>
      <xdr:rowOff>76200</xdr:rowOff>
    </xdr:from>
    <xdr:to>
      <xdr:col>4</xdr:col>
      <xdr:colOff>693420</xdr:colOff>
      <xdr:row>26</xdr:row>
      <xdr:rowOff>99060</xdr:rowOff>
    </xdr:to>
    <xdr:sp macro="" textlink="">
      <xdr:nvSpPr>
        <xdr:cNvPr id="13" name="Rectángulo: esquinas redondeada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C617699-7AA3-406F-BBAE-968C40E219B1}"/>
            </a:ext>
          </a:extLst>
        </xdr:cNvPr>
        <xdr:cNvSpPr/>
      </xdr:nvSpPr>
      <xdr:spPr>
        <a:xfrm>
          <a:off x="1699260" y="44653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El</a:t>
          </a:r>
          <a:r>
            <a:rPr lang="es-CO" sz="1400" b="1" baseline="0">
              <a:solidFill>
                <a:sysClr val="windowText" lastClr="000000"/>
              </a:solidFill>
            </a:rPr>
            <a:t> Bosque</a:t>
          </a:r>
        </a:p>
      </xdr:txBody>
    </xdr:sp>
    <xdr:clientData/>
  </xdr:twoCellAnchor>
  <xdr:twoCellAnchor>
    <xdr:from>
      <xdr:col>5</xdr:col>
      <xdr:colOff>152400</xdr:colOff>
      <xdr:row>7</xdr:row>
      <xdr:rowOff>22860</xdr:rowOff>
    </xdr:from>
    <xdr:to>
      <xdr:col>6</xdr:col>
      <xdr:colOff>685800</xdr:colOff>
      <xdr:row>9</xdr:row>
      <xdr:rowOff>45720</xdr:rowOff>
    </xdr:to>
    <xdr:sp macro="" textlink="">
      <xdr:nvSpPr>
        <xdr:cNvPr id="14" name="Rectángulo: esquinas redondeada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88C33BF-6E66-40F1-B851-6785C0CC9A8A}"/>
            </a:ext>
          </a:extLst>
        </xdr:cNvPr>
        <xdr:cNvSpPr/>
      </xdr:nvSpPr>
      <xdr:spPr>
        <a:xfrm>
          <a:off x="3276600" y="13030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Guamal</a:t>
          </a:r>
        </a:p>
      </xdr:txBody>
    </xdr:sp>
    <xdr:clientData/>
  </xdr:twoCellAnchor>
  <xdr:twoCellAnchor>
    <xdr:from>
      <xdr:col>5</xdr:col>
      <xdr:colOff>160020</xdr:colOff>
      <xdr:row>10</xdr:row>
      <xdr:rowOff>99060</xdr:rowOff>
    </xdr:from>
    <xdr:to>
      <xdr:col>6</xdr:col>
      <xdr:colOff>693420</xdr:colOff>
      <xdr:row>12</xdr:row>
      <xdr:rowOff>121920</xdr:rowOff>
    </xdr:to>
    <xdr:sp macro="" textlink="">
      <xdr:nvSpPr>
        <xdr:cNvPr id="15" name="Rectángulo: esquinas redondeada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291E80-A7E6-4103-88BB-71A35A1AB14A}"/>
            </a:ext>
          </a:extLst>
        </xdr:cNvPr>
        <xdr:cNvSpPr/>
      </xdr:nvSpPr>
      <xdr:spPr>
        <a:xfrm>
          <a:off x="3284220" y="19278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Pradera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152400</xdr:colOff>
      <xdr:row>13</xdr:row>
      <xdr:rowOff>175260</xdr:rowOff>
    </xdr:from>
    <xdr:to>
      <xdr:col>6</xdr:col>
      <xdr:colOff>685800</xdr:colOff>
      <xdr:row>16</xdr:row>
      <xdr:rowOff>15240</xdr:rowOff>
    </xdr:to>
    <xdr:sp macro="" textlink="">
      <xdr:nvSpPr>
        <xdr:cNvPr id="16" name="Rectángulo: esquinas redondeada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8C33D22-3AF7-4B4A-B5F8-DE01227F4A7E}"/>
            </a:ext>
          </a:extLst>
        </xdr:cNvPr>
        <xdr:cNvSpPr/>
      </xdr:nvSpPr>
      <xdr:spPr>
        <a:xfrm>
          <a:off x="3276600" y="25527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Pte.</a:t>
          </a:r>
          <a:r>
            <a:rPr lang="es-CO" sz="1400" b="1" baseline="0">
              <a:solidFill>
                <a:sysClr val="windowText" lastClr="000000"/>
              </a:solidFill>
            </a:rPr>
            <a:t> Manrique</a:t>
          </a:r>
        </a:p>
      </xdr:txBody>
    </xdr:sp>
    <xdr:clientData/>
  </xdr:twoCellAnchor>
  <xdr:twoCellAnchor>
    <xdr:from>
      <xdr:col>5</xdr:col>
      <xdr:colOff>160020</xdr:colOff>
      <xdr:row>21</xdr:row>
      <xdr:rowOff>7620</xdr:rowOff>
    </xdr:from>
    <xdr:to>
      <xdr:col>6</xdr:col>
      <xdr:colOff>693420</xdr:colOff>
      <xdr:row>23</xdr:row>
      <xdr:rowOff>30480</xdr:rowOff>
    </xdr:to>
    <xdr:sp macro="" textlink="">
      <xdr:nvSpPr>
        <xdr:cNvPr id="17" name="Rectángulo: esquinas redondeada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C8A8262-6F7C-4DA5-9A86-78853B635F34}"/>
            </a:ext>
          </a:extLst>
        </xdr:cNvPr>
        <xdr:cNvSpPr/>
      </xdr:nvSpPr>
      <xdr:spPr>
        <a:xfrm>
          <a:off x="3284220" y="38481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>
              <a:solidFill>
                <a:sysClr val="windowText" lastClr="000000"/>
              </a:solidFill>
            </a:rPr>
            <a:t>Acq</a:t>
          </a:r>
          <a:r>
            <a:rPr lang="es-CO" sz="1200" b="1" baseline="0">
              <a:solidFill>
                <a:sysClr val="windowText" lastClr="000000"/>
              </a:solidFill>
            </a:rPr>
            <a:t> San Patricio</a:t>
          </a:r>
          <a:endParaRPr lang="es-CO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160020</xdr:colOff>
      <xdr:row>17</xdr:row>
      <xdr:rowOff>114300</xdr:rowOff>
    </xdr:from>
    <xdr:to>
      <xdr:col>6</xdr:col>
      <xdr:colOff>693420</xdr:colOff>
      <xdr:row>19</xdr:row>
      <xdr:rowOff>137160</xdr:rowOff>
    </xdr:to>
    <xdr:sp macro="" textlink="">
      <xdr:nvSpPr>
        <xdr:cNvPr id="18" name="Rectángulo: esquinas redondeada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5ED7501-C255-4E45-83D9-285108C72ADA}"/>
            </a:ext>
          </a:extLst>
        </xdr:cNvPr>
        <xdr:cNvSpPr/>
      </xdr:nvSpPr>
      <xdr:spPr>
        <a:xfrm>
          <a:off x="3284220" y="32232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Muralla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160020</xdr:colOff>
      <xdr:row>24</xdr:row>
      <xdr:rowOff>76200</xdr:rowOff>
    </xdr:from>
    <xdr:to>
      <xdr:col>6</xdr:col>
      <xdr:colOff>693420</xdr:colOff>
      <xdr:row>26</xdr:row>
      <xdr:rowOff>99060</xdr:rowOff>
    </xdr:to>
    <xdr:sp macro="" textlink="">
      <xdr:nvSpPr>
        <xdr:cNvPr id="19" name="Rectángulo: esquinas redondeada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56EDC06-E463-47E9-AF4F-62749C903855}"/>
            </a:ext>
          </a:extLst>
        </xdr:cNvPr>
        <xdr:cNvSpPr/>
      </xdr:nvSpPr>
      <xdr:spPr>
        <a:xfrm>
          <a:off x="3284220" y="44653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El</a:t>
          </a:r>
          <a:r>
            <a:rPr lang="es-CO" sz="1400" b="1" baseline="0">
              <a:solidFill>
                <a:sysClr val="windowText" lastClr="000000"/>
              </a:solidFill>
            </a:rPr>
            <a:t> Bosque</a:t>
          </a:r>
        </a:p>
      </xdr:txBody>
    </xdr:sp>
    <xdr:clientData/>
  </xdr:twoCellAnchor>
  <xdr:twoCellAnchor>
    <xdr:from>
      <xdr:col>7</xdr:col>
      <xdr:colOff>152400</xdr:colOff>
      <xdr:row>7</xdr:row>
      <xdr:rowOff>22860</xdr:rowOff>
    </xdr:from>
    <xdr:to>
      <xdr:col>8</xdr:col>
      <xdr:colOff>685800</xdr:colOff>
      <xdr:row>9</xdr:row>
      <xdr:rowOff>45720</xdr:rowOff>
    </xdr:to>
    <xdr:sp macro="" textlink="">
      <xdr:nvSpPr>
        <xdr:cNvPr id="20" name="Rectángulo: esquinas redondeada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7D02A91-97E6-4AE1-BB4C-5ED21EE11B4A}"/>
            </a:ext>
          </a:extLst>
        </xdr:cNvPr>
        <xdr:cNvSpPr/>
      </xdr:nvSpPr>
      <xdr:spPr>
        <a:xfrm>
          <a:off x="3276600" y="130302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Planadas</a:t>
          </a:r>
        </a:p>
      </xdr:txBody>
    </xdr:sp>
    <xdr:clientData/>
  </xdr:twoCellAnchor>
  <xdr:twoCellAnchor>
    <xdr:from>
      <xdr:col>7</xdr:col>
      <xdr:colOff>160020</xdr:colOff>
      <xdr:row>10</xdr:row>
      <xdr:rowOff>99060</xdr:rowOff>
    </xdr:from>
    <xdr:to>
      <xdr:col>8</xdr:col>
      <xdr:colOff>693420</xdr:colOff>
      <xdr:row>12</xdr:row>
      <xdr:rowOff>121920</xdr:rowOff>
    </xdr:to>
    <xdr:sp macro="" textlink="">
      <xdr:nvSpPr>
        <xdr:cNvPr id="21" name="Rectángulo: esquinas redondeadas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5D952E7-9F79-4210-A0FF-0D8ED1D81E59}"/>
            </a:ext>
          </a:extLst>
        </xdr:cNvPr>
        <xdr:cNvSpPr/>
      </xdr:nvSpPr>
      <xdr:spPr>
        <a:xfrm>
          <a:off x="3284220" y="192786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 baseline="0">
              <a:solidFill>
                <a:sysClr val="windowText" lastClr="000000"/>
              </a:solidFill>
            </a:rPr>
            <a:t>La Primavera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152400</xdr:colOff>
      <xdr:row>13</xdr:row>
      <xdr:rowOff>175260</xdr:rowOff>
    </xdr:from>
    <xdr:to>
      <xdr:col>8</xdr:col>
      <xdr:colOff>685800</xdr:colOff>
      <xdr:row>16</xdr:row>
      <xdr:rowOff>15240</xdr:rowOff>
    </xdr:to>
    <xdr:sp macro="" textlink="">
      <xdr:nvSpPr>
        <xdr:cNvPr id="22" name="Rectángulo: esquinas redondeadas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C484700-E3B9-40F7-BE14-3E8DDA13DF7E}"/>
            </a:ext>
          </a:extLst>
        </xdr:cNvPr>
        <xdr:cNvSpPr/>
      </xdr:nvSpPr>
      <xdr:spPr>
        <a:xfrm>
          <a:off x="3276600" y="25527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La</a:t>
          </a:r>
          <a:r>
            <a:rPr lang="es-CO" sz="1400" b="1" baseline="0">
              <a:solidFill>
                <a:sysClr val="windowText" lastClr="000000"/>
              </a:solidFill>
            </a:rPr>
            <a:t> Pradera</a:t>
          </a:r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160020</xdr:colOff>
      <xdr:row>21</xdr:row>
      <xdr:rowOff>7620</xdr:rowOff>
    </xdr:from>
    <xdr:to>
      <xdr:col>8</xdr:col>
      <xdr:colOff>693420</xdr:colOff>
      <xdr:row>23</xdr:row>
      <xdr:rowOff>30480</xdr:rowOff>
    </xdr:to>
    <xdr:sp macro="" textlink="">
      <xdr:nvSpPr>
        <xdr:cNvPr id="23" name="Rectángulo: esquinas redondeada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768D3F8-2926-48EE-B077-6D10654D90A0}"/>
            </a:ext>
          </a:extLst>
        </xdr:cNvPr>
        <xdr:cNvSpPr/>
      </xdr:nvSpPr>
      <xdr:spPr>
        <a:xfrm>
          <a:off x="6454140" y="38481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200" b="1">
              <a:solidFill>
                <a:sysClr val="windowText" lastClr="000000"/>
              </a:solidFill>
            </a:rPr>
            <a:t>Las</a:t>
          </a:r>
          <a:r>
            <a:rPr lang="es-CO" sz="1200" b="1" baseline="0">
              <a:solidFill>
                <a:sysClr val="windowText" lastClr="000000"/>
              </a:solidFill>
            </a:rPr>
            <a:t> Margaritas</a:t>
          </a:r>
        </a:p>
      </xdr:txBody>
    </xdr:sp>
    <xdr:clientData/>
  </xdr:twoCellAnchor>
  <xdr:twoCellAnchor>
    <xdr:from>
      <xdr:col>7</xdr:col>
      <xdr:colOff>160020</xdr:colOff>
      <xdr:row>17</xdr:row>
      <xdr:rowOff>114300</xdr:rowOff>
    </xdr:from>
    <xdr:to>
      <xdr:col>8</xdr:col>
      <xdr:colOff>693420</xdr:colOff>
      <xdr:row>19</xdr:row>
      <xdr:rowOff>137160</xdr:rowOff>
    </xdr:to>
    <xdr:sp macro="" textlink="">
      <xdr:nvSpPr>
        <xdr:cNvPr id="24" name="Rectángulo: esquinas redondeadas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158706D-BB3E-40DF-9E67-E34227FB7937}"/>
            </a:ext>
          </a:extLst>
        </xdr:cNvPr>
        <xdr:cNvSpPr/>
      </xdr:nvSpPr>
      <xdr:spPr>
        <a:xfrm>
          <a:off x="6454140" y="3238500"/>
          <a:ext cx="1325880" cy="38862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 baseline="0">
              <a:solidFill>
                <a:sysClr val="windowText" lastClr="000000"/>
              </a:solidFill>
            </a:rPr>
            <a:t>La Unión</a:t>
          </a:r>
        </a:p>
        <a:p>
          <a:pPr algn="ctr"/>
          <a:endParaRPr lang="es-CO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121920</xdr:rowOff>
    </xdr:to>
    <xdr:sp macro="" textlink="">
      <xdr:nvSpPr>
        <xdr:cNvPr id="2073" name="AutoShape 25" descr="Universidad Nacional de Colombia | Logopedia | Fandom">
          <a:extLst>
            <a:ext uri="{FF2B5EF4-FFF2-40B4-BE49-F238E27FC236}">
              <a16:creationId xmlns:a16="http://schemas.microsoft.com/office/drawing/2014/main" id="{3D1ED015-6831-0126-CBCC-2DCAFF447B57}"/>
            </a:ext>
          </a:extLst>
        </xdr:cNvPr>
        <xdr:cNvSpPr>
          <a:spLocks noChangeAspect="1" noChangeArrowheads="1"/>
        </xdr:cNvSpPr>
      </xdr:nvSpPr>
      <xdr:spPr bwMode="auto">
        <a:xfrm>
          <a:off x="787908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418215</xdr:colOff>
      <xdr:row>0</xdr:row>
      <xdr:rowOff>68580</xdr:rowOff>
    </xdr:from>
    <xdr:to>
      <xdr:col>0</xdr:col>
      <xdr:colOff>1165013</xdr:colOff>
      <xdr:row>5</xdr:row>
      <xdr:rowOff>106680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84F6C83-CC64-17A7-4984-52CB43249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15" y="68580"/>
          <a:ext cx="746798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99060</xdr:colOff>
      <xdr:row>1</xdr:row>
      <xdr:rowOff>45720</xdr:rowOff>
    </xdr:from>
    <xdr:to>
      <xdr:col>10</xdr:col>
      <xdr:colOff>678180</xdr:colOff>
      <xdr:row>7</xdr:row>
      <xdr:rowOff>129540</xdr:rowOff>
    </xdr:to>
    <xdr:sp macro="" textlink="">
      <xdr:nvSpPr>
        <xdr:cNvPr id="27" name="Rectángulo: esquinas redondeadas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418AD83-BD08-E413-6C16-80BA36CDC59A}"/>
            </a:ext>
          </a:extLst>
        </xdr:cNvPr>
        <xdr:cNvSpPr/>
      </xdr:nvSpPr>
      <xdr:spPr>
        <a:xfrm>
          <a:off x="7978140" y="228600"/>
          <a:ext cx="1371600" cy="119634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CO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Resumen</a:t>
          </a:r>
          <a:r>
            <a:rPr lang="es-CO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 Datos y estadisticos básicos</a:t>
          </a:r>
          <a:endParaRPr lang="es-CO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114300</xdr:colOff>
      <xdr:row>9</xdr:row>
      <xdr:rowOff>167640</xdr:rowOff>
    </xdr:from>
    <xdr:to>
      <xdr:col>10</xdr:col>
      <xdr:colOff>693420</xdr:colOff>
      <xdr:row>16</xdr:row>
      <xdr:rowOff>83820</xdr:rowOff>
    </xdr:to>
    <xdr:sp macro="" textlink="">
      <xdr:nvSpPr>
        <xdr:cNvPr id="28" name="Rectángulo: esquinas redondeadas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E0EA7DE-37EF-4A2A-8208-BCEE0BF25374}"/>
            </a:ext>
          </a:extLst>
        </xdr:cNvPr>
        <xdr:cNvSpPr/>
      </xdr:nvSpPr>
      <xdr:spPr>
        <a:xfrm>
          <a:off x="7993380" y="1828800"/>
          <a:ext cx="1371600" cy="119634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O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Datos</a:t>
          </a:r>
          <a:r>
            <a:rPr lang="es-CO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consolidados</a:t>
          </a:r>
          <a:endParaRPr lang="es-CO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106680</xdr:colOff>
      <xdr:row>18</xdr:row>
      <xdr:rowOff>99060</xdr:rowOff>
    </xdr:from>
    <xdr:to>
      <xdr:col>10</xdr:col>
      <xdr:colOff>685800</xdr:colOff>
      <xdr:row>25</xdr:row>
      <xdr:rowOff>15240</xdr:rowOff>
    </xdr:to>
    <xdr:sp macro="" textlink="">
      <xdr:nvSpPr>
        <xdr:cNvPr id="29" name="Rectángulo: esquinas redondeadas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E2073B6-5B00-48F6-98FB-AB4874E32B78}"/>
            </a:ext>
          </a:extLst>
        </xdr:cNvPr>
        <xdr:cNvSpPr/>
      </xdr:nvSpPr>
      <xdr:spPr>
        <a:xfrm>
          <a:off x="7985760" y="3406140"/>
          <a:ext cx="1371600" cy="1196340"/>
        </a:xfrm>
        <a:prstGeom prst="roundRect">
          <a:avLst/>
        </a:prstGeom>
        <a:solidFill>
          <a:schemeClr val="bg2"/>
        </a:solidFill>
        <a:ln w="9525">
          <a:solidFill>
            <a:schemeClr val="bg2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CO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Datos</a:t>
          </a:r>
          <a:r>
            <a:rPr lang="es-CO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desde Enero de 1991 hasta Diciembre de 2021</a:t>
          </a:r>
          <a:endParaRPr lang="es-CO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C261113-1316-454B-AB9F-A5A9D58A9C66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60290-2625-44A3-A213-1B49A4DCA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992C1ED-93B0-4A77-92BD-3C2A9A6AA466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DB3148-348D-4798-9106-FBE35E41D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003AAA4-3CF7-4157-96FD-914CE825B386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3BB90-0CF6-418D-B461-BB5265BA1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38E02CA-2258-4901-8F82-C1EE173B8CF4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E2BEF-0AFB-444F-BACA-6FE78A76C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C1C8E69-EB6A-4991-8D40-961F549A327A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71F4C-9864-4BDB-A2AA-0E2747115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CD31389-27F7-48EF-B8E9-B7FB2579B22E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162AC-0340-4E2E-9D58-A05A4F0E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084F219-2E3B-46B1-AD90-4FFF3D679330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3A2883-F89F-4D74-A4CE-0D142CEB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C87E8BB-31AE-44ED-A0F7-196C15CA4CED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B89D3C-9684-4F5F-AE09-DFE21F8F6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840A1A4-9313-44D0-9592-0B86C3746B64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69848-0175-42DF-BD6A-A6A028AC4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961DB65-D5CB-4075-86C9-B49163BCDB57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EAC49-A384-4B9A-A723-379F5F5EA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452034</xdr:colOff>
      <xdr:row>1</xdr:row>
      <xdr:rowOff>25831</xdr:rowOff>
    </xdr:from>
    <xdr:to>
      <xdr:col>14</xdr:col>
      <xdr:colOff>206644</xdr:colOff>
      <xdr:row>7</xdr:row>
      <xdr:rowOff>77492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419F619-5DF5-4DDF-898D-5B096F8AA7D2}"/>
            </a:ext>
          </a:extLst>
        </xdr:cNvPr>
        <xdr:cNvSpPr/>
      </xdr:nvSpPr>
      <xdr:spPr>
        <a:xfrm>
          <a:off x="14000394" y="216331"/>
          <a:ext cx="1339570" cy="1148941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12</xdr:col>
      <xdr:colOff>662940</xdr:colOff>
      <xdr:row>1</xdr:row>
      <xdr:rowOff>76200</xdr:rowOff>
    </xdr:from>
    <xdr:to>
      <xdr:col>13</xdr:col>
      <xdr:colOff>784860</xdr:colOff>
      <xdr:row>6</xdr:row>
      <xdr:rowOff>68580</xdr:rowOff>
    </xdr:to>
    <xdr:pic>
      <xdr:nvPicPr>
        <xdr:cNvPr id="3" name="Gráfico 2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4BCE2F-52A2-4247-AE16-1FE2FB9F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211300" y="266700"/>
          <a:ext cx="914400" cy="914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7929201-FEBF-4265-B5B9-E537CAE6F2E9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2AE50-CD3C-4258-BADF-ED5D1F9A7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3A4A5C4-26C0-4C9C-9BC7-884191DE6A3C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200BD4-EF3F-4F51-B84D-97A12E59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1FC33E7-A7BA-4427-ADD0-22722055AF84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ADF84-9B9B-4241-9310-238448B50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DCAF7E0-40F2-42EA-8D97-AA6CA03B7DA1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04C38-E07C-4AD8-8C7A-FB5E12B04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0600B0E-80CC-4D08-B6C6-0D25C48705CB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7B431-09D7-42BC-A2BB-D9783F38B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6285152-7E00-44C4-8831-851B97F94B91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9C7D-C3F5-4165-99F0-D2DB3FDA0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A64DA6A-B1F8-40C6-82C7-C50131CD55C8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4452E-BA57-4281-BC10-9DD3CFBF7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6AA73A6-58CC-44DC-BA9E-73F57DEA66C3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10AC0-6D44-461A-878B-14EA7839B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452034</xdr:colOff>
      <xdr:row>0</xdr:row>
      <xdr:rowOff>579783</xdr:rowOff>
    </xdr:from>
    <xdr:to>
      <xdr:col>24</xdr:col>
      <xdr:colOff>206644</xdr:colOff>
      <xdr:row>8</xdr:row>
      <xdr:rowOff>66261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2C21B0C-741F-4810-8899-346D347B7744}"/>
            </a:ext>
          </a:extLst>
        </xdr:cNvPr>
        <xdr:cNvSpPr/>
      </xdr:nvSpPr>
      <xdr:spPr>
        <a:xfrm>
          <a:off x="31694034" y="579783"/>
          <a:ext cx="1742436" cy="1391478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22</xdr:col>
      <xdr:colOff>845158</xdr:colOff>
      <xdr:row>1</xdr:row>
      <xdr:rowOff>92766</xdr:rowOff>
    </xdr:from>
    <xdr:to>
      <xdr:col>23</xdr:col>
      <xdr:colOff>756368</xdr:colOff>
      <xdr:row>6</xdr:row>
      <xdr:rowOff>92766</xdr:rowOff>
    </xdr:to>
    <xdr:pic>
      <xdr:nvPicPr>
        <xdr:cNvPr id="3" name="Gráfico 2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4DAB94-CA18-4994-AF7A-486231E6B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087158" y="722244"/>
          <a:ext cx="905123" cy="9110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452034</xdr:colOff>
      <xdr:row>1</xdr:row>
      <xdr:rowOff>25831</xdr:rowOff>
    </xdr:from>
    <xdr:to>
      <xdr:col>24</xdr:col>
      <xdr:colOff>206644</xdr:colOff>
      <xdr:row>7</xdr:row>
      <xdr:rowOff>77492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9EBC6BF-FC7B-4EDD-ACFB-EE3F52F8957F}"/>
            </a:ext>
          </a:extLst>
        </xdr:cNvPr>
        <xdr:cNvSpPr/>
      </xdr:nvSpPr>
      <xdr:spPr>
        <a:xfrm>
          <a:off x="14000394" y="216331"/>
          <a:ext cx="1339570" cy="1148941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22</xdr:col>
      <xdr:colOff>662940</xdr:colOff>
      <xdr:row>1</xdr:row>
      <xdr:rowOff>76200</xdr:rowOff>
    </xdr:from>
    <xdr:to>
      <xdr:col>23</xdr:col>
      <xdr:colOff>769620</xdr:colOff>
      <xdr:row>6</xdr:row>
      <xdr:rowOff>76200</xdr:rowOff>
    </xdr:to>
    <xdr:pic>
      <xdr:nvPicPr>
        <xdr:cNvPr id="3" name="Gráfico 2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413A3D-8712-451B-AF63-705DC32B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211300" y="26670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452034</xdr:colOff>
      <xdr:row>1</xdr:row>
      <xdr:rowOff>25831</xdr:rowOff>
    </xdr:from>
    <xdr:to>
      <xdr:col>15</xdr:col>
      <xdr:colOff>206644</xdr:colOff>
      <xdr:row>7</xdr:row>
      <xdr:rowOff>77492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96DE4B5-503E-9D30-1FA3-F27A9B1F55F5}"/>
            </a:ext>
          </a:extLst>
        </xdr:cNvPr>
        <xdr:cNvSpPr/>
      </xdr:nvSpPr>
      <xdr:spPr>
        <a:xfrm>
          <a:off x="13819322" y="2195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662940</xdr:colOff>
      <xdr:row>1</xdr:row>
      <xdr:rowOff>76200</xdr:rowOff>
    </xdr:from>
    <xdr:to>
      <xdr:col>14</xdr:col>
      <xdr:colOff>784860</xdr:colOff>
      <xdr:row>6</xdr:row>
      <xdr:rowOff>76200</xdr:rowOff>
    </xdr:to>
    <xdr:pic>
      <xdr:nvPicPr>
        <xdr:cNvPr id="3" name="Gráfico 2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ACF254-097C-0115-EF16-0FE25803B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65180" y="259080"/>
          <a:ext cx="914400" cy="91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4B072F0-D51D-4C91-87DE-F5CE2A90AC21}"/>
            </a:ext>
          </a:extLst>
        </xdr:cNvPr>
        <xdr:cNvSpPr/>
      </xdr:nvSpPr>
      <xdr:spPr>
        <a:xfrm>
          <a:off x="11056620" y="52578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2" name="Gráfico 1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5A4FC-B674-4DDD-90EA-767F7AC2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77600" y="60198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45BEB5D-B0BC-4114-AA41-D0903CF6BC0D}"/>
            </a:ext>
          </a:extLst>
        </xdr:cNvPr>
        <xdr:cNvSpPr/>
      </xdr:nvSpPr>
      <xdr:spPr>
        <a:xfrm>
          <a:off x="11056620" y="52578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D4D7D6-E73D-421F-B235-C86D988FC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77600" y="60198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5F400293-68D8-4E3D-A3A7-DFF4ED4692A8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6" name="Gráfico 5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1E8FAD-73EA-4698-A282-C8850BBD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</xdr:row>
      <xdr:rowOff>152400</xdr:rowOff>
    </xdr:from>
    <xdr:to>
      <xdr:col>15</xdr:col>
      <xdr:colOff>293951</xdr:colOff>
      <xdr:row>9</xdr:row>
      <xdr:rowOff>8782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F3FE8CA-7996-46CD-AA5E-35A9F70281E9}"/>
            </a:ext>
          </a:extLst>
        </xdr:cNvPr>
        <xdr:cNvSpPr/>
      </xdr:nvSpPr>
      <xdr:spPr>
        <a:xfrm>
          <a:off x="10850880" y="518160"/>
          <a:ext cx="1330271" cy="1136542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769620</xdr:colOff>
      <xdr:row>3</xdr:row>
      <xdr:rowOff>45720</xdr:rowOff>
    </xdr:from>
    <xdr:to>
      <xdr:col>15</xdr:col>
      <xdr:colOff>99060</xdr:colOff>
      <xdr:row>8</xdr:row>
      <xdr:rowOff>45720</xdr:rowOff>
    </xdr:to>
    <xdr:pic>
      <xdr:nvPicPr>
        <xdr:cNvPr id="4" name="Gráfico 3" descr="Hogar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6D54E-556F-4E84-9663-AF417990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71860" y="59436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6198C53-AA98-4A5A-B4A5-2BD7A44CC1DF}" name="Tabla40" displayName="Tabla40" ref="A1:V865" totalsRowShown="0" headerRowDxfId="419" dataDxfId="418" tableBorderDxfId="417">
  <autoFilter ref="A1:V865" xr:uid="{16198C53-AA98-4A5A-B4A5-2BD7A44CC1DF}"/>
  <tableColumns count="22">
    <tableColumn id="1" xr3:uid="{8E0F55FE-F6B8-489F-9FD7-6A7540EA76F9}" name="Fecha" dataDxfId="416"/>
    <tableColumn id="2" xr3:uid="{44DA6E14-9929-4144-A22A-802446CF8155}" name="Mes" dataDxfId="415"/>
    <tableColumn id="3" xr3:uid="{2C9784CA-F668-4E42-A112-C6BB0480D5CD}" name="Guamal (Caudal)" dataDxfId="414"/>
    <tableColumn id="4" xr3:uid="{568FBADD-75B6-4388-9232-04305A7EE861}" name="La Pradera (Caudal)" dataDxfId="413"/>
    <tableColumn id="5" xr3:uid="{463E9C74-9975-463A-B0AC-C08037F82A69}" name="Pte Manrique (Caudal)" dataDxfId="412"/>
    <tableColumn id="6" xr3:uid="{487F7A47-EB0E-4A82-B440-7C4CF3A8473B}" name="La Muralla (Caudal)" dataDxfId="411"/>
    <tableColumn id="7" xr3:uid="{8D4840F6-DA75-4028-BA71-98B77C8DD61C}" name="El Bosque (Caudal)" dataDxfId="410"/>
    <tableColumn id="8" xr3:uid="{50FBE09E-7EE6-4BBA-AFBF-A74ECB230A0A}" name="Guamal (Nivel medio)" dataDxfId="409"/>
    <tableColumn id="9" xr3:uid="{E22320A5-8842-43F4-9D5A-AA00600C6FE2}" name="La Pradera (Nivel Medio)" dataDxfId="408"/>
    <tableColumn id="10" xr3:uid="{B4BCA06C-7F3D-4289-97BD-5662F17B17C0}" name="Pte Manrique (Nivel Medio)" dataDxfId="407"/>
    <tableColumn id="11" xr3:uid="{2F77ABCB-3C10-46AA-A8BC-819F4CADA185}" name="La Muralla (Nivel Medio)" dataDxfId="406"/>
    <tableColumn id="12" xr3:uid="{4A485F4C-B28E-44D1-BFC1-672B7F928FEB}" name="El Bosque (Nivel Medio)" dataDxfId="405"/>
    <tableColumn id="13" xr3:uid="{FE30B8A0-2CC3-434A-81AF-62845915F173}" name="Guamal (Nivel mínimo)" dataDxfId="404"/>
    <tableColumn id="14" xr3:uid="{10A827E1-8C41-49FC-ACD6-5097478602E4}" name="La Pradera (Nivel mínimo)" dataDxfId="403"/>
    <tableColumn id="15" xr3:uid="{B018C37E-10B2-4FCF-8579-6A20E2627547}" name="Pte Manrique (Nivel mínimo)" dataDxfId="402"/>
    <tableColumn id="16" xr3:uid="{20D78361-35BE-4A64-8857-8A3A4FEAF9BC}" name="La Muralla (Nivel mínimo)" dataDxfId="401"/>
    <tableColumn id="17" xr3:uid="{47D3276F-3445-48F5-8988-6995F9DAB893}" name="El Bosque (Nivel mínimo)" dataDxfId="400"/>
    <tableColumn id="18" xr3:uid="{B7887EDB-FD04-46CE-BFFF-6B7790259476}" name="Planadas (Precip)" dataDxfId="399"/>
    <tableColumn id="19" xr3:uid="{9B90ABA7-874B-42E4-9D59-9AA971FBBD85}" name="La primavera (Precip)" dataDxfId="398"/>
    <tableColumn id="20" xr3:uid="{5297D7D6-F136-49FD-AF95-19F216DDE33B}" name="La Pradera (Precip)" dataDxfId="397"/>
    <tableColumn id="21" xr3:uid="{E0694A46-C82A-4380-82C0-9DB59CADEFF5}" name="La Unión (Precip)" dataDxfId="396"/>
    <tableColumn id="22" xr3:uid="{CEB05C80-D8ED-4E92-8C96-EB33E356AA20}" name="Las Margaritas (Precip)" dataDxfId="39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AE33F16-5C7E-4BE2-90DA-77E9F795A324}" name="Tabla50" displayName="Tabla50" ref="A1:M32" totalsRowShown="0" headerRowDxfId="255" dataDxfId="254" tableBorderDxfId="253">
  <autoFilter ref="A1:M32" xr:uid="{CAE33F16-5C7E-4BE2-90DA-77E9F795A324}"/>
  <tableColumns count="13">
    <tableColumn id="1" xr3:uid="{2F068366-C3A3-45B4-91C9-9EA726BEF6E3}" name="AÑO" dataDxfId="252"/>
    <tableColumn id="2" xr3:uid="{471A560F-1FD0-4115-9BB1-C1F22DB7A057}" name="ENERO" dataDxfId="251"/>
    <tableColumn id="3" xr3:uid="{0A35C6D4-3AB8-47F7-B7D6-CA5076DDCE0B}" name="FEBRERO" dataDxfId="250"/>
    <tableColumn id="4" xr3:uid="{952DE1F0-1F33-4D9D-8777-0949FAE577FB}" name="MARZO" dataDxfId="249"/>
    <tableColumn id="5" xr3:uid="{F5EBB1BD-9C54-4D3F-89AC-DD6F5DB3ADFD}" name="ABRIL" dataDxfId="248"/>
    <tableColumn id="6" xr3:uid="{520B2ABF-3D8E-4478-8D53-007FBBBF5F2F}" name="MAYO" dataDxfId="247"/>
    <tableColumn id="7" xr3:uid="{3F71EC80-5205-4F8C-9334-6528BF25B11A}" name="JUNIO" dataDxfId="246"/>
    <tableColumn id="8" xr3:uid="{134B4D79-F0DC-4B5A-ABC5-B8996609BE78}" name="JULIO" dataDxfId="245"/>
    <tableColumn id="9" xr3:uid="{2EF2C333-8CA3-45FA-BDBB-9B568E93BA66}" name="AGOSTO" dataDxfId="244"/>
    <tableColumn id="10" xr3:uid="{992260C0-ABD9-4E72-BD4F-0620F08206FD}" name="SEPTIEMBRE" dataDxfId="243"/>
    <tableColumn id="11" xr3:uid="{1DFF8D3C-74FF-4324-A74E-54A76D2508ED}" name="OCTUBRE" dataDxfId="242"/>
    <tableColumn id="12" xr3:uid="{4A7B2053-C2A5-40EE-89C3-787B2AFA4FB9}" name="NOVIEMBRE" dataDxfId="241"/>
    <tableColumn id="13" xr3:uid="{1CA8C200-B792-4BC6-9749-6E291D40FC61}" name="DICIEMBRE" dataDxfId="240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4C8ECD7-022E-4FD3-80C9-C8FA304845D0}" name="Tabla51" displayName="Tabla51" ref="A1:M32" totalsRowShown="0" headerRowDxfId="239" dataDxfId="238" tableBorderDxfId="237">
  <autoFilter ref="A1:M32" xr:uid="{04C8ECD7-022E-4FD3-80C9-C8FA304845D0}"/>
  <tableColumns count="13">
    <tableColumn id="1" xr3:uid="{905E1EFA-7E56-4789-82AE-CA1CF4EDA232}" name="AÑO" dataDxfId="236"/>
    <tableColumn id="2" xr3:uid="{A552A1AE-0443-4F0B-B8BE-C91864DA08A3}" name="ENERO" dataDxfId="235"/>
    <tableColumn id="3" xr3:uid="{3C41B3D0-D0B3-4628-BF4A-D136C06847B2}" name="FEBRERO" dataDxfId="234"/>
    <tableColumn id="4" xr3:uid="{69808E23-CE4D-4099-9FA9-35F2A5797DE7}" name="MARZO" dataDxfId="233"/>
    <tableColumn id="5" xr3:uid="{F61401AC-6FE4-44E5-82A9-91ED08F5868E}" name="ABRIL" dataDxfId="232"/>
    <tableColumn id="6" xr3:uid="{DF6F490E-5FB9-4342-8F55-8DBDCBACB68C}" name="MAYO" dataDxfId="231"/>
    <tableColumn id="7" xr3:uid="{BFD4A726-0D24-476B-8908-550EA7312D0D}" name="JUNIO" dataDxfId="230"/>
    <tableColumn id="8" xr3:uid="{A932CBDE-00B9-4ED0-B23D-B5C5DDFEBCC9}" name="JULIO" dataDxfId="229"/>
    <tableColumn id="9" xr3:uid="{EB5BFE94-97EB-4242-9450-FBB421219419}" name="AGOSTO" dataDxfId="228"/>
    <tableColumn id="10" xr3:uid="{E1D6ACBF-67C6-4378-92C2-B79528C2014F}" name="SEPTIEMBRE" dataDxfId="227"/>
    <tableColumn id="11" xr3:uid="{C1971E91-1881-452A-B61C-3BF9E564AA44}" name="OCTUBRE" dataDxfId="226"/>
    <tableColumn id="12" xr3:uid="{68B6B452-BBA5-42A9-BC19-75C5E570B95B}" name="NOVIEMBRE" dataDxfId="225"/>
    <tableColumn id="13" xr3:uid="{5D5BB91C-F012-4D95-A4EA-DACDD24FF502}" name="DICIEMBRE" dataDxfId="224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8BEBE7C-8C8E-4AB4-9A33-4AE06FF3F4EA}" name="Tabla52" displayName="Tabla52" ref="A1:M31" totalsRowShown="0" headerRowDxfId="223" dataDxfId="222" tableBorderDxfId="221">
  <autoFilter ref="A1:M31" xr:uid="{48BEBE7C-8C8E-4AB4-9A33-4AE06FF3F4EA}"/>
  <tableColumns count="13">
    <tableColumn id="1" xr3:uid="{DB6E5F05-7665-492B-AC33-567B465F7370}" name="AÑO" dataDxfId="220"/>
    <tableColumn id="2" xr3:uid="{FC142126-1F77-4AF6-B1E9-3A4784FDF6C3}" name="ENERO" dataDxfId="219"/>
    <tableColumn id="3" xr3:uid="{033F29DD-769E-425C-A4BF-05E0444BCAA0}" name="FEBRERO" dataDxfId="218"/>
    <tableColumn id="4" xr3:uid="{A1D149C5-925A-4398-87EB-FF18A614CB7B}" name="MARZO" dataDxfId="217"/>
    <tableColumn id="5" xr3:uid="{04330B1F-96FB-4970-BD33-F634DAC03C7D}" name="ABRIL" dataDxfId="216"/>
    <tableColumn id="6" xr3:uid="{04963B27-B726-4438-A06F-8B55D4D190B7}" name="MAYO" dataDxfId="215"/>
    <tableColumn id="7" xr3:uid="{F5E306EC-4163-467F-A255-8361B71FC358}" name="JUNIO" dataDxfId="214"/>
    <tableColumn id="8" xr3:uid="{131B6664-A93D-4BD4-A40D-6482D6DB7273}" name="JULIO" dataDxfId="213"/>
    <tableColumn id="9" xr3:uid="{E2ECD898-EE16-4AE6-B7F2-EB433CB1640E}" name="AGOSTO" dataDxfId="212"/>
    <tableColumn id="10" xr3:uid="{7EA1C5B0-170C-455F-8C1B-23162F98913D}" name="SEPTIEMBRE" dataDxfId="211"/>
    <tableColumn id="11" xr3:uid="{C8CD01C4-ABA8-4613-92A4-45C1808F2591}" name="OCTUBRE" dataDxfId="210"/>
    <tableColumn id="12" xr3:uid="{5A92E45E-D3EF-469C-A603-EC5E04AE3840}" name="NOVIEMBRE" dataDxfId="209"/>
    <tableColumn id="13" xr3:uid="{EE05A384-51C6-445C-9F0C-E3A1C7179806}" name="DICIEMBRE" dataDxfId="208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304BAF1-01B6-4FD8-B421-4DC23B649136}" name="Tabla53" displayName="Tabla53" ref="A1:M31" totalsRowShown="0" headerRowDxfId="207" dataDxfId="206" tableBorderDxfId="205">
  <autoFilter ref="A1:M31" xr:uid="{E304BAF1-01B6-4FD8-B421-4DC23B649136}"/>
  <tableColumns count="13">
    <tableColumn id="1" xr3:uid="{9CA2500F-8AC7-48A7-8C93-AA7DB1852627}" name="AÑO" dataDxfId="204"/>
    <tableColumn id="2" xr3:uid="{3E90C90C-D5FE-4FEF-A344-4EB12BD05FF2}" name="ENERO" dataDxfId="203"/>
    <tableColumn id="3" xr3:uid="{F3B48B52-8192-49FE-9766-568C409878A0}" name="FEBRERO" dataDxfId="202"/>
    <tableColumn id="4" xr3:uid="{3718CC43-2230-4241-B8C9-11E912686116}" name="MARZO" dataDxfId="201"/>
    <tableColumn id="5" xr3:uid="{11CB3FEA-FB0B-45E9-A363-08166F321751}" name="ABRIL" dataDxfId="200"/>
    <tableColumn id="6" xr3:uid="{C8591A8E-2D99-4243-ADE1-C9A0372228E8}" name="MAYO" dataDxfId="199"/>
    <tableColumn id="7" xr3:uid="{73D8F2D7-59CD-439D-8540-6517724FBAE8}" name="JUNIO" dataDxfId="198"/>
    <tableColumn id="8" xr3:uid="{0098CF0A-22FD-4FE5-8008-69ABE1EE95D1}" name="JULIO" dataDxfId="197"/>
    <tableColumn id="9" xr3:uid="{7253DE99-9661-48D9-8274-636CF963B8EC}" name="AGOSTO" dataDxfId="196"/>
    <tableColumn id="10" xr3:uid="{A70CED7E-2151-47E3-9A31-870847AF4977}" name="SEPTIEMBRE" dataDxfId="195"/>
    <tableColumn id="11" xr3:uid="{CC24AA3D-AFA6-4003-87DA-60806E72F92C}" name="OCTUBRE" dataDxfId="194"/>
    <tableColumn id="12" xr3:uid="{EDC9E40B-884A-49A3-B3D5-3A8B0C01702F}" name="NOVIEMBRE" dataDxfId="193"/>
    <tableColumn id="13" xr3:uid="{F801A501-67DF-40C8-995B-1EB15F1D743E}" name="DICIEMBRE" dataDxfId="192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04A02B9-09C3-446E-A304-0AA7EEAAFCAE}" name="Tabla54" displayName="Tabla54" ref="A1:M32" totalsRowShown="0" headerRowDxfId="191" dataDxfId="190" tableBorderDxfId="189">
  <autoFilter ref="A1:M32" xr:uid="{704A02B9-09C3-446E-A304-0AA7EEAAFCAE}"/>
  <tableColumns count="13">
    <tableColumn id="1" xr3:uid="{9401CDDB-9FA7-49F3-A251-C52E023A87B6}" name="AÑO" dataDxfId="188"/>
    <tableColumn id="2" xr3:uid="{57A879AD-6E68-4D25-BD8F-87D0ECBFAE8C}" name="ENERO" dataDxfId="187"/>
    <tableColumn id="3" xr3:uid="{314B6F2B-2B9E-4960-9A62-C9F25478D60A}" name="FEBRERO" dataDxfId="186"/>
    <tableColumn id="4" xr3:uid="{E83BFB31-0173-4049-9BA0-247536C54787}" name="MARZO" dataDxfId="185"/>
    <tableColumn id="5" xr3:uid="{F07B3D2D-3D3C-46F5-BFA1-0BFD7BA9A5F3}" name="ABRIL" dataDxfId="184"/>
    <tableColumn id="6" xr3:uid="{9DCEE233-E242-4314-B8B4-B1D0C879B15B}" name="MAYO" dataDxfId="183"/>
    <tableColumn id="7" xr3:uid="{A8AA8ACA-4478-40B4-BB9A-586EAC88732C}" name="JUNIO" dataDxfId="182"/>
    <tableColumn id="8" xr3:uid="{CE6FA1E2-A792-4999-BD16-167B496B80BD}" name="JULIO" dataDxfId="181"/>
    <tableColumn id="9" xr3:uid="{7CDED9AC-317B-4E24-B3C1-964314269C96}" name="AGOSTO" dataDxfId="180"/>
    <tableColumn id="10" xr3:uid="{AE08B7DB-F104-457C-9CD5-5B7BAB1CAF22}" name="SEPTIEMBRE" dataDxfId="179"/>
    <tableColumn id="11" xr3:uid="{342F3165-64CD-41CC-8E9E-80AC164865C3}" name="OCTUBRE" dataDxfId="178"/>
    <tableColumn id="12" xr3:uid="{A9F8AE59-84A8-4666-9B10-29F1B5688CBA}" name="NOVIEMBRE" dataDxfId="177"/>
    <tableColumn id="13" xr3:uid="{42C8BAC7-EFF9-4E01-ADEE-B1063FBCE051}" name="DICIEMBRE" dataDxfId="176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5EEF075-4107-4CA9-A68F-0EA3DB7DA165}" name="Tabla55" displayName="Tabla55" ref="A1:M25" totalsRowShown="0" headerRowDxfId="175" dataDxfId="174" tableBorderDxfId="173">
  <autoFilter ref="A1:M25" xr:uid="{15EEF075-4107-4CA9-A68F-0EA3DB7DA165}"/>
  <tableColumns count="13">
    <tableColumn id="1" xr3:uid="{EFFB13A9-B5CB-4768-976C-82633453D8DA}" name="AÑO" dataDxfId="172"/>
    <tableColumn id="2" xr3:uid="{AF3CD9BE-1DC4-4B6F-B86F-D3E5E439AD0E}" name="ENERO" dataDxfId="171"/>
    <tableColumn id="3" xr3:uid="{93EC03EC-9755-4E0B-885A-5FC4DF8622E1}" name="FEBRERO" dataDxfId="170"/>
    <tableColumn id="4" xr3:uid="{C7C5248A-AB34-4EE3-835A-639F98EFB7AE}" name="MARZO" dataDxfId="169"/>
    <tableColumn id="5" xr3:uid="{DD96D2EF-6BD1-496E-B486-269EDF44D53C}" name="ABRIL" dataDxfId="168"/>
    <tableColumn id="6" xr3:uid="{C4EE81DB-E001-4A50-BA13-733E101A5013}" name="MAYO" dataDxfId="167"/>
    <tableColumn id="7" xr3:uid="{56F4D649-2B9C-434D-B17F-5D871F7BABA7}" name="JUNIO" dataDxfId="166"/>
    <tableColumn id="8" xr3:uid="{63773C14-8531-4994-AE83-5A7060E168A2}" name="JULIO" dataDxfId="165"/>
    <tableColumn id="9" xr3:uid="{09D8F7EB-733B-4BF9-BCB9-43537C967431}" name="AGOSTO" dataDxfId="164"/>
    <tableColumn id="10" xr3:uid="{BADB60F9-A960-41F4-922A-6F3736242D67}" name="SEPTIEMBRE" dataDxfId="163"/>
    <tableColumn id="11" xr3:uid="{E4ADD519-D338-447F-9201-8D862DDC86F5}" name="OCTUBRE" dataDxfId="162"/>
    <tableColumn id="12" xr3:uid="{0A826DEE-3255-41AA-B112-D5BF2CCD1EC3}" name="NOVIEMBRE" dataDxfId="161"/>
    <tableColumn id="13" xr3:uid="{39E7FF1E-C574-4C70-9118-D9F52629D699}" name="DICIEMBRE" dataDxfId="160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16DABEB-501B-4856-BBC2-A49EEEFCDCA9}" name="Tabla56" displayName="Tabla56" ref="A1:M32" totalsRowShown="0" headerRowDxfId="159" dataDxfId="158" tableBorderDxfId="157">
  <autoFilter ref="A1:M32" xr:uid="{F16DABEB-501B-4856-BBC2-A49EEEFCDCA9}"/>
  <tableColumns count="13">
    <tableColumn id="1" xr3:uid="{11E2848B-12EA-421B-BC40-4670874B583D}" name="AÑO" dataDxfId="156"/>
    <tableColumn id="2" xr3:uid="{D16CA35E-A983-49BA-A4AE-4C2488B40F43}" name="ENERO" dataDxfId="155"/>
    <tableColumn id="3" xr3:uid="{48B64951-B637-441D-82AA-FD9A6BE4918B}" name="FEBRERO" dataDxfId="154"/>
    <tableColumn id="4" xr3:uid="{E7B71C56-6E71-4394-B8C1-BFFC7124738F}" name="MARZO" dataDxfId="153"/>
    <tableColumn id="5" xr3:uid="{0AFA40E0-86F1-4C06-ABB7-FA6D5837A8DA}" name="ABRIL" dataDxfId="152"/>
    <tableColumn id="6" xr3:uid="{88D76734-B79B-4B8A-92D2-8F5DCF21A8D3}" name="MAYO" dataDxfId="151"/>
    <tableColumn id="7" xr3:uid="{15167EF6-831F-45A0-993B-7560A8C9F168}" name="JUNIO" dataDxfId="150"/>
    <tableColumn id="8" xr3:uid="{425423ED-3C00-4A3F-942D-92CE2C252779}" name="JULIO" dataDxfId="149"/>
    <tableColumn id="9" xr3:uid="{2DE078BF-F995-403D-AC38-EBFF7E1F1961}" name="AGOSTO" dataDxfId="148"/>
    <tableColumn id="10" xr3:uid="{B56F0AEA-1E95-421E-9172-9012DE036ED5}" name="SEPTIEMBRE" dataDxfId="147"/>
    <tableColumn id="11" xr3:uid="{86583E25-19AF-4AE8-AA45-A9F6A6C8C9DA}" name="OCTUBRE" dataDxfId="146"/>
    <tableColumn id="12" xr3:uid="{632D3CE6-8DA2-4200-B425-466EC2727BDC}" name="NOVIEMBRE" dataDxfId="145"/>
    <tableColumn id="13" xr3:uid="{E07C1166-943D-4A8D-803D-DE6252EFCE38}" name="DICIEMBRE" dataDxfId="144"/>
  </tableColumns>
  <tableStyleInfo name="Estilo de tabla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2561D66-C1C4-46FE-9039-5D4E47D984FC}" name="Tabla57" displayName="Tabla57" ref="A1:M32" totalsRowShown="0" headerRowDxfId="143" dataDxfId="142" tableBorderDxfId="141">
  <autoFilter ref="A1:M32" xr:uid="{A2561D66-C1C4-46FE-9039-5D4E47D984FC}"/>
  <tableColumns count="13">
    <tableColumn id="1" xr3:uid="{0C281CA3-A787-428A-A94A-60F7DBA42EDC}" name="AÑO" dataDxfId="140"/>
    <tableColumn id="2" xr3:uid="{57A4CF87-ECA0-4353-A9B4-2194C9DA4C80}" name="ENERO" dataDxfId="139"/>
    <tableColumn id="3" xr3:uid="{21F74B92-45E9-462F-93C4-8F281DED67F5}" name="FEBRERO" dataDxfId="138"/>
    <tableColumn id="4" xr3:uid="{793EFA05-EE9F-49E9-B783-712C27FFD937}" name="MARZO" dataDxfId="137"/>
    <tableColumn id="5" xr3:uid="{D6E30F61-5C04-4A75-B5C7-EB9C9EAE913F}" name="ABRIL" dataDxfId="136"/>
    <tableColumn id="6" xr3:uid="{6DF4DB93-FA08-4EB4-913B-0637A0B61515}" name="MAYO" dataDxfId="135"/>
    <tableColumn id="7" xr3:uid="{DA5E2F5E-CA01-42B1-8294-65898955B79A}" name="JUNIO" dataDxfId="134"/>
    <tableColumn id="8" xr3:uid="{6C7880D3-0A19-4A95-8800-C35E587AFC4B}" name="JULIO" dataDxfId="133"/>
    <tableColumn id="9" xr3:uid="{88255616-899C-44DE-8B86-B62B2A6D2F01}" name="AGOSTO" dataDxfId="132"/>
    <tableColumn id="10" xr3:uid="{51CFF64C-1556-4C6D-9A3C-D382773E3D11}" name="SEPTIEMBRE" dataDxfId="131"/>
    <tableColumn id="11" xr3:uid="{4431B1EB-B45B-4F0B-B8E1-2EC38BF43DDE}" name="OCTUBRE" dataDxfId="130"/>
    <tableColumn id="12" xr3:uid="{C2281A82-2AB0-40FE-BD6F-F1B07B5DA6B7}" name="NOVIEMBRE" dataDxfId="129"/>
    <tableColumn id="13" xr3:uid="{A6FCD049-B5DA-4477-938A-EF963397FBF1}" name="DICIEMBRE" dataDxfId="128"/>
  </tableColumns>
  <tableStyleInfo name="Estilo de tabla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5C31FBD-F403-4962-B815-ABFC7114697F}" name="Tabla58" displayName="Tabla58" ref="A1:M31" totalsRowShown="0" headerRowDxfId="127" dataDxfId="126" tableBorderDxfId="125">
  <autoFilter ref="A1:M31" xr:uid="{65C31FBD-F403-4962-B815-ABFC7114697F}"/>
  <tableColumns count="13">
    <tableColumn id="1" xr3:uid="{440E678B-C228-46E6-B5B8-F92B20B4229E}" name="AÑO" dataDxfId="124"/>
    <tableColumn id="2" xr3:uid="{9F405790-36E0-4E5F-AF46-5FFF1CE0C6C5}" name="ENERO" dataDxfId="123"/>
    <tableColumn id="3" xr3:uid="{470FEF96-511B-4411-97A4-3A663C688400}" name="FEBRERO" dataDxfId="122"/>
    <tableColumn id="4" xr3:uid="{0C5B077C-1155-40B2-AEA8-DB0C97D4BBC3}" name="MARZO" dataDxfId="121"/>
    <tableColumn id="5" xr3:uid="{5E7B0F0A-4528-4B61-B5C7-730668410EAF}" name="ABRIL" dataDxfId="120"/>
    <tableColumn id="6" xr3:uid="{678FC5E3-924E-4565-836B-BE6121DC95F5}" name="MAYO" dataDxfId="119"/>
    <tableColumn id="7" xr3:uid="{025622B6-FBBE-41F6-998E-4CF541CBAC64}" name="JUNIO" dataDxfId="118"/>
    <tableColumn id="8" xr3:uid="{A23C9C66-6C34-4BAD-AA4A-C2BB7EDF3128}" name="JULIO" dataDxfId="117"/>
    <tableColumn id="9" xr3:uid="{D3A4B246-30CD-49D3-9CBB-AEF203806BD1}" name="AGOSTO" dataDxfId="116"/>
    <tableColumn id="10" xr3:uid="{374132F0-F552-4CB8-BB79-1F4DF661EE5A}" name="SEPTIEMBRE" dataDxfId="115"/>
    <tableColumn id="11" xr3:uid="{844D905F-AF1D-4F79-8019-8242006E396E}" name="OCTUBRE" dataDxfId="114"/>
    <tableColumn id="12" xr3:uid="{891F45AE-748C-4AEC-8B4E-EA1360A300C2}" name="NOVIEMBRE" dataDxfId="113"/>
    <tableColumn id="13" xr3:uid="{2E9E27FB-0945-406F-8463-6846900F07DA}" name="DICIEMBRE" dataDxfId="112"/>
  </tableColumns>
  <tableStyleInfo name="Estilo de tabla 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2F558A27-F310-4997-8E18-C8298B26268D}" name="Tabla59" displayName="Tabla59" ref="A1:M31" totalsRowShown="0" headerRowDxfId="111" dataDxfId="110" tableBorderDxfId="109">
  <autoFilter ref="A1:M31" xr:uid="{2F558A27-F310-4997-8E18-C8298B26268D}"/>
  <tableColumns count="13">
    <tableColumn id="1" xr3:uid="{FA25EE19-6DFB-4133-AAC7-B17825F0D9CF}" name="AÑO" dataDxfId="108"/>
    <tableColumn id="2" xr3:uid="{D02C8595-EBBE-4EC7-8576-43BEB5817965}" name="ENERO" dataDxfId="107"/>
    <tableColumn id="3" xr3:uid="{12EC730F-4284-41D1-8601-9B5DA8B3B061}" name="FEBRERO" dataDxfId="106"/>
    <tableColumn id="4" xr3:uid="{0CE0F8CB-4502-4779-A3BF-C37060A3499B}" name="MARZO" dataDxfId="105"/>
    <tableColumn id="5" xr3:uid="{E96CCF10-874C-4A1B-8D38-DFA9DD5F5220}" name="ABRIL" dataDxfId="104"/>
    <tableColumn id="6" xr3:uid="{81BF5544-C866-46A0-8567-636B5F3B2C29}" name="MAYO" dataDxfId="103"/>
    <tableColumn id="7" xr3:uid="{7FD61CA6-82A3-4805-8DD7-4258A6A361E7}" name="JUNIO" dataDxfId="102"/>
    <tableColumn id="8" xr3:uid="{65A55C12-44A5-4120-8188-AB095F01BA4C}" name="JULIO" dataDxfId="101"/>
    <tableColumn id="9" xr3:uid="{54F4F664-9AD2-451E-8C64-D60F5D0102EC}" name="AGOSTO" dataDxfId="100"/>
    <tableColumn id="10" xr3:uid="{07103558-5C3D-4AE7-97FA-4DF8801725D7}" name="SEPTIEMBRE" dataDxfId="99"/>
    <tableColumn id="11" xr3:uid="{E1BCAF37-55B8-4F35-B507-6AE16B893F2A}" name="OCTUBRE" dataDxfId="98"/>
    <tableColumn id="12" xr3:uid="{FE964289-B37F-4E11-83CD-F231C3293805}" name="NOVIEMBRE" dataDxfId="97"/>
    <tableColumn id="13" xr3:uid="{D843560A-95A2-423A-BF2D-AE06E7B9AD56}" name="DICIEMBRE" dataDxfId="96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B1F6CD3-D6E5-4212-81D9-54C351A07A23}" name="Tabla41" displayName="Tabla41" ref="A1:V373" totalsRowShown="0" headerRowDxfId="394" dataDxfId="393" tableBorderDxfId="392">
  <tableColumns count="22">
    <tableColumn id="1" xr3:uid="{25661957-A8E6-4860-B2BB-F119EE1DBC99}" name="Fecha" dataDxfId="391"/>
    <tableColumn id="2" xr3:uid="{F6BBA52A-5504-4871-A0AA-2DDF5F90635C}" name="Mes" dataDxfId="390"/>
    <tableColumn id="3" xr3:uid="{CE456152-4A24-4083-B4C1-B9798EBF2C49}" name="Guamal (Caudal)" dataDxfId="389"/>
    <tableColumn id="4" xr3:uid="{4CFB0E0E-8151-4E0D-83CF-F4B3F08F948A}" name="La Pradera (Caudal)" dataDxfId="388"/>
    <tableColumn id="5" xr3:uid="{BA601EFB-5F67-4C40-9994-2681590F2076}" name="Pte Manrique (Caudal)" dataDxfId="387"/>
    <tableColumn id="6" xr3:uid="{0C99F133-5557-48E1-B01D-96970A28FA26}" name="La Muralla (Caudal)" dataDxfId="386"/>
    <tableColumn id="7" xr3:uid="{66267BF5-00A9-4D62-9F4E-946EBD408332}" name="El Bosque (Caudal)" dataDxfId="385"/>
    <tableColumn id="8" xr3:uid="{0E96C0B4-2E9D-4955-88BA-1E6AC64B47F3}" name="Guamal (Nivel medio)" dataDxfId="384"/>
    <tableColumn id="9" xr3:uid="{36F9D7D4-0270-428B-AF68-167BE2C7D358}" name="La Pradera (Nivel Medio)" dataDxfId="383"/>
    <tableColumn id="10" xr3:uid="{CC98010D-6CFE-47A1-B345-5ACDD237953C}" name="Pte Manrique (Nivel Medio)" dataDxfId="382"/>
    <tableColumn id="11" xr3:uid="{BE1291D9-8801-4B19-844C-B7DD7498F9CB}" name="La Muralla (Nivel Medio)" dataDxfId="381"/>
    <tableColumn id="12" xr3:uid="{3404A5FB-140E-42F9-8601-CC462C9A6632}" name="El Bosque (Nivel Medio)" dataDxfId="380"/>
    <tableColumn id="13" xr3:uid="{3CFDA779-80D3-4D3B-9B47-1313B4CB1704}" name="Guamal (Nivel mínimo)" dataDxfId="379"/>
    <tableColumn id="14" xr3:uid="{E88A156B-3C83-4E7E-BBA7-2DA85D366E0C}" name="La Pradera (Nivel mínimo)" dataDxfId="378"/>
    <tableColumn id="15" xr3:uid="{D3306C1D-B8D6-49A5-B7F9-752529FF258F}" name="Pte Manrique (Nivel mínimo)" dataDxfId="377"/>
    <tableColumn id="16" xr3:uid="{CC0F6EFD-584E-412D-8D09-E70EF266C2B4}" name="La Muralla (Nivel mínimo)" dataDxfId="376"/>
    <tableColumn id="17" xr3:uid="{1CE89A59-0E13-4ACF-B36F-38D911BA308B}" name="El Bosque (Nivel mínimo)" dataDxfId="375"/>
    <tableColumn id="18" xr3:uid="{589734F2-2CBE-4A07-A401-7897065A2C77}" name="Planadas (Precip)" dataDxfId="374"/>
    <tableColumn id="19" xr3:uid="{2F128D29-EC42-488C-86D9-F83633BE35E5}" name="La primavera (Precip)" dataDxfId="373"/>
    <tableColumn id="20" xr3:uid="{AF455F80-3D49-4C9D-8F7A-BEA5451A9433}" name="La Pradera (Precip)" dataDxfId="372"/>
    <tableColumn id="22" xr3:uid="{8D541B72-29EB-4D50-A9CC-F9E6058B7AC2}" name="La Unión (Precip)" dataDxfId="371"/>
    <tableColumn id="23" xr3:uid="{B03EFF7D-9A48-46F3-83A2-4E4D7B43ABA6}" name="Las Margaritas (Precip)" dataDxfId="370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74314FB-AC1D-4842-B5C6-6FCC8C29970A}" name="Tabla60" displayName="Tabla60" ref="A1:M32" totalsRowShown="0" headerRowDxfId="95" dataDxfId="94" tableBorderDxfId="93">
  <autoFilter ref="A1:M32" xr:uid="{574314FB-AC1D-4842-B5C6-6FCC8C29970A}"/>
  <tableColumns count="13">
    <tableColumn id="1" xr3:uid="{5611CF56-4861-4745-BA88-BEB3A2B56864}" name="AÑO" dataDxfId="92"/>
    <tableColumn id="2" xr3:uid="{EC510779-8B34-494B-ADB9-0088979FD994}" name="ENERO" dataDxfId="91"/>
    <tableColumn id="3" xr3:uid="{E72DF4C5-A2EE-4680-86A3-742CEA5B3541}" name="FEBRERO" dataDxfId="90"/>
    <tableColumn id="4" xr3:uid="{6FD85DC9-E3C8-44BE-A9FE-2649ABE05FA0}" name="MARZO" dataDxfId="89"/>
    <tableColumn id="5" xr3:uid="{68F49435-FC6B-4120-842D-A1EDE9EA35CF}" name="ABRIL" dataDxfId="88"/>
    <tableColumn id="6" xr3:uid="{061BAF18-CDCE-49A5-B55D-2AB9913F15F7}" name="MAYO" dataDxfId="87"/>
    <tableColumn id="7" xr3:uid="{787BF01B-B9FA-44E9-BC7F-1699D59B7827}" name="JUNIO" dataDxfId="86"/>
    <tableColumn id="8" xr3:uid="{3424CBC9-438B-428A-8024-B7BEDF71B342}" name="JULIO" dataDxfId="85"/>
    <tableColumn id="9" xr3:uid="{496AFB6F-CFF8-46A8-92AB-CC5BF3A0D509}" name="AGOSTO" dataDxfId="84"/>
    <tableColumn id="10" xr3:uid="{E471CBC1-D6F1-4769-B6C1-3B6EAF6146A9}" name="SEPTIEMBRE" dataDxfId="83"/>
    <tableColumn id="11" xr3:uid="{B4DB8A07-81A4-4372-9334-183B1C3CA976}" name="OCTUBRE" dataDxfId="82"/>
    <tableColumn id="12" xr3:uid="{DFC87567-27C5-4EB6-9073-72827677516A}" name="NOVIEMBRE" dataDxfId="81"/>
    <tableColumn id="13" xr3:uid="{E8F1A2F8-7BDD-4D4D-AF72-94679D5E61D6}" name="DICIEMBRE" dataDxfId="80"/>
  </tableColumns>
  <tableStyleInfo name="Estilo de tabla 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71D2DDE2-73C4-4B01-85DA-0D8AB86B3233}" name="Tabla61" displayName="Tabla61" ref="A1:M16" totalsRowShown="0" headerRowDxfId="79" dataDxfId="78" tableBorderDxfId="77">
  <autoFilter ref="A1:M16" xr:uid="{71D2DDE2-73C4-4B01-85DA-0D8AB86B3233}"/>
  <tableColumns count="13">
    <tableColumn id="1" xr3:uid="{2363F548-CB1F-444C-80BC-A0A3F8C28D64}" name="AÑO" dataDxfId="76"/>
    <tableColumn id="2" xr3:uid="{F833780E-B595-4621-AAC0-D1615AF653BA}" name="ENERO" dataDxfId="75"/>
    <tableColumn id="3" xr3:uid="{7BE730AC-C8D0-4575-BB4A-9D9552565D57}" name="FEBRE" dataDxfId="74"/>
    <tableColumn id="4" xr3:uid="{796CAD57-8BAA-4BF4-A9EC-D9EE36DED512}" name="MARZO" dataDxfId="73"/>
    <tableColumn id="5" xr3:uid="{39B5B1EF-BED0-41E2-8391-1EA281EF4D8A}" name="ABRIL" dataDxfId="72"/>
    <tableColumn id="6" xr3:uid="{3A5533F8-F943-40B6-A2CF-CFDAFE5B7646}" name="MAYO" dataDxfId="71"/>
    <tableColumn id="7" xr3:uid="{7F3B3D34-544C-4AF6-A5D8-0C936C9E00B9}" name="JUNIO" dataDxfId="70"/>
    <tableColumn id="8" xr3:uid="{F77BB195-FB2D-4730-BC54-E74BA6129920}" name="JULIO" dataDxfId="69"/>
    <tableColumn id="9" xr3:uid="{794B1E15-C33B-4A92-8CF0-E332CCB7376F}" name="AGOST" dataDxfId="68"/>
    <tableColumn id="10" xr3:uid="{7D25D0D1-3242-4B41-9A52-5321B92C01FC}" name="SEPTI" dataDxfId="67"/>
    <tableColumn id="11" xr3:uid="{05BCCAEE-D5D9-45D0-ACC6-98106D8238F2}" name="OCTUB" dataDxfId="66"/>
    <tableColumn id="12" xr3:uid="{A9D6826B-9AF6-4D49-AF99-AC55C6D20B8F}" name="NOVIE" dataDxfId="65"/>
    <tableColumn id="13" xr3:uid="{F54235DC-872A-4130-82E6-908285893371}" name="DICIE" dataDxfId="64"/>
  </tableColumns>
  <tableStyleInfo name="Estilo de tabla 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FC83208-2CA1-4A12-8E76-DC954FBB902C}" name="Tabla62" displayName="Tabla62" ref="A1:M60" totalsRowShown="0" headerRowDxfId="63" dataDxfId="62" tableBorderDxfId="61">
  <autoFilter ref="A1:M60" xr:uid="{8FC83208-2CA1-4A12-8E76-DC954FBB902C}"/>
  <tableColumns count="13">
    <tableColumn id="1" xr3:uid="{8DDFF599-4156-496D-B936-B512C09E28A9}" name="AÑO" dataDxfId="60"/>
    <tableColumn id="2" xr3:uid="{107DAA81-37A2-4036-ADB1-D8F6A8200183}" name="ENERO" dataDxfId="59"/>
    <tableColumn id="3" xr3:uid="{5FA07F63-280A-49B8-86FA-F98FFAA7DE2D}" name="FEBRERO" dataDxfId="58"/>
    <tableColumn id="4" xr3:uid="{EAC0BF38-FF7E-4F53-B6C9-4FB704E7554D}" name="MARZO" dataDxfId="57"/>
    <tableColumn id="5" xr3:uid="{D0A5FE99-4E28-447E-9BF8-DC5E154B51FE}" name="ABRIL" dataDxfId="56"/>
    <tableColumn id="6" xr3:uid="{A73245BA-B615-45B0-A998-24F72D8FD45B}" name="MAYO" dataDxfId="55"/>
    <tableColumn id="7" xr3:uid="{0476E1B8-4099-4F42-8609-2785FD6C0DE5}" name="JUNIO" dataDxfId="54"/>
    <tableColumn id="8" xr3:uid="{BA2BCE81-8C5B-4DCA-91F4-8966EC649732}" name="JULIO" dataDxfId="53"/>
    <tableColumn id="9" xr3:uid="{F92E5E44-0AA8-475C-B051-5110156F2DA0}" name="AGOSTO" dataDxfId="52"/>
    <tableColumn id="10" xr3:uid="{E81E408A-6BE6-4F6D-B4CA-FC3105AEB8AA}" name="SEPTIEMBRE" dataDxfId="51"/>
    <tableColumn id="11" xr3:uid="{5DE6282F-2F71-4596-817F-17412F087794}" name="OCTUBRE" dataDxfId="50"/>
    <tableColumn id="12" xr3:uid="{ABBDC39A-55C3-46E4-BF2B-3B6D16EE5175}" name="NOVIEMBRE" dataDxfId="49"/>
    <tableColumn id="13" xr3:uid="{021BEAD5-7C28-4386-A215-F9D3867AEC37}" name="DICIEMBRE" dataDxfId="48"/>
  </tableColumns>
  <tableStyleInfo name="Estilo de tabla 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1290BD5-A0F4-4F13-9718-2F76DEFEADC2}" name="Tabla63" displayName="Tabla63" ref="A1:M65" totalsRowShown="0" headerRowDxfId="47" dataDxfId="46" tableBorderDxfId="45">
  <autoFilter ref="A1:M65" xr:uid="{21290BD5-A0F4-4F13-9718-2F76DEFEADC2}"/>
  <tableColumns count="13">
    <tableColumn id="1" xr3:uid="{66F1081D-D599-4903-84A9-3BCFAA138DF6}" name="AÑO" dataDxfId="44"/>
    <tableColumn id="2" xr3:uid="{9B62764B-38FE-4686-B669-0A04CB9353CB}" name="ENERO" dataDxfId="43"/>
    <tableColumn id="3" xr3:uid="{15FA596B-931B-449E-9E06-B8C9EDB08220}" name="FEBRERO" dataDxfId="42"/>
    <tableColumn id="4" xr3:uid="{18971AC6-558D-4FC0-8CED-1B8C7F33AA86}" name="MARZO" dataDxfId="41"/>
    <tableColumn id="5" xr3:uid="{9A6ECD2E-17A5-4FAB-A9DA-CA03FEC95619}" name="ABRIL" dataDxfId="40"/>
    <tableColumn id="6" xr3:uid="{62DB9BEB-9389-436A-9849-707DF9F489BB}" name="MAYO" dataDxfId="39"/>
    <tableColumn id="7" xr3:uid="{1A5EE3F9-A00B-4C1C-B4EC-F3163E3673DC}" name="JUNIO" dataDxfId="38"/>
    <tableColumn id="8" xr3:uid="{291C0A8B-77CA-481C-8DCA-121439CF8EFD}" name="JULIO" dataDxfId="37"/>
    <tableColumn id="9" xr3:uid="{5306093C-0E4B-406A-998F-05FCBEE24D8A}" name="AGOSTO" dataDxfId="36"/>
    <tableColumn id="10" xr3:uid="{7D4B4060-AA64-4B8D-9E35-45F41C3AD1BD}" name="SEPTIEMBRE" dataDxfId="35"/>
    <tableColumn id="11" xr3:uid="{955CC733-52E5-4973-AE42-C18110B256FC}" name="OCTUBRE" dataDxfId="34"/>
    <tableColumn id="12" xr3:uid="{AC159D22-5C87-4DA0-9F8E-80CE7FE1E9BE}" name="NOVIEMBRE" dataDxfId="33"/>
    <tableColumn id="13" xr3:uid="{94ED29B1-0FF2-4F83-A969-8CE2D7D0BBCA}" name="DICIEMBRE" dataDxfId="32"/>
  </tableColumns>
  <tableStyleInfo name="Estilo de tabla 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887D37D3-B230-4A7B-9C2E-FC16DD89C61D}" name="Tabla64" displayName="Tabla64" ref="A1:M57" totalsRowShown="0" headerRowDxfId="31" dataDxfId="30" tableBorderDxfId="29">
  <autoFilter ref="A1:M57" xr:uid="{887D37D3-B230-4A7B-9C2E-FC16DD89C61D}"/>
  <tableColumns count="13">
    <tableColumn id="1" xr3:uid="{8889F85A-E55E-4B7A-8757-269703511003}" name="AÑO" dataDxfId="28"/>
    <tableColumn id="2" xr3:uid="{D567732F-1DC3-4868-BC45-EAD7D8D9FBCB}" name="ENERO" dataDxfId="27"/>
    <tableColumn id="3" xr3:uid="{B2D89911-DF0E-44B2-B57F-D9D34034B969}" name="FEBRERO" dataDxfId="26"/>
    <tableColumn id="4" xr3:uid="{8EC547F3-A561-4B2D-8148-D19D8500D2C0}" name="MARZO" dataDxfId="25"/>
    <tableColumn id="5" xr3:uid="{C265FD1C-F381-44CE-A688-7FF914230EBB}" name="ABRIL" dataDxfId="24"/>
    <tableColumn id="6" xr3:uid="{5047BB5E-9A57-42B5-959B-26BC9BF6ADF8}" name="MAYO" dataDxfId="23"/>
    <tableColumn id="7" xr3:uid="{8804B512-3179-4E7C-89CD-09CC46E38FB6}" name="JUNIO" dataDxfId="22"/>
    <tableColumn id="8" xr3:uid="{EC3A64B1-A5FA-4D34-8D5F-30697E976008}" name="JULIO" dataDxfId="21"/>
    <tableColumn id="9" xr3:uid="{18405A9A-2534-4079-A42B-D8DB573A9245}" name="AGOSTO" dataDxfId="20"/>
    <tableColumn id="10" xr3:uid="{1BCEAC1A-8D6A-44F2-BF45-452C133F9B5E}" name="SEPTIEMBRE" dataDxfId="19"/>
    <tableColumn id="11" xr3:uid="{20F9941F-F152-4267-A4A5-0281AF419A3E}" name="OCTUBRE" dataDxfId="18"/>
    <tableColumn id="12" xr3:uid="{41AADD3B-B23F-4631-AEBB-B09612C51645}" name="NOVIEMBRE" dataDxfId="17"/>
    <tableColumn id="13" xr3:uid="{E0AF339F-D91F-4AD1-A443-A2471D46F18A}" name="DICIEMBRE" dataDxfId="16"/>
  </tableColumns>
  <tableStyleInfo name="Estilo de tabla 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EEA1CDA-4E2F-461F-9320-A2E57B075B7E}" name="Tabla65" displayName="Tabla65" ref="A1:M64" totalsRowShown="0" headerRowDxfId="15" dataDxfId="14" tableBorderDxfId="13">
  <autoFilter ref="A1:M64" xr:uid="{EEEA1CDA-4E2F-461F-9320-A2E57B075B7E}"/>
  <tableColumns count="13">
    <tableColumn id="1" xr3:uid="{84647843-81D5-44F7-B8CB-2F9DAAB3FA69}" name="AÑO" dataDxfId="12"/>
    <tableColumn id="2" xr3:uid="{44107766-97C2-40F4-BC78-38C8731E74D8}" name="ENERO" dataDxfId="11"/>
    <tableColumn id="3" xr3:uid="{10F0D35E-1B5E-4F4B-BD35-59CF00E8DF8A}" name="FEBRERO" dataDxfId="10"/>
    <tableColumn id="4" xr3:uid="{D61139F3-CE6F-4627-84DF-4C995B581805}" name="MARZO" dataDxfId="9"/>
    <tableColumn id="5" xr3:uid="{2BEDFD96-1B9E-488A-92CD-BE1C4F6511F4}" name="ABRIL" dataDxfId="8"/>
    <tableColumn id="6" xr3:uid="{BE558539-9C63-443C-8750-4BB697D3077C}" name="MAYO" dataDxfId="7"/>
    <tableColumn id="7" xr3:uid="{E35D5CA9-3F92-4C9C-A19F-74B044942784}" name="JUNIO" dataDxfId="6"/>
    <tableColumn id="8" xr3:uid="{D3F0B07C-85B5-4E6B-A7DC-F04B41F13FD0}" name="JULIO" dataDxfId="5"/>
    <tableColumn id="9" xr3:uid="{D25CABAE-502F-456F-85F2-B9D29289D0B1}" name="AGOSTO" dataDxfId="4"/>
    <tableColumn id="10" xr3:uid="{4989CAA1-5097-4E0F-8373-A18214E403BA}" name="SEPTIEMBRE" dataDxfId="3"/>
    <tableColumn id="11" xr3:uid="{F73F299D-576E-4D1D-B739-EAC554484C37}" name="OCTUBRE" dataDxfId="2"/>
    <tableColumn id="12" xr3:uid="{8F94AADC-A1F3-4275-A2BE-7E3CD9E4E283}" name="NOVIEMBRE" dataDxfId="1"/>
    <tableColumn id="13" xr3:uid="{CBD27586-0B57-4EE9-8060-69E966BFADE4}" name="DICIEMBRE" dataDxfId="0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89BC3B3-3D2D-4FCF-A2BD-91A0E9462763}" name="Tabla43" displayName="Tabla43" ref="A1:M25" totalsRowShown="0" headerRowDxfId="369" dataDxfId="367" headerRowBorderDxfId="368" tableBorderDxfId="366">
  <tableColumns count="13">
    <tableColumn id="1" xr3:uid="{F43E325D-88F9-499F-9626-D7E6668549CD}" name="AÑO" dataDxfId="365"/>
    <tableColumn id="2" xr3:uid="{3813522E-9F96-420E-8E43-3F60E8EA2C86}" name="ENERO" dataDxfId="364"/>
    <tableColumn id="3" xr3:uid="{68ACD2EA-CB40-409A-8202-EF184C74997F}" name="FEBRERO" dataDxfId="363"/>
    <tableColumn id="4" xr3:uid="{2B8C4344-8EC5-48F4-A6D2-49CE27D710D6}" name="MARZO" dataDxfId="362"/>
    <tableColumn id="5" xr3:uid="{5ED51AE5-B282-4945-B054-A16667CA1A05}" name="ABRIL" dataDxfId="361"/>
    <tableColumn id="6" xr3:uid="{A789975C-0F59-4071-A835-3622718A0463}" name="MAYO" dataDxfId="360"/>
    <tableColumn id="7" xr3:uid="{9122E2DD-3AA5-477F-9656-660DA8B03697}" name="JUNIO" dataDxfId="359"/>
    <tableColumn id="8" xr3:uid="{F9D7E7D8-4B5C-414F-9F7B-41362F65AD83}" name="JULIO" dataDxfId="358"/>
    <tableColumn id="9" xr3:uid="{09BA5699-E2B7-40A7-817D-9CEC72832728}" name="AGOSTO" dataDxfId="357"/>
    <tableColumn id="10" xr3:uid="{A2F6B778-94D3-4B5D-807A-1C5A349AB504}" name="SEPTIEMBRE" dataDxfId="356"/>
    <tableColumn id="11" xr3:uid="{0ABA5E5F-CF4C-4C6C-AD3F-A3FC1A511BED}" name="OCTUBRE" dataDxfId="355"/>
    <tableColumn id="12" xr3:uid="{70A08DE7-4707-4C05-A0C9-E6A0B87A4062}" name="NOVIEMBRE" dataDxfId="354"/>
    <tableColumn id="13" xr3:uid="{802D4FD7-6CA4-4ECD-B148-CABD9549BAEB}" name="DICIEMBRE" dataDxfId="353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D57A282-5167-4E3C-9CF2-B77C81F610E1}" name="Tabla44" displayName="Tabla44" ref="A1:M53" totalsRowShown="0" headerRowDxfId="352" dataDxfId="350" headerRowBorderDxfId="351" tableBorderDxfId="349">
  <tableColumns count="13">
    <tableColumn id="1" xr3:uid="{5DDD7AB0-8EB9-4F9B-ABE0-5476B54C3474}" name="AÑO" dataDxfId="348"/>
    <tableColumn id="2" xr3:uid="{E1CBFE4F-287B-47D6-A01B-9C1D7531B74F}" name="ENERO" dataDxfId="347"/>
    <tableColumn id="3" xr3:uid="{77887C81-5C1F-465C-9F49-DF7AE7F21154}" name="FEBRERO" dataDxfId="346"/>
    <tableColumn id="4" xr3:uid="{E2AD26C6-0D2E-44F1-8C5B-9451C96A199D}" name="MARZO" dataDxfId="345"/>
    <tableColumn id="5" xr3:uid="{5B321309-F087-4CE3-A360-622F7358349B}" name="ABRIL" dataDxfId="344"/>
    <tableColumn id="6" xr3:uid="{78D6FEBB-BB59-4719-881B-768DB7DBF8C8}" name="MAYO" dataDxfId="343"/>
    <tableColumn id="7" xr3:uid="{014A5422-0195-4652-80FA-B077D56E516A}" name="JUNIO" dataDxfId="342"/>
    <tableColumn id="8" xr3:uid="{18613A16-5069-402F-A9D7-8C747F45BE13}" name="JULIO" dataDxfId="341"/>
    <tableColumn id="9" xr3:uid="{48019ABA-A05C-469D-8D03-7E3047477759}" name="AGOSTO" dataDxfId="340"/>
    <tableColumn id="10" xr3:uid="{09AB73EA-9A80-441D-BAD8-C78690469847}" name="SEPTIEMBRE" dataDxfId="339"/>
    <tableColumn id="11" xr3:uid="{711FFFC7-4144-4484-BD75-45FA4E4655F2}" name="OCTUBRE" dataDxfId="338"/>
    <tableColumn id="12" xr3:uid="{858F7864-1397-40BC-8933-A1F98DCA608B}" name="NOVIEMBRE" dataDxfId="337"/>
    <tableColumn id="13" xr3:uid="{817091C0-448F-4D8A-A911-CDEBAFCBF868}" name="DICIEMBRE" dataDxfId="33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4A47363-F555-47EE-8BA2-3FDCAAAAC026}" name="Tabla45" displayName="Tabla45" ref="A1:M64" totalsRowShown="0" headerRowDxfId="335" dataDxfId="334" tableBorderDxfId="333">
  <tableColumns count="13">
    <tableColumn id="1" xr3:uid="{BC866B3C-383B-4B82-B25F-0E394AB897DC}" name="AÑO" dataDxfId="332"/>
    <tableColumn id="2" xr3:uid="{341D4412-AEDF-4CED-B775-A36DF00C39F7}" name="ENERO" dataDxfId="331"/>
    <tableColumn id="3" xr3:uid="{3937FB94-A1ED-4E92-BD99-0C3B3DEEAF1B}" name="FEBRERO" dataDxfId="330"/>
    <tableColumn id="4" xr3:uid="{2A97B34D-1281-4BCA-89C5-445150953381}" name="MARZO" dataDxfId="329"/>
    <tableColumn id="5" xr3:uid="{AD0843B9-EC8F-4B55-BBF8-148E86D9F231}" name="ABRIL" dataDxfId="328"/>
    <tableColumn id="6" xr3:uid="{98184E7F-F62E-4CD6-BF7C-847C675B0DD9}" name="MAYO" dataDxfId="327"/>
    <tableColumn id="7" xr3:uid="{B6237A0F-EF68-46EA-8E32-741875FD8C54}" name="JUNIO" dataDxfId="326"/>
    <tableColumn id="8" xr3:uid="{1BCC0834-1638-410D-B0B7-8DD0FBCF15AA}" name="JULIO" dataDxfId="325"/>
    <tableColumn id="9" xr3:uid="{63D7C2C3-0321-4B9F-9D51-2BADC6974EB2}" name="AGOSTO" dataDxfId="324"/>
    <tableColumn id="10" xr3:uid="{21D71B2E-5F5D-44C4-949A-7AAA030E504E}" name="SEPTIEMBRE" dataDxfId="323"/>
    <tableColumn id="11" xr3:uid="{EA0265BB-335A-4094-8302-05A4B4992605}" name="OCTUBRE" dataDxfId="322"/>
    <tableColumn id="12" xr3:uid="{7438B86F-C69A-42F3-8132-F8F361975E29}" name="NOVIEMBRE" dataDxfId="321"/>
    <tableColumn id="13" xr3:uid="{28C75015-B7BF-4861-B535-4C83A4256B28}" name="DICIEMBRE" dataDxfId="320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B3A77CB-7751-4435-AAC4-F8DB1DB0BA14}" name="Tabla46" displayName="Tabla46" ref="A1:M53" totalsRowShown="0" headerRowDxfId="319" dataDxfId="318" tableBorderDxfId="317">
  <tableColumns count="13">
    <tableColumn id="1" xr3:uid="{8C4C0AC6-D138-458C-96EE-D3786B1FEA4C}" name="AÑO" dataDxfId="316"/>
    <tableColumn id="2" xr3:uid="{AA5E29CE-68E2-4B1F-8148-9AEBBB9B9D16}" name="ENERO" dataDxfId="315"/>
    <tableColumn id="3" xr3:uid="{383640EB-BED2-4804-85E5-9E07B292D2F4}" name="FEBRERO" dataDxfId="314"/>
    <tableColumn id="4" xr3:uid="{D54AA6B1-55C9-40BB-9605-20B31F77F72A}" name="MARZO" dataDxfId="313"/>
    <tableColumn id="5" xr3:uid="{51816578-CDD6-401D-A8E4-ABEFF70FF767}" name="ABRIL" dataDxfId="312"/>
    <tableColumn id="6" xr3:uid="{B72AD13A-D2E5-4098-A540-F3FADB7EB035}" name="MAYO" dataDxfId="311"/>
    <tableColumn id="7" xr3:uid="{F7645357-ED6E-4C85-96F7-93F5E76AFC8D}" name="JUNIO" dataDxfId="310"/>
    <tableColumn id="8" xr3:uid="{11A54ED2-3786-4300-93DE-FCCEA9D30518}" name="JULIO" dataDxfId="309"/>
    <tableColumn id="9" xr3:uid="{7F16127B-9B4B-4CF7-B534-4897CC437209}" name="AGOSTO" dataDxfId="308"/>
    <tableColumn id="10" xr3:uid="{F27D1C1C-C013-459C-82FD-DB719867972E}" name="SEPTIEMBRE" dataDxfId="307"/>
    <tableColumn id="11" xr3:uid="{83821129-E2ED-4C2A-98D6-56C7D7A7DFC3}" name="OCTUBRE" dataDxfId="306"/>
    <tableColumn id="12" xr3:uid="{6937DC95-E984-49F0-B0C5-EA5075E872AC}" name="NOVIEMBRE" dataDxfId="305"/>
    <tableColumn id="13" xr3:uid="{FD02983A-2491-4127-9CDA-1C0EA207EF16}" name="DICIEMBRE" dataDxfId="304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B181DBD-BE46-4E52-A24F-7C11701C9F57}" name="Tabla47" displayName="Tabla47" ref="A1:M60" totalsRowShown="0" headerRowDxfId="303" dataDxfId="302" tableBorderDxfId="301">
  <autoFilter ref="A1:M60" xr:uid="{DB181DBD-BE46-4E52-A24F-7C11701C9F57}"/>
  <tableColumns count="13">
    <tableColumn id="1" xr3:uid="{1C374786-1920-4E91-A5B7-001BD138A334}" name="AÑO" dataDxfId="300"/>
    <tableColumn id="2" xr3:uid="{CCE3C544-1755-42E1-A1CC-0DF4A03968ED}" name="ENERO" dataDxfId="299"/>
    <tableColumn id="3" xr3:uid="{ED553CF2-D618-4D1D-97A7-40EBDEDEABB0}" name="FEBRERO" dataDxfId="298"/>
    <tableColumn id="4" xr3:uid="{47E4F28A-3536-4478-9E0F-7B2006529C3F}" name="MARZO" dataDxfId="297"/>
    <tableColumn id="5" xr3:uid="{0B510CF2-FD82-4AFD-A03B-E1D59CD58189}" name="ABRIL" dataDxfId="296"/>
    <tableColumn id="6" xr3:uid="{ABBAFF7A-0254-41BB-8235-0A77FD44EA80}" name="MAYO" dataDxfId="295"/>
    <tableColumn id="7" xr3:uid="{F1A8F044-9A89-4512-B40A-985ED6733F4B}" name="JUNIO" dataDxfId="294"/>
    <tableColumn id="8" xr3:uid="{7592D7DB-FBCB-4AE1-BBC5-7E6BFD391EC7}" name="JULIO" dataDxfId="293"/>
    <tableColumn id="9" xr3:uid="{D501FA8D-5E00-4A6B-A8F9-D03F390E4667}" name="AGOSTO" dataDxfId="292"/>
    <tableColumn id="10" xr3:uid="{B705183E-B9EE-4F65-A63C-E473C8D0DD20}" name="SEPTIEMBRE" dataDxfId="291"/>
    <tableColumn id="11" xr3:uid="{BF5E5BF4-4356-41E1-B7C9-48B4D8C27661}" name="OCTUBRE" dataDxfId="290"/>
    <tableColumn id="12" xr3:uid="{23A97C0B-C069-4573-9DA6-75D5D2DA95DE}" name="NOVIEMBRE" dataDxfId="289"/>
    <tableColumn id="13" xr3:uid="{74471098-9FE2-4406-9E92-28D61FE65397}" name="DICIEMBRE" dataDxfId="288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679939D-A9E1-4A61-992E-3A9D390B966A}" name="Tabla48" displayName="Tabla48" ref="A1:M35" totalsRowShown="0" headerRowDxfId="287" dataDxfId="286" tableBorderDxfId="285">
  <tableColumns count="13">
    <tableColumn id="1" xr3:uid="{7DF94DBA-563E-4E61-9EF0-F67535C079CC}" name="AÑO" dataDxfId="284"/>
    <tableColumn id="2" xr3:uid="{A74DD453-3C77-446B-A1AB-9A593E86E396}" name="ENERO" dataDxfId="283"/>
    <tableColumn id="3" xr3:uid="{DE7FBD94-6A40-470A-AABB-51E62E6DC503}" name="FEBRERO" dataDxfId="282"/>
    <tableColumn id="4" xr3:uid="{540DDD01-D0CF-4FEB-990B-A7C7B4AE769A}" name="MARZO" dataDxfId="281"/>
    <tableColumn id="5" xr3:uid="{57FFF185-842D-4E9B-9459-88288298EABA}" name="ABRIL" dataDxfId="280"/>
    <tableColumn id="6" xr3:uid="{EEF63F7E-B4E5-4491-B88E-E3E839651A0E}" name="MAYO" dataDxfId="279"/>
    <tableColumn id="7" xr3:uid="{A5D3E9A1-DA90-4CC5-9EF0-BBD71E0DF475}" name="JUNIO" dataDxfId="278"/>
    <tableColumn id="8" xr3:uid="{4EB772EA-9B44-4403-B0DD-C4CF1EFA2A59}" name="JULIO" dataDxfId="277"/>
    <tableColumn id="9" xr3:uid="{E2D664BA-9B3A-4F4A-9D0C-CE4479E40BE7}" name="AGOSTO" dataDxfId="276"/>
    <tableColumn id="10" xr3:uid="{ABBD6CE7-E00B-4533-BB61-0D4080DD668D}" name="SEPTIEMBRE" dataDxfId="275"/>
    <tableColumn id="11" xr3:uid="{B481B3B6-B31D-48C6-82A8-135C88D5474D}" name="OCTUBRE" dataDxfId="274"/>
    <tableColumn id="12" xr3:uid="{30C9ADF9-BA7F-4AB8-8A65-F40A9E0706FF}" name="NOVIEMBRE" dataDxfId="273"/>
    <tableColumn id="13" xr3:uid="{89B61AD6-E633-4800-BD7F-41A517A56599}" name="DICIEMBRE" dataDxfId="272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DFF761F-41BC-49EE-A0F2-D7C5F9498284}" name="Tabla49" displayName="Tabla49" ref="A1:M25" totalsRowShown="0" headerRowDxfId="271" dataDxfId="270" tableBorderDxfId="269">
  <autoFilter ref="A1:M25" xr:uid="{EDFF761F-41BC-49EE-A0F2-D7C5F9498284}"/>
  <tableColumns count="13">
    <tableColumn id="1" xr3:uid="{287117EF-9B11-43BC-B932-AD31970ADCB9}" name="AÑO" dataDxfId="268"/>
    <tableColumn id="2" xr3:uid="{7BD9D241-C2E4-4E20-AF2F-52863F3B7CD7}" name="ENERO" dataDxfId="267"/>
    <tableColumn id="3" xr3:uid="{7B6D9CEC-285B-4783-993E-87849A76F3EE}" name="FEBRERO" dataDxfId="266"/>
    <tableColumn id="4" xr3:uid="{0C239E99-7EE0-4011-BD16-490996AE60D0}" name="MARZO" dataDxfId="265"/>
    <tableColumn id="5" xr3:uid="{95C749C0-9E25-453C-8C79-8E2B0EDA38EC}" name="ABRIL" dataDxfId="264"/>
    <tableColumn id="6" xr3:uid="{F1B3AD91-9777-43D0-9C58-5CB0AF880B6D}" name="MAYO" dataDxfId="263"/>
    <tableColumn id="7" xr3:uid="{5F807F2E-6D4C-4FC6-A5D8-D89C790E0478}" name="JUNIO" dataDxfId="262"/>
    <tableColumn id="8" xr3:uid="{D805D392-2D63-485F-A3D1-7C42FA9D8B19}" name="JULIO" dataDxfId="261"/>
    <tableColumn id="9" xr3:uid="{A9FE8929-824F-4D99-B8E9-83A0CE77463F}" name="AGOSTO" dataDxfId="260"/>
    <tableColumn id="10" xr3:uid="{61AC32AC-FE53-4AEF-84C8-3A8181364396}" name="SEPTIEMBRE" dataDxfId="259"/>
    <tableColumn id="11" xr3:uid="{82D9E129-7DCA-4945-946F-ACE7D8F2C212}" name="OCTUBRE" dataDxfId="258"/>
    <tableColumn id="12" xr3:uid="{8F162C83-F2B5-4B9F-8B3E-036219B01983}" name="NOVIEMBRE" dataDxfId="257"/>
    <tableColumn id="13" xr3:uid="{A457FD37-E11F-4CF4-B433-9EAE37A5F3A6}" name="DICIEMBRE" dataDxfId="256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2CA0-05E2-4056-A965-C9D39CA980D1}">
  <dimension ref="A1:K30"/>
  <sheetViews>
    <sheetView tabSelected="1" zoomScaleNormal="100" workbookViewId="0">
      <selection sqref="A1:A6"/>
    </sheetView>
  </sheetViews>
  <sheetFormatPr baseColWidth="10" defaultRowHeight="14.4" x14ac:dyDescent="0.3"/>
  <cols>
    <col min="1" max="1" width="22.44140625" style="1" customWidth="1"/>
    <col min="2" max="16384" width="11.5546875" style="1"/>
  </cols>
  <sheetData>
    <row r="1" spans="1:11" ht="14.4" customHeight="1" x14ac:dyDescent="0.3">
      <c r="A1" s="113"/>
      <c r="B1" s="85" t="s">
        <v>19</v>
      </c>
      <c r="C1" s="86"/>
      <c r="D1" s="86"/>
      <c r="E1" s="86"/>
      <c r="F1" s="86"/>
      <c r="G1" s="86"/>
      <c r="H1" s="86"/>
      <c r="I1" s="87"/>
      <c r="J1" s="29"/>
      <c r="K1" s="30"/>
    </row>
    <row r="2" spans="1:11" x14ac:dyDescent="0.3">
      <c r="A2" s="114"/>
      <c r="B2" s="88"/>
      <c r="C2" s="89"/>
      <c r="D2" s="89"/>
      <c r="E2" s="89"/>
      <c r="F2" s="89"/>
      <c r="G2" s="89"/>
      <c r="H2" s="89"/>
      <c r="I2" s="90"/>
      <c r="J2" s="31"/>
      <c r="K2" s="32"/>
    </row>
    <row r="3" spans="1:11" ht="15" thickBot="1" x14ac:dyDescent="0.35">
      <c r="A3" s="114"/>
      <c r="B3" s="88"/>
      <c r="C3" s="89"/>
      <c r="D3" s="89"/>
      <c r="E3" s="89"/>
      <c r="F3" s="89"/>
      <c r="G3" s="89"/>
      <c r="H3" s="89"/>
      <c r="I3" s="90"/>
      <c r="J3" s="31"/>
      <c r="K3" s="32"/>
    </row>
    <row r="4" spans="1:11" ht="14.4" customHeight="1" x14ac:dyDescent="0.3">
      <c r="A4" s="114"/>
      <c r="B4" s="115" t="s">
        <v>0</v>
      </c>
      <c r="C4" s="116"/>
      <c r="D4" s="115" t="s">
        <v>1</v>
      </c>
      <c r="E4" s="121"/>
      <c r="F4" s="116" t="s">
        <v>15</v>
      </c>
      <c r="G4" s="116"/>
      <c r="H4" s="115" t="s">
        <v>55</v>
      </c>
      <c r="I4" s="121"/>
      <c r="J4" s="31"/>
      <c r="K4" s="32"/>
    </row>
    <row r="5" spans="1:11" ht="14.4" customHeight="1" x14ac:dyDescent="0.3">
      <c r="A5" s="114"/>
      <c r="B5" s="117"/>
      <c r="C5" s="118"/>
      <c r="D5" s="117"/>
      <c r="E5" s="122"/>
      <c r="F5" s="118"/>
      <c r="G5" s="118"/>
      <c r="H5" s="117"/>
      <c r="I5" s="122"/>
      <c r="J5" s="31"/>
      <c r="K5" s="32"/>
    </row>
    <row r="6" spans="1:11" ht="15" thickBot="1" x14ac:dyDescent="0.35">
      <c r="A6" s="114"/>
      <c r="B6" s="119"/>
      <c r="C6" s="120"/>
      <c r="D6" s="119"/>
      <c r="E6" s="123"/>
      <c r="F6" s="120"/>
      <c r="G6" s="120"/>
      <c r="H6" s="119"/>
      <c r="I6" s="123"/>
      <c r="J6" s="31"/>
      <c r="K6" s="32"/>
    </row>
    <row r="7" spans="1:11" ht="14.4" customHeight="1" x14ac:dyDescent="0.3">
      <c r="A7" s="91" t="s">
        <v>16</v>
      </c>
      <c r="B7" s="94"/>
      <c r="C7" s="95"/>
      <c r="D7" s="100"/>
      <c r="E7" s="100"/>
      <c r="F7" s="103"/>
      <c r="G7" s="104"/>
      <c r="H7" s="109"/>
      <c r="I7" s="110"/>
      <c r="J7" s="31"/>
      <c r="K7" s="32"/>
    </row>
    <row r="8" spans="1:11" x14ac:dyDescent="0.3">
      <c r="A8" s="92"/>
      <c r="B8" s="96"/>
      <c r="C8" s="97"/>
      <c r="D8" s="101"/>
      <c r="E8" s="101"/>
      <c r="F8" s="105"/>
      <c r="G8" s="106"/>
      <c r="H8" s="109"/>
      <c r="I8" s="110"/>
      <c r="J8" s="33"/>
      <c r="K8" s="34"/>
    </row>
    <row r="9" spans="1:11" x14ac:dyDescent="0.3">
      <c r="A9" s="92"/>
      <c r="B9" s="96"/>
      <c r="C9" s="97"/>
      <c r="D9" s="101"/>
      <c r="E9" s="101"/>
      <c r="F9" s="105"/>
      <c r="G9" s="106"/>
      <c r="H9" s="109"/>
      <c r="I9" s="110"/>
      <c r="J9" s="33"/>
      <c r="K9" s="34"/>
    </row>
    <row r="10" spans="1:11" x14ac:dyDescent="0.3">
      <c r="A10" s="92"/>
      <c r="B10" s="96"/>
      <c r="C10" s="97"/>
      <c r="D10" s="101"/>
      <c r="E10" s="101"/>
      <c r="F10" s="105"/>
      <c r="G10" s="106"/>
      <c r="H10" s="109"/>
      <c r="I10" s="110"/>
      <c r="J10" s="33"/>
      <c r="K10" s="34"/>
    </row>
    <row r="11" spans="1:11" x14ac:dyDescent="0.3">
      <c r="A11" s="92"/>
      <c r="B11" s="96"/>
      <c r="C11" s="97"/>
      <c r="D11" s="101"/>
      <c r="E11" s="101"/>
      <c r="F11" s="105"/>
      <c r="G11" s="106"/>
      <c r="H11" s="109"/>
      <c r="I11" s="110"/>
      <c r="J11" s="33"/>
      <c r="K11" s="34"/>
    </row>
    <row r="12" spans="1:11" x14ac:dyDescent="0.3">
      <c r="A12" s="92"/>
      <c r="B12" s="96"/>
      <c r="C12" s="97"/>
      <c r="D12" s="101"/>
      <c r="E12" s="101"/>
      <c r="F12" s="105"/>
      <c r="G12" s="106"/>
      <c r="H12" s="109"/>
      <c r="I12" s="110"/>
      <c r="J12" s="33"/>
      <c r="K12" s="34"/>
    </row>
    <row r="13" spans="1:11" x14ac:dyDescent="0.3">
      <c r="A13" s="92"/>
      <c r="B13" s="96"/>
      <c r="C13" s="97"/>
      <c r="D13" s="101"/>
      <c r="E13" s="101"/>
      <c r="F13" s="105"/>
      <c r="G13" s="106"/>
      <c r="H13" s="109"/>
      <c r="I13" s="110"/>
      <c r="J13" s="33"/>
      <c r="K13" s="34"/>
    </row>
    <row r="14" spans="1:11" x14ac:dyDescent="0.3">
      <c r="A14" s="92"/>
      <c r="B14" s="96"/>
      <c r="C14" s="97"/>
      <c r="D14" s="101"/>
      <c r="E14" s="101"/>
      <c r="F14" s="105"/>
      <c r="G14" s="106"/>
      <c r="H14" s="109"/>
      <c r="I14" s="110"/>
      <c r="J14" s="33"/>
      <c r="K14" s="34"/>
    </row>
    <row r="15" spans="1:11" x14ac:dyDescent="0.3">
      <c r="A15" s="92"/>
      <c r="B15" s="96"/>
      <c r="C15" s="97"/>
      <c r="D15" s="101"/>
      <c r="E15" s="101"/>
      <c r="F15" s="105"/>
      <c r="G15" s="106"/>
      <c r="H15" s="109"/>
      <c r="I15" s="110"/>
      <c r="J15" s="33"/>
      <c r="K15" s="34"/>
    </row>
    <row r="16" spans="1:11" x14ac:dyDescent="0.3">
      <c r="A16" s="92"/>
      <c r="B16" s="96"/>
      <c r="C16" s="97"/>
      <c r="D16" s="101"/>
      <c r="E16" s="101"/>
      <c r="F16" s="105"/>
      <c r="G16" s="106"/>
      <c r="H16" s="109"/>
      <c r="I16" s="110"/>
      <c r="J16" s="33"/>
      <c r="K16" s="34"/>
    </row>
    <row r="17" spans="1:11" x14ac:dyDescent="0.3">
      <c r="A17" s="92"/>
      <c r="B17" s="96"/>
      <c r="C17" s="97"/>
      <c r="D17" s="101"/>
      <c r="E17" s="101"/>
      <c r="F17" s="105"/>
      <c r="G17" s="106"/>
      <c r="H17" s="109"/>
      <c r="I17" s="110"/>
      <c r="J17" s="33"/>
      <c r="K17" s="34"/>
    </row>
    <row r="18" spans="1:11" x14ac:dyDescent="0.3">
      <c r="A18" s="92"/>
      <c r="B18" s="96"/>
      <c r="C18" s="97"/>
      <c r="D18" s="101"/>
      <c r="E18" s="101"/>
      <c r="F18" s="105"/>
      <c r="G18" s="106"/>
      <c r="H18" s="109"/>
      <c r="I18" s="110"/>
      <c r="J18" s="33"/>
      <c r="K18" s="34"/>
    </row>
    <row r="19" spans="1:11" x14ac:dyDescent="0.3">
      <c r="A19" s="92"/>
      <c r="B19" s="96"/>
      <c r="C19" s="97"/>
      <c r="D19" s="101"/>
      <c r="E19" s="101"/>
      <c r="F19" s="105"/>
      <c r="G19" s="106"/>
      <c r="H19" s="109"/>
      <c r="I19" s="110"/>
      <c r="J19" s="33"/>
      <c r="K19" s="34"/>
    </row>
    <row r="20" spans="1:11" x14ac:dyDescent="0.3">
      <c r="A20" s="92"/>
      <c r="B20" s="96"/>
      <c r="C20" s="97"/>
      <c r="D20" s="101"/>
      <c r="E20" s="101"/>
      <c r="F20" s="105"/>
      <c r="G20" s="106"/>
      <c r="H20" s="109"/>
      <c r="I20" s="110"/>
      <c r="J20" s="33"/>
      <c r="K20" s="34"/>
    </row>
    <row r="21" spans="1:11" x14ac:dyDescent="0.3">
      <c r="A21" s="92"/>
      <c r="B21" s="96"/>
      <c r="C21" s="97"/>
      <c r="D21" s="101"/>
      <c r="E21" s="101"/>
      <c r="F21" s="105"/>
      <c r="G21" s="106"/>
      <c r="H21" s="109"/>
      <c r="I21" s="110"/>
      <c r="J21" s="33"/>
      <c r="K21" s="34"/>
    </row>
    <row r="22" spans="1:11" x14ac:dyDescent="0.3">
      <c r="A22" s="92"/>
      <c r="B22" s="96"/>
      <c r="C22" s="97"/>
      <c r="D22" s="101"/>
      <c r="E22" s="101"/>
      <c r="F22" s="105"/>
      <c r="G22" s="106"/>
      <c r="H22" s="109"/>
      <c r="I22" s="110"/>
      <c r="J22" s="33"/>
      <c r="K22" s="34"/>
    </row>
    <row r="23" spans="1:11" x14ac:dyDescent="0.3">
      <c r="A23" s="92"/>
      <c r="B23" s="96"/>
      <c r="C23" s="97"/>
      <c r="D23" s="101"/>
      <c r="E23" s="101"/>
      <c r="F23" s="105"/>
      <c r="G23" s="106"/>
      <c r="H23" s="109"/>
      <c r="I23" s="110"/>
      <c r="J23" s="33"/>
      <c r="K23" s="34"/>
    </row>
    <row r="24" spans="1:11" x14ac:dyDescent="0.3">
      <c r="A24" s="92"/>
      <c r="B24" s="96"/>
      <c r="C24" s="97"/>
      <c r="D24" s="101"/>
      <c r="E24" s="101"/>
      <c r="F24" s="105"/>
      <c r="G24" s="106"/>
      <c r="H24" s="109"/>
      <c r="I24" s="110"/>
      <c r="J24" s="33"/>
      <c r="K24" s="34"/>
    </row>
    <row r="25" spans="1:11" x14ac:dyDescent="0.3">
      <c r="A25" s="92"/>
      <c r="B25" s="96"/>
      <c r="C25" s="97"/>
      <c r="D25" s="101"/>
      <c r="E25" s="101"/>
      <c r="F25" s="105"/>
      <c r="G25" s="106"/>
      <c r="H25" s="109"/>
      <c r="I25" s="110"/>
      <c r="J25" s="33"/>
      <c r="K25" s="34"/>
    </row>
    <row r="26" spans="1:11" x14ac:dyDescent="0.3">
      <c r="A26" s="92"/>
      <c r="B26" s="96"/>
      <c r="C26" s="97"/>
      <c r="D26" s="101"/>
      <c r="E26" s="101"/>
      <c r="F26" s="105"/>
      <c r="G26" s="106"/>
      <c r="H26" s="109"/>
      <c r="I26" s="110"/>
      <c r="J26" s="33"/>
      <c r="K26" s="34"/>
    </row>
    <row r="27" spans="1:11" ht="15" thickBot="1" x14ac:dyDescent="0.35">
      <c r="A27" s="93"/>
      <c r="B27" s="98"/>
      <c r="C27" s="99"/>
      <c r="D27" s="102"/>
      <c r="E27" s="102"/>
      <c r="F27" s="107"/>
      <c r="G27" s="108"/>
      <c r="H27" s="111"/>
      <c r="I27" s="112"/>
      <c r="J27" s="35"/>
      <c r="K27" s="36"/>
    </row>
    <row r="28" spans="1:11" x14ac:dyDescent="0.3">
      <c r="A28" s="2"/>
    </row>
    <row r="29" spans="1:11" x14ac:dyDescent="0.3">
      <c r="A29" s="2"/>
    </row>
    <row r="30" spans="1:11" x14ac:dyDescent="0.3">
      <c r="A30" s="2"/>
    </row>
  </sheetData>
  <mergeCells count="11">
    <mergeCell ref="B1:I3"/>
    <mergeCell ref="A7:A27"/>
    <mergeCell ref="B7:C27"/>
    <mergeCell ref="D7:E27"/>
    <mergeCell ref="F7:G27"/>
    <mergeCell ref="H7:I27"/>
    <mergeCell ref="A1:A6"/>
    <mergeCell ref="B4:C6"/>
    <mergeCell ref="D4:E6"/>
    <mergeCell ref="F4:G6"/>
    <mergeCell ref="H4:I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092E-4BAD-4153-B038-D70526D4057D}">
  <sheetPr>
    <tabColor theme="9" tint="0.59999389629810485"/>
  </sheetPr>
  <dimension ref="A1:M35"/>
  <sheetViews>
    <sheetView workbookViewId="0">
      <selection activeCell="F2" sqref="F2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1975</v>
      </c>
      <c r="B2" s="5">
        <v>0</v>
      </c>
      <c r="C2" s="5">
        <v>0.14599999999999999</v>
      </c>
      <c r="D2" s="5">
        <v>0.378</v>
      </c>
      <c r="E2" s="5">
        <v>0.40600000000000003</v>
      </c>
      <c r="F2" s="5">
        <v>0.79600000000000004</v>
      </c>
      <c r="G2" s="5">
        <v>0.30199999999999999</v>
      </c>
      <c r="H2" s="5">
        <v>0.82</v>
      </c>
      <c r="I2" s="5">
        <v>0.307</v>
      </c>
      <c r="J2" s="5">
        <v>0.85699999999999998</v>
      </c>
      <c r="K2" s="5">
        <v>1.0580000000000001</v>
      </c>
      <c r="L2" s="5">
        <v>3.04</v>
      </c>
      <c r="M2" s="5">
        <v>2.694</v>
      </c>
    </row>
    <row r="3" spans="1:13" x14ac:dyDescent="0.3">
      <c r="A3" s="74">
        <v>1976</v>
      </c>
      <c r="B3" s="5">
        <v>0.69299999999999995</v>
      </c>
      <c r="C3" s="5">
        <v>0.43</v>
      </c>
      <c r="D3" s="5">
        <v>0.45900000000000002</v>
      </c>
      <c r="E3" s="5">
        <v>1.1659999999999999</v>
      </c>
      <c r="F3" s="5">
        <v>1.32</v>
      </c>
      <c r="G3" s="5">
        <v>1.077</v>
      </c>
      <c r="H3" s="5">
        <v>0.65200000000000002</v>
      </c>
      <c r="I3" s="5">
        <v>0.36499999999999999</v>
      </c>
      <c r="J3" s="5">
        <v>0.13800000000000001</v>
      </c>
      <c r="K3" s="5">
        <v>2.0049999999999999</v>
      </c>
      <c r="L3" s="5">
        <v>2.0379999999999998</v>
      </c>
      <c r="M3" s="5">
        <v>0.189</v>
      </c>
    </row>
    <row r="4" spans="1:13" x14ac:dyDescent="0.3">
      <c r="A4" s="74">
        <v>1977</v>
      </c>
      <c r="B4" s="5">
        <v>5.8000000000000003E-2</v>
      </c>
      <c r="C4" s="5">
        <v>1.4E-2</v>
      </c>
      <c r="D4" s="5">
        <v>1.0999999999999999E-2</v>
      </c>
      <c r="E4" s="5">
        <v>0.48299999999999998</v>
      </c>
      <c r="F4" s="5">
        <v>0.80500000000000005</v>
      </c>
      <c r="G4" s="5">
        <v>0.81499999999999995</v>
      </c>
      <c r="H4" s="5">
        <v>5.2999999999999999E-2</v>
      </c>
      <c r="I4" s="5">
        <v>0.51600000000000001</v>
      </c>
      <c r="J4" s="5">
        <v>0.46899999999999997</v>
      </c>
      <c r="K4" s="5">
        <v>1.149</v>
      </c>
      <c r="L4" s="5">
        <v>2.5230000000000001</v>
      </c>
      <c r="M4" s="5">
        <v>0.14000000000000001</v>
      </c>
    </row>
    <row r="5" spans="1:13" x14ac:dyDescent="0.3">
      <c r="A5" s="74">
        <v>1978</v>
      </c>
      <c r="B5" s="5">
        <v>-1</v>
      </c>
      <c r="C5" s="5">
        <v>3.6999999999999998E-2</v>
      </c>
      <c r="D5" s="5">
        <v>0.14000000000000001</v>
      </c>
      <c r="E5" s="5">
        <v>0.626</v>
      </c>
      <c r="F5" s="5">
        <v>0.83399999999999996</v>
      </c>
      <c r="G5" s="5">
        <v>0.21099999999999999</v>
      </c>
      <c r="H5" s="5">
        <v>5.1999999999999998E-2</v>
      </c>
      <c r="I5" s="5">
        <v>2.8000000000000001E-2</v>
      </c>
      <c r="J5" s="5">
        <v>0.58299999999999996</v>
      </c>
      <c r="K5" s="5">
        <v>1.1020000000000001</v>
      </c>
      <c r="L5" s="5">
        <v>0.98599999999999999</v>
      </c>
      <c r="M5" s="5">
        <v>0.70699999999999996</v>
      </c>
    </row>
    <row r="6" spans="1:13" x14ac:dyDescent="0.3">
      <c r="A6" s="74">
        <v>1992</v>
      </c>
      <c r="B6" s="5">
        <v>0.41</v>
      </c>
      <c r="C6" s="5">
        <v>0.28399999999999997</v>
      </c>
      <c r="D6" s="5">
        <v>0.111</v>
      </c>
      <c r="E6" s="5">
        <v>-1</v>
      </c>
      <c r="F6" s="5">
        <v>-1</v>
      </c>
      <c r="G6" s="5">
        <v>0.02</v>
      </c>
      <c r="H6" s="5">
        <v>0.14199999999999999</v>
      </c>
      <c r="I6" s="5">
        <v>-1</v>
      </c>
      <c r="J6" s="5">
        <v>-1</v>
      </c>
      <c r="K6" s="5">
        <v>-1</v>
      </c>
      <c r="L6" s="5">
        <v>-1</v>
      </c>
      <c r="M6" s="5">
        <v>0.25700000000000001</v>
      </c>
    </row>
    <row r="7" spans="1:13" x14ac:dyDescent="0.3">
      <c r="A7" s="74">
        <v>1993</v>
      </c>
      <c r="B7" s="5">
        <v>0.01</v>
      </c>
      <c r="C7" s="5">
        <v>-1</v>
      </c>
      <c r="D7" s="5">
        <v>-1</v>
      </c>
      <c r="E7" s="5">
        <v>9.1999999999999998E-2</v>
      </c>
      <c r="F7" s="5">
        <v>0.68500000000000005</v>
      </c>
      <c r="G7" s="5">
        <v>0.109</v>
      </c>
      <c r="H7" s="5">
        <v>3.2000000000000001E-2</v>
      </c>
      <c r="I7" s="5">
        <v>1.2999999999999999E-2</v>
      </c>
      <c r="J7" s="5">
        <v>0.13900000000000001</v>
      </c>
      <c r="K7" s="5">
        <v>0.04</v>
      </c>
      <c r="L7" s="5">
        <v>0.85399999999999998</v>
      </c>
      <c r="M7" s="5">
        <v>0.81100000000000005</v>
      </c>
    </row>
    <row r="8" spans="1:13" x14ac:dyDescent="0.3">
      <c r="A8" s="74">
        <v>1994</v>
      </c>
      <c r="B8" s="5">
        <v>0.26400000000000001</v>
      </c>
      <c r="C8" s="5">
        <v>0.16</v>
      </c>
      <c r="D8" s="5">
        <v>7.8E-2</v>
      </c>
      <c r="E8" s="5">
        <v>0.46400000000000002</v>
      </c>
      <c r="F8" s="5">
        <v>0.55000000000000004</v>
      </c>
      <c r="G8" s="5">
        <v>0.83899999999999997</v>
      </c>
      <c r="H8" s="5">
        <v>0.75600000000000001</v>
      </c>
      <c r="I8" s="5">
        <v>0.27600000000000002</v>
      </c>
      <c r="J8" s="5">
        <v>0.45800000000000002</v>
      </c>
      <c r="K8" s="5">
        <v>1.0569999999999999</v>
      </c>
      <c r="L8" s="5">
        <v>1.6879999999999999</v>
      </c>
      <c r="M8" s="5">
        <v>0.33500000000000002</v>
      </c>
    </row>
    <row r="9" spans="1:13" x14ac:dyDescent="0.3">
      <c r="A9" s="74">
        <v>1995</v>
      </c>
      <c r="B9" s="5">
        <v>4.2999999999999997E-2</v>
      </c>
      <c r="C9" s="5">
        <v>0.02</v>
      </c>
      <c r="D9" s="5">
        <v>0.16700000000000001</v>
      </c>
      <c r="E9" s="5">
        <v>0.67400000000000004</v>
      </c>
      <c r="F9" s="5">
        <v>0.60199999999999998</v>
      </c>
      <c r="G9" s="5">
        <v>1.022</v>
      </c>
      <c r="H9" s="5">
        <v>0.28100000000000003</v>
      </c>
      <c r="I9" s="5">
        <v>1.603</v>
      </c>
      <c r="J9" s="5">
        <v>1.4550000000000001</v>
      </c>
      <c r="K9" s="5">
        <v>1.373</v>
      </c>
      <c r="L9" s="5">
        <v>1.1339999999999999</v>
      </c>
      <c r="M9" s="5">
        <v>1.3520000000000001</v>
      </c>
    </row>
    <row r="10" spans="1:13" x14ac:dyDescent="0.3">
      <c r="A10" s="74">
        <v>1996</v>
      </c>
      <c r="B10" s="5">
        <v>0.28399999999999997</v>
      </c>
      <c r="C10" s="5">
        <v>0.313</v>
      </c>
      <c r="D10" s="5">
        <v>1.1930000000000001</v>
      </c>
      <c r="E10" s="5">
        <v>0.47599999999999998</v>
      </c>
      <c r="F10" s="5">
        <v>0.80900000000000005</v>
      </c>
      <c r="G10" s="5">
        <v>1.262</v>
      </c>
      <c r="H10" s="5">
        <v>2.5470000000000002</v>
      </c>
      <c r="I10" s="5">
        <v>1.1359999999999999</v>
      </c>
      <c r="J10" s="5">
        <v>0.39400000000000002</v>
      </c>
      <c r="K10" s="5">
        <v>1.034</v>
      </c>
      <c r="L10" s="5">
        <v>0.50700000000000001</v>
      </c>
      <c r="M10" s="5">
        <v>0.84399999999999997</v>
      </c>
    </row>
    <row r="11" spans="1:13" x14ac:dyDescent="0.3">
      <c r="A11" s="74">
        <v>1997</v>
      </c>
      <c r="B11" s="5">
        <v>0.29899999999999999</v>
      </c>
      <c r="C11" s="5">
        <v>0.14399999999999999</v>
      </c>
      <c r="D11" s="5">
        <v>0.18099999999999999</v>
      </c>
      <c r="E11" s="5">
        <v>0.27700000000000002</v>
      </c>
      <c r="F11" s="5">
        <v>0.126</v>
      </c>
      <c r="G11" s="5">
        <v>0.44500000000000001</v>
      </c>
      <c r="H11" s="5">
        <v>0.26400000000000001</v>
      </c>
      <c r="I11" s="5">
        <v>7.0000000000000007E-2</v>
      </c>
      <c r="J11" s="5">
        <v>4.3999999999999997E-2</v>
      </c>
      <c r="K11" s="5">
        <v>3.1E-2</v>
      </c>
      <c r="L11" s="5">
        <v>4.2999999999999997E-2</v>
      </c>
      <c r="M11" s="5">
        <v>0.01</v>
      </c>
    </row>
    <row r="12" spans="1:13" x14ac:dyDescent="0.3">
      <c r="A12" s="74">
        <v>1998</v>
      </c>
      <c r="B12" s="5">
        <v>2E-3</v>
      </c>
      <c r="C12" s="5">
        <v>2.1000000000000001E-2</v>
      </c>
      <c r="D12" s="5">
        <v>6.0000000000000001E-3</v>
      </c>
      <c r="E12" s="5">
        <v>-1</v>
      </c>
      <c r="F12" s="5">
        <v>2.1890000000000001</v>
      </c>
      <c r="G12" s="5">
        <v>1.056</v>
      </c>
      <c r="H12" s="5">
        <v>0.49399999999999999</v>
      </c>
      <c r="I12" s="5">
        <v>0.373</v>
      </c>
      <c r="J12" s="5">
        <v>0.29699999999999999</v>
      </c>
      <c r="K12" s="5">
        <v>2.052</v>
      </c>
      <c r="L12" s="5">
        <v>2.077</v>
      </c>
      <c r="M12" s="5">
        <v>1.8360000000000001</v>
      </c>
    </row>
    <row r="13" spans="1:13" x14ac:dyDescent="0.3">
      <c r="A13" s="74">
        <v>1999</v>
      </c>
      <c r="B13" s="5">
        <v>0.66100000000000003</v>
      </c>
      <c r="C13" s="5">
        <v>1.629</v>
      </c>
      <c r="D13" s="5">
        <v>1.8560000000000001</v>
      </c>
      <c r="E13" s="5">
        <v>1.988</v>
      </c>
      <c r="F13" s="5">
        <v>0.66600000000000004</v>
      </c>
      <c r="G13" s="5">
        <v>0.64800000000000002</v>
      </c>
      <c r="H13" s="5">
        <v>0.64</v>
      </c>
      <c r="I13" s="5">
        <v>0.92200000000000004</v>
      </c>
      <c r="J13" s="5">
        <v>1.9119999999999999</v>
      </c>
      <c r="K13" s="5">
        <v>3.2410000000000001</v>
      </c>
      <c r="L13" s="5">
        <v>3.0409999999999999</v>
      </c>
      <c r="M13" s="5">
        <v>1.129</v>
      </c>
    </row>
    <row r="14" spans="1:13" x14ac:dyDescent="0.3">
      <c r="A14" s="74">
        <v>2000</v>
      </c>
      <c r="B14" s="5">
        <v>0.63200000000000001</v>
      </c>
      <c r="C14" s="5">
        <v>0.53700000000000003</v>
      </c>
      <c r="D14" s="5">
        <v>0.58899999999999997</v>
      </c>
      <c r="E14" s="5">
        <v>0.442</v>
      </c>
      <c r="F14" s="5">
        <v>0.28799999999999998</v>
      </c>
      <c r="G14" s="5">
        <v>0.21099999999999999</v>
      </c>
      <c r="H14" s="5">
        <v>0.35699999999999998</v>
      </c>
      <c r="I14" s="5">
        <v>0.14299999999999999</v>
      </c>
      <c r="J14" s="5">
        <v>0.95199999999999996</v>
      </c>
      <c r="K14" s="5">
        <v>1.871</v>
      </c>
      <c r="L14" s="5">
        <v>1.4239999999999999</v>
      </c>
      <c r="M14" s="5">
        <v>8.3000000000000004E-2</v>
      </c>
    </row>
    <row r="15" spans="1:13" x14ac:dyDescent="0.3">
      <c r="A15" s="74">
        <v>2001</v>
      </c>
      <c r="B15" s="5">
        <v>0.04</v>
      </c>
      <c r="C15" s="5">
        <v>2.3E-2</v>
      </c>
      <c r="D15" s="5">
        <v>7.5999999999999998E-2</v>
      </c>
      <c r="E15" s="5">
        <v>2.7E-2</v>
      </c>
      <c r="F15" s="5">
        <v>3.7999999999999999E-2</v>
      </c>
      <c r="G15" s="5">
        <v>4.1000000000000002E-2</v>
      </c>
      <c r="H15" s="5">
        <v>1.7000000000000001E-2</v>
      </c>
      <c r="I15" s="5">
        <v>2.8000000000000001E-2</v>
      </c>
      <c r="J15" s="5">
        <v>0.36199999999999999</v>
      </c>
      <c r="K15" s="5">
        <v>3.6999999999999998E-2</v>
      </c>
      <c r="L15" s="5">
        <v>0.21</v>
      </c>
      <c r="M15" s="5">
        <v>0.159</v>
      </c>
    </row>
    <row r="16" spans="1:13" x14ac:dyDescent="0.3">
      <c r="A16" s="74">
        <v>2002</v>
      </c>
      <c r="B16" s="5">
        <v>0.02</v>
      </c>
      <c r="C16" s="5">
        <v>0.01</v>
      </c>
      <c r="D16" s="5">
        <v>9.5000000000000001E-2</v>
      </c>
      <c r="E16" s="5">
        <v>1.6890000000000001</v>
      </c>
      <c r="F16" s="5">
        <v>0.89400000000000002</v>
      </c>
      <c r="G16" s="5">
        <v>1.8720000000000001</v>
      </c>
      <c r="H16" s="5">
        <v>0.245</v>
      </c>
      <c r="I16" s="5">
        <v>4.3999999999999997E-2</v>
      </c>
      <c r="J16" s="5">
        <v>0.55700000000000005</v>
      </c>
      <c r="K16" s="5">
        <v>0.57399999999999995</v>
      </c>
      <c r="L16" s="5">
        <v>0.21099999999999999</v>
      </c>
      <c r="M16" s="5">
        <v>0.35699999999999998</v>
      </c>
    </row>
    <row r="17" spans="1:13" x14ac:dyDescent="0.3">
      <c r="A17" s="74">
        <v>2003</v>
      </c>
      <c r="B17" s="5">
        <v>-1</v>
      </c>
      <c r="C17" s="5">
        <v>-1</v>
      </c>
      <c r="D17" s="5">
        <v>-1</v>
      </c>
      <c r="E17" s="5">
        <v>0.60699999999999998</v>
      </c>
      <c r="F17" s="5">
        <v>0.2</v>
      </c>
      <c r="G17" s="5">
        <v>0.152</v>
      </c>
      <c r="H17" s="5">
        <v>0.26900000000000002</v>
      </c>
      <c r="I17" s="5">
        <v>0.38400000000000001</v>
      </c>
      <c r="J17" s="5">
        <v>0.34</v>
      </c>
      <c r="K17" s="5">
        <v>1.0860000000000001</v>
      </c>
      <c r="L17" s="5">
        <v>-1</v>
      </c>
      <c r="M17" s="5">
        <v>-1</v>
      </c>
    </row>
    <row r="18" spans="1:13" x14ac:dyDescent="0.3">
      <c r="A18" s="74">
        <v>2004</v>
      </c>
      <c r="B18" s="5">
        <v>0.23599999999999999</v>
      </c>
      <c r="C18" s="5">
        <v>7.8E-2</v>
      </c>
      <c r="D18" s="5">
        <v>6.0999999999999999E-2</v>
      </c>
      <c r="E18" s="5">
        <v>0.39700000000000002</v>
      </c>
      <c r="F18" s="5">
        <v>0.79400000000000004</v>
      </c>
      <c r="G18" s="5">
        <v>0.41899999999999998</v>
      </c>
      <c r="H18" s="5">
        <v>0.193</v>
      </c>
      <c r="I18" s="5">
        <v>0.215</v>
      </c>
      <c r="J18" s="5">
        <v>0.64700000000000002</v>
      </c>
      <c r="K18" s="5">
        <v>0.92700000000000005</v>
      </c>
      <c r="L18" s="5">
        <v>-1</v>
      </c>
      <c r="M18" s="5">
        <v>-1</v>
      </c>
    </row>
    <row r="19" spans="1:13" x14ac:dyDescent="0.3">
      <c r="A19" s="74">
        <v>2005</v>
      </c>
      <c r="B19" s="5">
        <v>0.16900000000000001</v>
      </c>
      <c r="C19" s="5">
        <v>0.32900000000000001</v>
      </c>
      <c r="D19" s="5">
        <v>0.09</v>
      </c>
      <c r="E19" s="5">
        <v>0.13300000000000001</v>
      </c>
      <c r="F19" s="5">
        <v>1.28</v>
      </c>
      <c r="G19" s="5">
        <v>0.64</v>
      </c>
      <c r="H19" s="5">
        <v>0.23799999999999999</v>
      </c>
      <c r="I19" s="5">
        <v>0.25800000000000001</v>
      </c>
      <c r="J19" s="5">
        <v>0.504</v>
      </c>
      <c r="K19" s="5">
        <v>1.782</v>
      </c>
      <c r="L19" s="5">
        <v>1.861</v>
      </c>
      <c r="M19" s="5">
        <v>0.56499999999999995</v>
      </c>
    </row>
    <row r="20" spans="1:13" x14ac:dyDescent="0.3">
      <c r="A20" s="74">
        <v>2006</v>
      </c>
      <c r="B20" s="5">
        <v>0.34300000000000003</v>
      </c>
      <c r="C20" s="5">
        <v>9.4E-2</v>
      </c>
      <c r="D20" s="5">
        <v>0.249</v>
      </c>
      <c r="E20" s="5">
        <v>1.6779999999999999</v>
      </c>
      <c r="F20" s="5">
        <v>6.2789999999999999</v>
      </c>
      <c r="G20" s="5">
        <v>4.9349999999999996</v>
      </c>
      <c r="H20" s="5">
        <v>1.405</v>
      </c>
      <c r="I20" s="5">
        <v>0.62</v>
      </c>
      <c r="J20" s="5">
        <v>0.42099999999999999</v>
      </c>
      <c r="K20" s="5">
        <v>0.71199999999999997</v>
      </c>
      <c r="L20" s="5">
        <v>1.4359999999999999</v>
      </c>
      <c r="M20" s="5">
        <v>1.3240000000000001</v>
      </c>
    </row>
    <row r="21" spans="1:13" x14ac:dyDescent="0.3">
      <c r="A21" s="74">
        <v>2007</v>
      </c>
      <c r="B21" s="5">
        <v>0.26800000000000002</v>
      </c>
      <c r="C21" s="5">
        <v>0.13</v>
      </c>
      <c r="D21" s="5">
        <v>0.185</v>
      </c>
      <c r="E21" s="5">
        <v>1.254</v>
      </c>
      <c r="F21" s="5">
        <v>0.56399999999999995</v>
      </c>
      <c r="G21" s="5">
        <v>0.443</v>
      </c>
      <c r="H21" s="5">
        <v>0.52500000000000002</v>
      </c>
      <c r="I21" s="5">
        <v>0.624</v>
      </c>
      <c r="J21" s="5">
        <v>0.45300000000000001</v>
      </c>
      <c r="K21" s="5">
        <v>0.92300000000000004</v>
      </c>
      <c r="L21" s="5">
        <v>1.3660000000000001</v>
      </c>
      <c r="M21" s="5">
        <v>0.40899999999999997</v>
      </c>
    </row>
    <row r="22" spans="1:13" x14ac:dyDescent="0.3">
      <c r="A22" s="74">
        <v>2008</v>
      </c>
      <c r="B22" s="5">
        <v>0.63400000000000001</v>
      </c>
      <c r="C22" s="5">
        <v>0.45</v>
      </c>
      <c r="D22" s="5">
        <v>0.69899999999999995</v>
      </c>
      <c r="E22" s="5">
        <v>0.83199999999999996</v>
      </c>
      <c r="F22" s="5">
        <v>1.4059999999999999</v>
      </c>
      <c r="G22" s="5">
        <v>1.3520000000000001</v>
      </c>
      <c r="H22" s="5">
        <v>1.07</v>
      </c>
      <c r="I22" s="5">
        <v>1.248</v>
      </c>
      <c r="J22" s="5">
        <v>1.5649999999999999</v>
      </c>
      <c r="K22" s="5">
        <v>1.1659999999999999</v>
      </c>
      <c r="L22" s="5">
        <v>2.306</v>
      </c>
      <c r="M22" s="5">
        <v>1.554</v>
      </c>
    </row>
    <row r="23" spans="1:13" x14ac:dyDescent="0.3">
      <c r="A23" s="74">
        <v>2009</v>
      </c>
      <c r="B23" s="5">
        <v>0.51800000000000002</v>
      </c>
      <c r="C23" s="5">
        <v>0.53600000000000003</v>
      </c>
      <c r="D23" s="5">
        <v>0.495</v>
      </c>
      <c r="E23" s="5">
        <v>0.55500000000000005</v>
      </c>
      <c r="F23" s="5">
        <v>0.32400000000000001</v>
      </c>
      <c r="G23" s="5">
        <v>0.312</v>
      </c>
      <c r="H23" s="5">
        <v>0.23100000000000001</v>
      </c>
      <c r="I23" s="5">
        <v>0.14499999999999999</v>
      </c>
      <c r="J23" s="5">
        <v>0.36099999999999999</v>
      </c>
      <c r="K23" s="5">
        <v>0.25700000000000001</v>
      </c>
      <c r="L23" s="5">
        <v>0.66800000000000004</v>
      </c>
      <c r="M23" s="5">
        <v>0.11799999999999999</v>
      </c>
    </row>
    <row r="24" spans="1:13" x14ac:dyDescent="0.3">
      <c r="A24" s="74">
        <v>2010</v>
      </c>
      <c r="B24" s="5">
        <v>-1</v>
      </c>
      <c r="C24" s="5">
        <v>-1</v>
      </c>
      <c r="D24" s="5">
        <v>-1</v>
      </c>
      <c r="E24" s="5">
        <v>1.4330000000000001</v>
      </c>
      <c r="F24" s="5">
        <v>1.75</v>
      </c>
      <c r="G24" s="5">
        <v>1.3360000000000001</v>
      </c>
      <c r="H24" s="5">
        <v>5.516</v>
      </c>
      <c r="I24" s="5">
        <v>1.843</v>
      </c>
      <c r="J24" s="5">
        <v>1.4790000000000001</v>
      </c>
      <c r="K24" s="5">
        <v>5.1619999999999999</v>
      </c>
      <c r="L24" s="5">
        <v>8.2110000000000003</v>
      </c>
      <c r="M24" s="5">
        <v>5.0670000000000002</v>
      </c>
    </row>
    <row r="25" spans="1:13" x14ac:dyDescent="0.3">
      <c r="A25" s="74">
        <v>2011</v>
      </c>
      <c r="B25" s="5">
        <v>0.85099999999999998</v>
      </c>
      <c r="C25" s="5">
        <v>0.71599999999999997</v>
      </c>
      <c r="D25" s="5">
        <v>2.8860000000000001</v>
      </c>
      <c r="E25" s="5">
        <v>4.8710000000000004</v>
      </c>
      <c r="F25" s="5">
        <v>6.6029999999999998</v>
      </c>
      <c r="G25" s="5">
        <v>4.8129999999999997</v>
      </c>
      <c r="H25" s="5">
        <v>1.454</v>
      </c>
      <c r="I25" s="5">
        <v>1.427</v>
      </c>
      <c r="J25" s="5">
        <v>1.1859999999999999</v>
      </c>
      <c r="K25" s="5">
        <v>4.3159999999999998</v>
      </c>
      <c r="L25" s="5">
        <v>7.5</v>
      </c>
      <c r="M25" s="5">
        <v>7.367</v>
      </c>
    </row>
    <row r="26" spans="1:13" x14ac:dyDescent="0.3">
      <c r="A26" s="74">
        <v>2012</v>
      </c>
      <c r="B26" s="5">
        <v>1.974</v>
      </c>
      <c r="C26" s="5">
        <v>1.4359999999999999</v>
      </c>
      <c r="D26" s="5">
        <v>1.548</v>
      </c>
      <c r="E26" s="5">
        <v>7.3570000000000002</v>
      </c>
      <c r="F26" s="5">
        <v>5.08</v>
      </c>
      <c r="G26" s="5">
        <v>0.93300000000000005</v>
      </c>
      <c r="H26" s="5">
        <v>1.1220000000000001</v>
      </c>
      <c r="I26" s="5">
        <v>1.5489999999999999</v>
      </c>
      <c r="J26" s="5">
        <v>0.60099999999999998</v>
      </c>
      <c r="K26" s="5">
        <v>0.74</v>
      </c>
      <c r="L26" s="5">
        <v>0.49399999999999999</v>
      </c>
      <c r="M26" s="5">
        <v>0.28699999999999998</v>
      </c>
    </row>
    <row r="27" spans="1:13" x14ac:dyDescent="0.3">
      <c r="A27" s="74">
        <v>2013</v>
      </c>
      <c r="B27" s="5">
        <v>0.223</v>
      </c>
      <c r="C27" s="5">
        <v>0.29699999999999999</v>
      </c>
      <c r="D27" s="5">
        <v>0.38100000000000001</v>
      </c>
      <c r="E27" s="5">
        <v>0.76</v>
      </c>
      <c r="F27" s="5">
        <v>1.599</v>
      </c>
      <c r="G27" s="5">
        <v>0.38700000000000001</v>
      </c>
      <c r="H27" s="5">
        <v>0.20899999999999999</v>
      </c>
      <c r="I27" s="5">
        <v>0.42199999999999999</v>
      </c>
      <c r="J27" s="5">
        <v>0.54400000000000004</v>
      </c>
      <c r="K27" s="5">
        <v>0.56999999999999995</v>
      </c>
      <c r="L27" s="5">
        <v>2.9220000000000002</v>
      </c>
      <c r="M27" s="5">
        <v>3.53</v>
      </c>
    </row>
    <row r="28" spans="1:13" x14ac:dyDescent="0.3">
      <c r="A28" s="74">
        <v>2014</v>
      </c>
      <c r="B28" s="5">
        <v>0.73499999999999999</v>
      </c>
      <c r="C28" s="5">
        <v>0.47499999999999998</v>
      </c>
      <c r="D28" s="5">
        <v>1.4059999999999999</v>
      </c>
      <c r="E28" s="5">
        <v>0.96599999999999997</v>
      </c>
      <c r="F28" s="5">
        <v>3.907</v>
      </c>
      <c r="G28" s="5">
        <v>0.749</v>
      </c>
      <c r="H28" s="5">
        <v>0.78700000000000003</v>
      </c>
      <c r="I28" s="5">
        <v>0.43</v>
      </c>
      <c r="J28" s="5">
        <v>0.441</v>
      </c>
      <c r="K28" s="5">
        <v>1.623</v>
      </c>
      <c r="L28" s="5">
        <v>3.3029999999999999</v>
      </c>
      <c r="M28" s="5">
        <v>1.026</v>
      </c>
    </row>
    <row r="29" spans="1:13" x14ac:dyDescent="0.3">
      <c r="A29" s="74">
        <v>2015</v>
      </c>
      <c r="B29" s="5">
        <v>0.22</v>
      </c>
      <c r="C29" s="5">
        <v>-1</v>
      </c>
      <c r="D29" s="5">
        <v>-1</v>
      </c>
      <c r="E29" s="5">
        <v>-1</v>
      </c>
      <c r="F29" s="5">
        <v>-1</v>
      </c>
      <c r="G29" s="5">
        <v>0.33200000000000002</v>
      </c>
      <c r="H29" s="5">
        <v>0.11700000000000001</v>
      </c>
      <c r="I29" s="5">
        <v>8.3000000000000004E-2</v>
      </c>
      <c r="J29" s="5">
        <v>-1</v>
      </c>
      <c r="K29" s="5">
        <v>-1</v>
      </c>
      <c r="L29" s="5">
        <v>-1</v>
      </c>
      <c r="M29" s="5">
        <v>-1</v>
      </c>
    </row>
    <row r="30" spans="1:13" x14ac:dyDescent="0.3">
      <c r="A30" s="74">
        <v>2016</v>
      </c>
      <c r="B30" s="5">
        <v>-1</v>
      </c>
      <c r="C30" s="5">
        <v>-1</v>
      </c>
      <c r="D30" s="5">
        <v>-1</v>
      </c>
      <c r="E30" s="5">
        <v>-1</v>
      </c>
      <c r="F30" s="5">
        <v>1.2989999999999999</v>
      </c>
      <c r="G30" s="5">
        <v>0.17399999999999999</v>
      </c>
      <c r="H30" s="5">
        <v>6.6000000000000003E-2</v>
      </c>
      <c r="I30" s="5">
        <v>4.9000000000000002E-2</v>
      </c>
      <c r="J30" s="5">
        <v>9.9000000000000005E-2</v>
      </c>
      <c r="K30" s="5">
        <v>0.106</v>
      </c>
      <c r="L30" s="5">
        <v>2.4169999999999998</v>
      </c>
      <c r="M30" s="5">
        <v>0.84699999999999998</v>
      </c>
    </row>
    <row r="31" spans="1:13" x14ac:dyDescent="0.3">
      <c r="A31" s="74">
        <v>2017</v>
      </c>
      <c r="B31" s="5">
        <v>0.432</v>
      </c>
      <c r="C31" s="5">
        <v>0.14299999999999999</v>
      </c>
      <c r="D31" s="5">
        <v>1.1220000000000001</v>
      </c>
      <c r="E31" s="5">
        <v>1.409</v>
      </c>
      <c r="F31" s="5">
        <v>2.6040000000000001</v>
      </c>
      <c r="G31" s="5">
        <v>1.284</v>
      </c>
      <c r="H31" s="5">
        <v>0.59299999999999997</v>
      </c>
      <c r="I31" s="5">
        <v>0.42399999999999999</v>
      </c>
      <c r="J31" s="5">
        <v>0.59299999999999997</v>
      </c>
      <c r="K31" s="5">
        <v>1.1819999999999999</v>
      </c>
      <c r="L31" s="5">
        <v>2.5299999999999998</v>
      </c>
      <c r="M31" s="5">
        <v>1.236</v>
      </c>
    </row>
    <row r="32" spans="1:13" x14ac:dyDescent="0.3">
      <c r="A32" s="74">
        <v>2018</v>
      </c>
      <c r="B32" s="5">
        <v>0.51300000000000001</v>
      </c>
      <c r="C32" s="5">
        <v>-1</v>
      </c>
      <c r="D32" s="5">
        <v>2.0760000000000001</v>
      </c>
      <c r="E32" s="5">
        <v>3.9</v>
      </c>
      <c r="F32" s="5">
        <v>2.677</v>
      </c>
      <c r="G32" s="5">
        <v>1.1639999999999999</v>
      </c>
      <c r="H32" s="5">
        <v>1.002</v>
      </c>
      <c r="I32" s="5">
        <v>0.52500000000000002</v>
      </c>
      <c r="J32" s="5">
        <v>0.73799999999999999</v>
      </c>
      <c r="K32" s="5">
        <v>3.1320000000000001</v>
      </c>
      <c r="L32" s="5">
        <v>1.298</v>
      </c>
      <c r="M32" s="5">
        <v>0.371</v>
      </c>
    </row>
    <row r="33" spans="1:13" x14ac:dyDescent="0.3">
      <c r="A33" s="74">
        <v>2019</v>
      </c>
      <c r="B33" s="5">
        <v>0.14799999999999999</v>
      </c>
      <c r="C33" s="5">
        <v>0.152</v>
      </c>
      <c r="D33" s="5">
        <v>0.91300000000000003</v>
      </c>
      <c r="E33" s="5">
        <v>3.3380000000000001</v>
      </c>
      <c r="F33" s="5">
        <v>2.1040000000000001</v>
      </c>
      <c r="G33" s="5">
        <v>1.99</v>
      </c>
      <c r="H33" s="5">
        <v>1.05</v>
      </c>
      <c r="I33" s="5">
        <v>0.55900000000000005</v>
      </c>
      <c r="J33" s="5">
        <v>0.224</v>
      </c>
      <c r="K33" s="5">
        <v>3.0169999999999999</v>
      </c>
      <c r="L33" s="5">
        <v>0.44</v>
      </c>
      <c r="M33" s="5">
        <v>0.67500000000000004</v>
      </c>
    </row>
    <row r="34" spans="1:13" x14ac:dyDescent="0.3">
      <c r="A34" s="74">
        <v>2020</v>
      </c>
      <c r="B34" s="5">
        <v>0.20100000000000001</v>
      </c>
      <c r="C34" s="5">
        <v>0.61699999999999999</v>
      </c>
      <c r="D34" s="5">
        <v>3.246</v>
      </c>
      <c r="E34" s="5">
        <v>6.0000000000000001E-3</v>
      </c>
      <c r="F34" s="5">
        <v>4.1000000000000002E-2</v>
      </c>
      <c r="G34" s="5">
        <v>0.14499999999999999</v>
      </c>
      <c r="H34" s="5">
        <v>0.73</v>
      </c>
      <c r="I34" s="5">
        <v>0.73799999999999999</v>
      </c>
      <c r="J34" s="5">
        <v>0.50700000000000001</v>
      </c>
      <c r="K34" s="5">
        <v>0.49299999999999999</v>
      </c>
      <c r="L34" s="5">
        <v>4.2370000000000001</v>
      </c>
      <c r="M34" s="5">
        <v>0.76</v>
      </c>
    </row>
    <row r="35" spans="1:13" ht="15" thickBot="1" x14ac:dyDescent="0.35">
      <c r="A35" s="75">
        <v>2021</v>
      </c>
      <c r="B35" s="5">
        <v>0.182</v>
      </c>
      <c r="C35" s="5">
        <v>0.20599999999999999</v>
      </c>
      <c r="D35" s="5">
        <v>0.88</v>
      </c>
      <c r="E35" s="5">
        <v>0.38300000000000001</v>
      </c>
      <c r="F35" s="5">
        <v>2.0089999999999999</v>
      </c>
      <c r="G35" s="5">
        <v>1.675</v>
      </c>
      <c r="H35" s="5">
        <v>0.87</v>
      </c>
      <c r="I35" s="5">
        <v>1.6479999999999999</v>
      </c>
      <c r="J35" s="5">
        <v>1.296</v>
      </c>
      <c r="K35" s="5">
        <v>7.8819999999999997</v>
      </c>
      <c r="L35" s="5">
        <v>4.8559999999999999</v>
      </c>
      <c r="M35" s="5">
        <v>0.81899999999999995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6AEC-43CC-4DB9-BD2F-65C9BBA0E4AC}">
  <sheetPr>
    <tabColor theme="7" tint="0.59999389629810485"/>
  </sheetPr>
  <dimension ref="A1:M25"/>
  <sheetViews>
    <sheetView workbookViewId="0">
      <selection activeCell="C12" sqref="C12"/>
    </sheetView>
  </sheetViews>
  <sheetFormatPr baseColWidth="10" defaultRowHeight="14.4" x14ac:dyDescent="0.3"/>
  <cols>
    <col min="1" max="9" width="11.5546875" style="28"/>
    <col min="10" max="10" width="13" style="28" customWidth="1"/>
    <col min="11" max="11" width="11.5546875" style="28"/>
    <col min="12" max="12" width="12.77734375" style="28" customWidth="1"/>
    <col min="13" max="13" width="11.88671875" style="28" customWidth="1"/>
    <col min="14" max="16384" width="11.5546875" style="1"/>
  </cols>
  <sheetData>
    <row r="1" spans="1:13" x14ac:dyDescent="0.3">
      <c r="A1" s="81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81">
        <v>1998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>
        <v>44</v>
      </c>
    </row>
    <row r="3" spans="1:13" x14ac:dyDescent="0.3">
      <c r="A3" s="81">
        <v>1999</v>
      </c>
      <c r="B3" s="5">
        <v>43</v>
      </c>
      <c r="C3" s="5">
        <v>53</v>
      </c>
      <c r="D3" s="5">
        <v>61</v>
      </c>
      <c r="E3" s="5">
        <v>63</v>
      </c>
      <c r="F3" s="5">
        <v>49</v>
      </c>
      <c r="G3" s="5">
        <v>45</v>
      </c>
      <c r="H3" s="5">
        <v>47</v>
      </c>
      <c r="I3" s="5">
        <v>51</v>
      </c>
      <c r="J3" s="5">
        <v>55</v>
      </c>
      <c r="K3" s="5">
        <v>64</v>
      </c>
      <c r="L3" s="5">
        <v>55</v>
      </c>
      <c r="M3" s="5">
        <v>45</v>
      </c>
    </row>
    <row r="4" spans="1:13" x14ac:dyDescent="0.3">
      <c r="A4" s="81">
        <v>2000</v>
      </c>
      <c r="B4" s="5">
        <v>42</v>
      </c>
      <c r="C4" s="5">
        <v>45</v>
      </c>
      <c r="D4" s="5">
        <v>43</v>
      </c>
      <c r="E4" s="5">
        <v>39</v>
      </c>
      <c r="F4" s="5">
        <v>39</v>
      </c>
      <c r="G4" s="5">
        <v>40</v>
      </c>
      <c r="H4" s="5">
        <v>46</v>
      </c>
      <c r="I4" s="5">
        <v>40</v>
      </c>
      <c r="J4" s="5">
        <v>48</v>
      </c>
      <c r="K4" s="5">
        <v>51</v>
      </c>
      <c r="L4" s="5">
        <v>52</v>
      </c>
      <c r="M4" s="5">
        <v>44</v>
      </c>
    </row>
    <row r="5" spans="1:13" x14ac:dyDescent="0.3">
      <c r="A5" s="81">
        <v>2001</v>
      </c>
      <c r="B5" s="5">
        <v>40</v>
      </c>
      <c r="C5" s="5">
        <v>39</v>
      </c>
      <c r="D5" s="5">
        <v>45</v>
      </c>
      <c r="E5" s="5">
        <v>38</v>
      </c>
      <c r="F5" s="5">
        <v>39</v>
      </c>
      <c r="G5" s="5">
        <v>39</v>
      </c>
      <c r="H5" s="5">
        <v>42</v>
      </c>
      <c r="I5" s="5">
        <v>43</v>
      </c>
      <c r="J5" s="5">
        <v>46</v>
      </c>
      <c r="K5" s="5">
        <v>42</v>
      </c>
      <c r="L5" s="5">
        <v>47</v>
      </c>
      <c r="M5" s="5">
        <v>42</v>
      </c>
    </row>
    <row r="6" spans="1:13" x14ac:dyDescent="0.3">
      <c r="A6" s="81">
        <v>2002</v>
      </c>
      <c r="B6" s="5">
        <v>38</v>
      </c>
      <c r="C6" s="5">
        <v>38</v>
      </c>
      <c r="D6" s="5">
        <v>40</v>
      </c>
      <c r="E6" s="5">
        <v>39</v>
      </c>
      <c r="F6" s="5"/>
      <c r="G6" s="5"/>
      <c r="H6" s="5"/>
      <c r="I6" s="5"/>
      <c r="J6" s="5">
        <v>50</v>
      </c>
      <c r="K6" s="5">
        <v>39</v>
      </c>
      <c r="L6" s="5">
        <v>42</v>
      </c>
      <c r="M6" s="5">
        <v>34</v>
      </c>
    </row>
    <row r="7" spans="1:13" x14ac:dyDescent="0.3">
      <c r="A7" s="81">
        <v>2003</v>
      </c>
      <c r="B7" s="5">
        <v>32</v>
      </c>
      <c r="C7" s="5">
        <v>32</v>
      </c>
      <c r="D7" s="5">
        <v>38</v>
      </c>
      <c r="E7" s="5">
        <v>44</v>
      </c>
      <c r="F7" s="5">
        <v>36</v>
      </c>
      <c r="G7" s="5">
        <v>32</v>
      </c>
      <c r="H7" s="5"/>
      <c r="I7" s="5">
        <v>45</v>
      </c>
      <c r="J7" s="5">
        <v>45</v>
      </c>
      <c r="K7" s="5">
        <v>64</v>
      </c>
      <c r="L7" s="5">
        <v>43</v>
      </c>
      <c r="M7" s="5">
        <v>54</v>
      </c>
    </row>
    <row r="8" spans="1:13" x14ac:dyDescent="0.3">
      <c r="A8" s="81">
        <v>2004</v>
      </c>
      <c r="B8" s="5">
        <v>43</v>
      </c>
      <c r="C8" s="5">
        <v>38</v>
      </c>
      <c r="D8" s="5">
        <v>38</v>
      </c>
      <c r="E8" s="5">
        <v>52</v>
      </c>
      <c r="F8" s="5">
        <v>58</v>
      </c>
      <c r="G8" s="5">
        <v>45</v>
      </c>
      <c r="H8" s="5">
        <v>46</v>
      </c>
      <c r="I8" s="5">
        <v>46</v>
      </c>
      <c r="J8" s="5">
        <v>39</v>
      </c>
      <c r="K8" s="5">
        <v>60</v>
      </c>
      <c r="L8" s="5">
        <v>64</v>
      </c>
      <c r="M8" s="5">
        <v>59</v>
      </c>
    </row>
    <row r="9" spans="1:13" x14ac:dyDescent="0.3">
      <c r="A9" s="81">
        <v>2005</v>
      </c>
      <c r="B9" s="5">
        <v>59</v>
      </c>
      <c r="C9" s="5">
        <v>47</v>
      </c>
      <c r="D9" s="5">
        <v>52</v>
      </c>
      <c r="E9" s="5">
        <v>60</v>
      </c>
      <c r="F9" s="5">
        <v>65</v>
      </c>
      <c r="G9" s="5">
        <v>50</v>
      </c>
      <c r="H9" s="5">
        <v>51</v>
      </c>
      <c r="I9" s="5">
        <v>53</v>
      </c>
      <c r="J9" s="5">
        <v>66</v>
      </c>
      <c r="K9" s="5">
        <v>70</v>
      </c>
      <c r="L9" s="5">
        <v>62</v>
      </c>
      <c r="M9" s="5">
        <v>47</v>
      </c>
    </row>
    <row r="10" spans="1:13" x14ac:dyDescent="0.3">
      <c r="A10" s="81">
        <v>2006</v>
      </c>
      <c r="B10" s="5">
        <v>50</v>
      </c>
      <c r="C10" s="5">
        <v>51</v>
      </c>
      <c r="D10" s="5">
        <v>51</v>
      </c>
      <c r="E10" s="5">
        <v>27</v>
      </c>
      <c r="F10" s="5">
        <v>40</v>
      </c>
      <c r="G10" s="5">
        <v>58</v>
      </c>
      <c r="H10" s="5">
        <v>43</v>
      </c>
      <c r="I10" s="5">
        <v>35</v>
      </c>
      <c r="J10" s="5">
        <v>41</v>
      </c>
      <c r="K10" s="5">
        <v>47</v>
      </c>
      <c r="L10" s="5">
        <v>53</v>
      </c>
      <c r="M10" s="5">
        <v>38</v>
      </c>
    </row>
    <row r="11" spans="1:13" x14ac:dyDescent="0.3">
      <c r="A11" s="81">
        <v>2007</v>
      </c>
      <c r="B11" s="5">
        <v>28</v>
      </c>
      <c r="C11" s="5">
        <v>27</v>
      </c>
      <c r="D11" s="5">
        <v>28</v>
      </c>
      <c r="E11" s="5">
        <v>37</v>
      </c>
      <c r="F11" s="5">
        <v>37</v>
      </c>
      <c r="G11" s="5">
        <v>35</v>
      </c>
      <c r="H11" s="5">
        <v>38</v>
      </c>
      <c r="I11" s="5">
        <v>36</v>
      </c>
      <c r="J11" s="5">
        <v>36</v>
      </c>
      <c r="K11" s="5">
        <v>45</v>
      </c>
      <c r="L11" s="5">
        <v>50</v>
      </c>
      <c r="M11" s="5">
        <v>33</v>
      </c>
    </row>
    <row r="12" spans="1:13" x14ac:dyDescent="0.3">
      <c r="A12" s="81">
        <v>2008</v>
      </c>
      <c r="B12" s="5">
        <v>31</v>
      </c>
      <c r="C12" s="5">
        <v>31</v>
      </c>
      <c r="D12" s="5">
        <v>35</v>
      </c>
      <c r="E12" s="5">
        <v>35</v>
      </c>
      <c r="F12" s="5">
        <v>47</v>
      </c>
      <c r="G12" s="5">
        <v>36</v>
      </c>
      <c r="H12" s="5">
        <v>34</v>
      </c>
      <c r="I12" s="5">
        <v>42</v>
      </c>
      <c r="J12" s="5">
        <v>34</v>
      </c>
      <c r="K12" s="5">
        <v>36</v>
      </c>
      <c r="L12" s="5">
        <v>50</v>
      </c>
      <c r="M12" s="5">
        <v>37</v>
      </c>
    </row>
    <row r="13" spans="1:13" x14ac:dyDescent="0.3">
      <c r="A13" s="81">
        <v>2009</v>
      </c>
      <c r="B13" s="5">
        <v>29</v>
      </c>
      <c r="C13" s="5">
        <v>30</v>
      </c>
      <c r="D13" s="5">
        <v>31</v>
      </c>
      <c r="E13" s="5">
        <v>31</v>
      </c>
      <c r="F13" s="5">
        <v>27</v>
      </c>
      <c r="G13" s="5">
        <v>26</v>
      </c>
      <c r="H13" s="5">
        <v>27</v>
      </c>
      <c r="I13" s="5">
        <v>24</v>
      </c>
      <c r="J13" s="5">
        <v>23</v>
      </c>
      <c r="K13" s="5">
        <v>28</v>
      </c>
      <c r="L13" s="5">
        <v>29</v>
      </c>
      <c r="M13" s="5">
        <v>21</v>
      </c>
    </row>
    <row r="14" spans="1:13" x14ac:dyDescent="0.3">
      <c r="A14" s="81">
        <v>2010</v>
      </c>
      <c r="B14" s="5">
        <v>23</v>
      </c>
      <c r="C14" s="5">
        <v>23</v>
      </c>
      <c r="D14" s="5">
        <v>21</v>
      </c>
      <c r="E14" s="5">
        <v>35</v>
      </c>
      <c r="F14" s="5">
        <v>35</v>
      </c>
      <c r="G14" s="5">
        <v>32</v>
      </c>
      <c r="H14" s="5">
        <v>40</v>
      </c>
      <c r="I14" s="5">
        <v>32</v>
      </c>
      <c r="J14" s="5">
        <v>33</v>
      </c>
      <c r="K14" s="5">
        <v>40</v>
      </c>
      <c r="L14" s="5">
        <v>48</v>
      </c>
      <c r="M14" s="5">
        <v>36</v>
      </c>
    </row>
    <row r="15" spans="1:13" x14ac:dyDescent="0.3">
      <c r="A15" s="81">
        <v>2011</v>
      </c>
      <c r="B15" s="5">
        <v>28</v>
      </c>
      <c r="C15" s="5">
        <v>29</v>
      </c>
      <c r="D15" s="5">
        <v>46</v>
      </c>
      <c r="E15" s="5">
        <v>54</v>
      </c>
      <c r="F15" s="5">
        <v>48</v>
      </c>
      <c r="G15" s="5">
        <v>38</v>
      </c>
      <c r="H15" s="5">
        <v>30</v>
      </c>
      <c r="I15" s="5">
        <v>31</v>
      </c>
      <c r="J15" s="5">
        <v>31</v>
      </c>
      <c r="K15" s="5">
        <v>44</v>
      </c>
      <c r="L15" s="5">
        <v>52</v>
      </c>
      <c r="M15" s="5">
        <v>48</v>
      </c>
    </row>
    <row r="16" spans="1:13" x14ac:dyDescent="0.3">
      <c r="A16" s="81">
        <v>2012</v>
      </c>
      <c r="B16" s="5">
        <v>33</v>
      </c>
      <c r="C16" s="5">
        <v>30</v>
      </c>
      <c r="D16" s="5">
        <v>30</v>
      </c>
      <c r="E16" s="5">
        <v>43</v>
      </c>
      <c r="F16" s="5">
        <v>36</v>
      </c>
      <c r="G16" s="5">
        <v>32</v>
      </c>
      <c r="H16" s="5">
        <v>34</v>
      </c>
      <c r="I16" s="5">
        <v>44</v>
      </c>
      <c r="J16" s="5">
        <v>30</v>
      </c>
      <c r="K16" s="5">
        <v>34</v>
      </c>
      <c r="L16" s="5">
        <v>31</v>
      </c>
      <c r="M16" s="5">
        <v>28</v>
      </c>
    </row>
    <row r="17" spans="1:13" x14ac:dyDescent="0.3">
      <c r="A17" s="81">
        <v>2013</v>
      </c>
      <c r="B17" s="5">
        <v>26</v>
      </c>
      <c r="C17" s="5">
        <v>27</v>
      </c>
      <c r="D17" s="5">
        <v>26</v>
      </c>
      <c r="E17" s="5">
        <v>29</v>
      </c>
      <c r="F17" s="5">
        <v>35</v>
      </c>
      <c r="G17" s="5">
        <v>28</v>
      </c>
      <c r="H17" s="5">
        <v>26</v>
      </c>
      <c r="I17" s="5">
        <v>28</v>
      </c>
      <c r="J17" s="5">
        <v>29</v>
      </c>
      <c r="K17" s="5">
        <v>29</v>
      </c>
      <c r="L17" s="5">
        <v>43</v>
      </c>
      <c r="M17" s="5">
        <v>35</v>
      </c>
    </row>
    <row r="18" spans="1:13" x14ac:dyDescent="0.3">
      <c r="A18" s="81">
        <v>2014</v>
      </c>
      <c r="B18" s="5">
        <v>32</v>
      </c>
      <c r="C18" s="5">
        <v>28</v>
      </c>
      <c r="D18" s="5">
        <v>35</v>
      </c>
      <c r="E18" s="5">
        <v>30</v>
      </c>
      <c r="F18" s="5">
        <v>36</v>
      </c>
      <c r="G18" s="5">
        <v>29</v>
      </c>
      <c r="H18" s="5">
        <v>32</v>
      </c>
      <c r="I18" s="5">
        <v>29</v>
      </c>
      <c r="J18" s="5">
        <v>29</v>
      </c>
      <c r="K18" s="5">
        <v>33</v>
      </c>
      <c r="L18" s="5">
        <v>36</v>
      </c>
      <c r="M18" s="5">
        <v>30</v>
      </c>
    </row>
    <row r="19" spans="1:13" x14ac:dyDescent="0.3">
      <c r="A19" s="81">
        <v>2015</v>
      </c>
      <c r="B19" s="5">
        <v>26</v>
      </c>
      <c r="C19" s="5">
        <v>25</v>
      </c>
      <c r="D19" s="5">
        <v>26</v>
      </c>
      <c r="E19" s="5">
        <v>24</v>
      </c>
      <c r="F19" s="5">
        <v>21</v>
      </c>
      <c r="G19" s="5">
        <v>21</v>
      </c>
      <c r="H19" s="5">
        <v>21</v>
      </c>
      <c r="I19" s="5">
        <v>21</v>
      </c>
      <c r="J19" s="5">
        <v>21</v>
      </c>
      <c r="K19" s="5">
        <v>20</v>
      </c>
      <c r="L19" s="5">
        <v>20</v>
      </c>
      <c r="M19" s="5">
        <v>19</v>
      </c>
    </row>
    <row r="20" spans="1:13" x14ac:dyDescent="0.3">
      <c r="A20" s="81">
        <v>2016</v>
      </c>
      <c r="B20" s="5">
        <v>19</v>
      </c>
      <c r="C20" s="5">
        <v>19</v>
      </c>
      <c r="D20" s="5">
        <v>19</v>
      </c>
      <c r="E20" s="5">
        <v>27</v>
      </c>
      <c r="F20" s="5">
        <v>40</v>
      </c>
      <c r="G20" s="5">
        <v>31</v>
      </c>
      <c r="H20" s="5">
        <v>28</v>
      </c>
      <c r="I20" s="5">
        <v>27</v>
      </c>
      <c r="J20" s="5">
        <v>31</v>
      </c>
      <c r="K20" s="5">
        <v>31</v>
      </c>
      <c r="L20" s="5">
        <v>43</v>
      </c>
      <c r="M20" s="5">
        <v>33</v>
      </c>
    </row>
    <row r="21" spans="1:13" x14ac:dyDescent="0.3">
      <c r="A21" s="81">
        <v>2017</v>
      </c>
      <c r="B21" s="5">
        <v>28</v>
      </c>
      <c r="C21" s="5">
        <v>27</v>
      </c>
      <c r="D21" s="5">
        <v>34</v>
      </c>
      <c r="E21" s="5">
        <v>35</v>
      </c>
      <c r="F21" s="5">
        <v>38</v>
      </c>
      <c r="G21" s="5">
        <v>30</v>
      </c>
      <c r="H21" s="5">
        <v>15</v>
      </c>
      <c r="I21" s="5">
        <v>10</v>
      </c>
      <c r="J21" s="5">
        <v>10</v>
      </c>
      <c r="K21" s="5">
        <v>18</v>
      </c>
      <c r="L21" s="5">
        <v>31</v>
      </c>
      <c r="M21" s="5">
        <v>16</v>
      </c>
    </row>
    <row r="22" spans="1:13" x14ac:dyDescent="0.3">
      <c r="A22" s="81">
        <v>2018</v>
      </c>
      <c r="B22" s="5">
        <v>10</v>
      </c>
      <c r="C22" s="5">
        <v>7</v>
      </c>
      <c r="D22" s="5">
        <v>7</v>
      </c>
      <c r="E22" s="5">
        <v>25</v>
      </c>
      <c r="F22" s="5">
        <v>35</v>
      </c>
      <c r="G22" s="5">
        <v>24</v>
      </c>
      <c r="H22" s="5">
        <v>18</v>
      </c>
      <c r="I22" s="5">
        <v>15</v>
      </c>
      <c r="J22" s="5">
        <v>12</v>
      </c>
      <c r="K22" s="5">
        <v>34</v>
      </c>
      <c r="L22" s="5">
        <v>15</v>
      </c>
      <c r="M22" s="5">
        <v>8</v>
      </c>
    </row>
    <row r="23" spans="1:13" x14ac:dyDescent="0.3">
      <c r="A23" s="81">
        <v>2019</v>
      </c>
      <c r="B23" s="5">
        <v>3</v>
      </c>
      <c r="C23" s="5">
        <v>4</v>
      </c>
      <c r="D23" s="5">
        <v>14</v>
      </c>
      <c r="E23" s="5">
        <v>24</v>
      </c>
      <c r="F23" s="5">
        <v>14</v>
      </c>
      <c r="G23" s="5">
        <v>16</v>
      </c>
      <c r="H23" s="5">
        <v>11</v>
      </c>
      <c r="I23" s="5">
        <v>6</v>
      </c>
      <c r="J23" s="5">
        <v>11</v>
      </c>
      <c r="K23" s="5">
        <v>17</v>
      </c>
      <c r="L23" s="5">
        <v>24</v>
      </c>
      <c r="M23" s="5">
        <v>9</v>
      </c>
    </row>
    <row r="24" spans="1:13" x14ac:dyDescent="0.3">
      <c r="A24" s="81">
        <v>2020</v>
      </c>
      <c r="B24" s="5">
        <v>5</v>
      </c>
      <c r="C24" s="5">
        <v>3</v>
      </c>
      <c r="D24" s="5">
        <v>6</v>
      </c>
      <c r="E24" s="5">
        <v>4</v>
      </c>
      <c r="F24" s="5">
        <v>6</v>
      </c>
      <c r="G24" s="5">
        <v>7</v>
      </c>
      <c r="H24" s="5">
        <v>9</v>
      </c>
      <c r="I24" s="5">
        <v>10</v>
      </c>
      <c r="J24" s="5">
        <v>12</v>
      </c>
      <c r="K24" s="5">
        <v>11</v>
      </c>
      <c r="L24" s="5">
        <v>27</v>
      </c>
      <c r="M24" s="5">
        <v>8</v>
      </c>
    </row>
    <row r="25" spans="1:13" x14ac:dyDescent="0.3">
      <c r="A25" s="81">
        <v>2021</v>
      </c>
      <c r="B25" s="5"/>
      <c r="C25" s="5">
        <v>1</v>
      </c>
      <c r="D25" s="5">
        <v>30</v>
      </c>
      <c r="E25" s="5">
        <v>25</v>
      </c>
      <c r="F25" s="5">
        <v>41</v>
      </c>
      <c r="G25" s="5">
        <v>31</v>
      </c>
      <c r="H25" s="5">
        <v>29</v>
      </c>
      <c r="I25" s="5">
        <v>35</v>
      </c>
      <c r="J25" s="5">
        <v>29</v>
      </c>
      <c r="K25" s="5">
        <v>34</v>
      </c>
      <c r="L25" s="5">
        <v>35</v>
      </c>
      <c r="M25" s="5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FF5E-B5A9-48F0-9E88-FA474E7ED319}">
  <sheetPr>
    <tabColor theme="7" tint="0.59999389629810485"/>
  </sheetPr>
  <dimension ref="A1:M32"/>
  <sheetViews>
    <sheetView workbookViewId="0">
      <selection activeCell="D11" sqref="D11"/>
    </sheetView>
  </sheetViews>
  <sheetFormatPr baseColWidth="10" defaultRowHeight="14.4" x14ac:dyDescent="0.3"/>
  <cols>
    <col min="1" max="9" width="11.5546875" style="71"/>
    <col min="10" max="10" width="13" style="71" customWidth="1"/>
    <col min="11" max="11" width="11.5546875" style="71"/>
    <col min="12" max="12" width="12.77734375" style="71" customWidth="1"/>
    <col min="13" max="13" width="11.88671875" style="71" customWidth="1"/>
    <col min="14" max="16384" width="11.5546875" style="7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43</v>
      </c>
      <c r="C2" s="5">
        <v>45</v>
      </c>
      <c r="D2" s="5">
        <v>51</v>
      </c>
      <c r="E2" s="5">
        <v>58</v>
      </c>
      <c r="F2" s="5">
        <v>57</v>
      </c>
      <c r="G2" s="5">
        <v>51</v>
      </c>
      <c r="H2" s="5">
        <v>52</v>
      </c>
      <c r="I2" s="5">
        <v>59</v>
      </c>
      <c r="J2" s="5">
        <v>50</v>
      </c>
      <c r="K2" s="5">
        <v>49</v>
      </c>
      <c r="L2" s="5">
        <v>57</v>
      </c>
      <c r="M2" s="5">
        <v>51</v>
      </c>
    </row>
    <row r="3" spans="1:13" x14ac:dyDescent="0.3">
      <c r="A3" s="74">
        <v>1992</v>
      </c>
      <c r="B3" s="5">
        <v>44</v>
      </c>
      <c r="C3" s="5">
        <v>43</v>
      </c>
      <c r="D3" s="5">
        <v>42</v>
      </c>
      <c r="E3" s="5">
        <v>42</v>
      </c>
      <c r="F3" s="5">
        <v>43</v>
      </c>
      <c r="G3" s="5">
        <v>30</v>
      </c>
      <c r="H3" s="5">
        <v>39</v>
      </c>
      <c r="I3" s="5">
        <v>47</v>
      </c>
      <c r="J3" s="5">
        <v>36</v>
      </c>
      <c r="K3" s="5">
        <v>33</v>
      </c>
      <c r="L3" s="5">
        <v>42</v>
      </c>
      <c r="M3" s="5">
        <v>53</v>
      </c>
    </row>
    <row r="4" spans="1:13" x14ac:dyDescent="0.3">
      <c r="A4" s="74">
        <v>1993</v>
      </c>
      <c r="B4" s="5">
        <v>41</v>
      </c>
      <c r="C4" s="5">
        <v>37</v>
      </c>
      <c r="D4" s="5">
        <v>37</v>
      </c>
      <c r="E4" s="5">
        <v>44</v>
      </c>
      <c r="F4" s="5">
        <v>71</v>
      </c>
      <c r="G4" s="5">
        <v>59</v>
      </c>
      <c r="H4" s="5">
        <v>56</v>
      </c>
      <c r="I4" s="5">
        <v>56</v>
      </c>
      <c r="J4" s="5">
        <v>58</v>
      </c>
      <c r="K4" s="5">
        <v>46</v>
      </c>
      <c r="L4" s="5">
        <v>58</v>
      </c>
      <c r="M4" s="5">
        <v>80</v>
      </c>
    </row>
    <row r="5" spans="1:13" x14ac:dyDescent="0.3">
      <c r="A5" s="74">
        <v>1994</v>
      </c>
      <c r="B5" s="5">
        <v>76</v>
      </c>
      <c r="C5" s="5">
        <v>69</v>
      </c>
      <c r="D5" s="5">
        <v>41</v>
      </c>
      <c r="E5" s="5">
        <v>50</v>
      </c>
      <c r="F5" s="5">
        <v>49</v>
      </c>
      <c r="G5" s="5">
        <v>48</v>
      </c>
      <c r="H5" s="5">
        <v>60</v>
      </c>
      <c r="I5" s="5">
        <v>54</v>
      </c>
      <c r="J5" s="5">
        <v>53</v>
      </c>
      <c r="K5" s="5">
        <v>63</v>
      </c>
      <c r="L5" s="5">
        <v>65</v>
      </c>
      <c r="M5" s="5">
        <v>48</v>
      </c>
    </row>
    <row r="6" spans="1:13" x14ac:dyDescent="0.3">
      <c r="A6" s="74">
        <v>1995</v>
      </c>
      <c r="B6" s="5">
        <v>43</v>
      </c>
      <c r="C6" s="5">
        <v>38</v>
      </c>
      <c r="D6" s="5">
        <v>38</v>
      </c>
      <c r="E6" s="5">
        <v>50</v>
      </c>
      <c r="F6" s="5">
        <v>49</v>
      </c>
      <c r="G6" s="5">
        <v>55</v>
      </c>
      <c r="H6" s="5">
        <v>43</v>
      </c>
      <c r="I6" s="5">
        <v>54</v>
      </c>
      <c r="J6" s="5">
        <v>55</v>
      </c>
      <c r="K6" s="5">
        <v>65</v>
      </c>
      <c r="L6" s="5">
        <v>61</v>
      </c>
      <c r="M6" s="5">
        <v>73</v>
      </c>
    </row>
    <row r="7" spans="1:13" x14ac:dyDescent="0.3">
      <c r="A7" s="74">
        <v>1996</v>
      </c>
      <c r="B7" s="5">
        <v>67</v>
      </c>
      <c r="C7" s="5">
        <v>62</v>
      </c>
      <c r="D7" s="5">
        <v>78</v>
      </c>
      <c r="E7" s="5">
        <v>49</v>
      </c>
      <c r="F7" s="5">
        <v>61</v>
      </c>
      <c r="G7" s="5">
        <v>69</v>
      </c>
      <c r="H7" s="5">
        <v>79</v>
      </c>
      <c r="I7" s="5">
        <v>72</v>
      </c>
      <c r="J7" s="5">
        <v>56</v>
      </c>
      <c r="K7" s="5">
        <v>63</v>
      </c>
      <c r="L7" s="5">
        <v>67</v>
      </c>
      <c r="M7" s="5">
        <v>56</v>
      </c>
    </row>
    <row r="8" spans="1:13" x14ac:dyDescent="0.3">
      <c r="A8" s="74">
        <v>1997</v>
      </c>
      <c r="B8" s="5">
        <v>51</v>
      </c>
      <c r="C8" s="5">
        <v>42</v>
      </c>
      <c r="D8" s="5">
        <v>42</v>
      </c>
      <c r="E8" s="5">
        <v>50</v>
      </c>
      <c r="F8" s="5">
        <v>51</v>
      </c>
      <c r="G8" s="5">
        <v>51</v>
      </c>
      <c r="H8" s="5">
        <v>51</v>
      </c>
      <c r="I8" s="5">
        <v>47</v>
      </c>
      <c r="J8" s="5">
        <v>40</v>
      </c>
      <c r="K8" s="5">
        <v>38</v>
      </c>
      <c r="L8" s="5">
        <v>40</v>
      </c>
      <c r="M8" s="5">
        <v>43</v>
      </c>
    </row>
    <row r="9" spans="1:13" x14ac:dyDescent="0.3">
      <c r="A9" s="74">
        <v>1998</v>
      </c>
      <c r="B9" s="5">
        <v>31</v>
      </c>
      <c r="C9" s="5">
        <v>35</v>
      </c>
      <c r="D9" s="5">
        <v>35</v>
      </c>
      <c r="E9" s="5">
        <v>39</v>
      </c>
      <c r="F9" s="5">
        <v>69</v>
      </c>
      <c r="G9" s="5">
        <v>79</v>
      </c>
      <c r="H9" s="5">
        <v>57</v>
      </c>
      <c r="I9" s="5">
        <v>53</v>
      </c>
      <c r="J9" s="5">
        <v>56</v>
      </c>
      <c r="K9" s="5">
        <v>74</v>
      </c>
      <c r="L9" s="5">
        <v>61</v>
      </c>
      <c r="M9" s="5">
        <v>67</v>
      </c>
    </row>
    <row r="10" spans="1:13" x14ac:dyDescent="0.3">
      <c r="A10" s="74">
        <v>1999</v>
      </c>
      <c r="B10" s="5">
        <v>56</v>
      </c>
      <c r="C10" s="5">
        <v>70</v>
      </c>
      <c r="D10" s="5">
        <v>83</v>
      </c>
      <c r="E10" s="5">
        <v>84</v>
      </c>
      <c r="F10" s="5">
        <v>74</v>
      </c>
      <c r="G10" s="5">
        <v>76</v>
      </c>
      <c r="H10" s="5">
        <v>72</v>
      </c>
      <c r="I10" s="5">
        <v>77</v>
      </c>
      <c r="J10" s="5">
        <v>78</v>
      </c>
      <c r="K10" s="5">
        <v>92</v>
      </c>
      <c r="L10" s="5">
        <v>78</v>
      </c>
      <c r="M10" s="5">
        <v>53</v>
      </c>
    </row>
    <row r="11" spans="1:13" x14ac:dyDescent="0.3">
      <c r="A11" s="74">
        <v>2000</v>
      </c>
      <c r="B11" s="5">
        <v>46</v>
      </c>
      <c r="C11" s="5">
        <v>49</v>
      </c>
      <c r="D11" s="5">
        <v>47</v>
      </c>
      <c r="E11" s="5">
        <v>50</v>
      </c>
      <c r="F11" s="5">
        <v>47</v>
      </c>
      <c r="G11" s="5">
        <v>74</v>
      </c>
      <c r="H11" s="5">
        <v>68</v>
      </c>
      <c r="I11" s="5">
        <v>53</v>
      </c>
      <c r="J11" s="5">
        <v>66</v>
      </c>
      <c r="K11" s="5">
        <v>78</v>
      </c>
      <c r="L11" s="5">
        <v>106</v>
      </c>
      <c r="M11" s="5">
        <v>60</v>
      </c>
    </row>
    <row r="12" spans="1:13" x14ac:dyDescent="0.3">
      <c r="A12" s="74">
        <v>2001</v>
      </c>
      <c r="B12" s="5">
        <v>38</v>
      </c>
      <c r="C12" s="5">
        <v>38</v>
      </c>
      <c r="D12" s="5">
        <v>44</v>
      </c>
      <c r="E12" s="5"/>
      <c r="F12" s="5">
        <v>47</v>
      </c>
      <c r="G12" s="5">
        <v>48</v>
      </c>
      <c r="H12" s="5">
        <v>51</v>
      </c>
      <c r="I12" s="5">
        <v>52</v>
      </c>
      <c r="J12" s="5">
        <v>57</v>
      </c>
      <c r="K12" s="5">
        <v>63</v>
      </c>
      <c r="L12" s="5">
        <v>62</v>
      </c>
      <c r="M12" s="5">
        <v>58</v>
      </c>
    </row>
    <row r="13" spans="1:13" x14ac:dyDescent="0.3">
      <c r="A13" s="74">
        <v>2002</v>
      </c>
      <c r="B13" s="5">
        <v>48</v>
      </c>
      <c r="C13" s="5">
        <v>42</v>
      </c>
      <c r="D13" s="5">
        <v>46</v>
      </c>
      <c r="E13" s="5">
        <v>75</v>
      </c>
      <c r="F13" s="5">
        <v>76</v>
      </c>
      <c r="G13" s="5">
        <v>91</v>
      </c>
      <c r="H13" s="5">
        <v>80</v>
      </c>
      <c r="I13" s="5">
        <v>72</v>
      </c>
      <c r="J13" s="5">
        <v>68</v>
      </c>
      <c r="K13" s="5">
        <v>79</v>
      </c>
      <c r="L13" s="5">
        <v>54</v>
      </c>
      <c r="M13" s="5">
        <v>66</v>
      </c>
    </row>
    <row r="14" spans="1:13" x14ac:dyDescent="0.3">
      <c r="A14" s="74">
        <v>2003</v>
      </c>
      <c r="B14" s="5">
        <v>66</v>
      </c>
      <c r="C14" s="5">
        <v>60</v>
      </c>
      <c r="D14" s="5">
        <v>72</v>
      </c>
      <c r="E14" s="5">
        <v>78</v>
      </c>
      <c r="F14" s="5">
        <v>66</v>
      </c>
      <c r="G14" s="5"/>
      <c r="H14" s="5">
        <v>67</v>
      </c>
      <c r="I14" s="5">
        <v>67</v>
      </c>
      <c r="J14" s="5">
        <v>73</v>
      </c>
      <c r="K14" s="5">
        <v>82</v>
      </c>
      <c r="L14" s="5">
        <v>80</v>
      </c>
      <c r="M14" s="5">
        <v>80</v>
      </c>
    </row>
    <row r="15" spans="1:13" x14ac:dyDescent="0.3">
      <c r="A15" s="74">
        <v>2004</v>
      </c>
      <c r="B15" s="5">
        <v>71</v>
      </c>
      <c r="C15" s="5">
        <v>49</v>
      </c>
      <c r="D15" s="5">
        <v>42</v>
      </c>
      <c r="E15" s="5">
        <v>60</v>
      </c>
      <c r="F15" s="5">
        <v>69</v>
      </c>
      <c r="G15" s="5">
        <v>56</v>
      </c>
      <c r="H15" s="5">
        <v>51</v>
      </c>
      <c r="I15" s="5">
        <v>49</v>
      </c>
      <c r="J15" s="5">
        <v>71</v>
      </c>
      <c r="K15" s="5">
        <v>64</v>
      </c>
      <c r="L15" s="5">
        <v>85</v>
      </c>
      <c r="M15" s="5">
        <v>69</v>
      </c>
    </row>
    <row r="16" spans="1:13" x14ac:dyDescent="0.3">
      <c r="A16" s="74">
        <v>2005</v>
      </c>
      <c r="B16" s="5"/>
      <c r="C16" s="5">
        <v>66</v>
      </c>
      <c r="D16" s="5">
        <v>49</v>
      </c>
      <c r="E16" s="5">
        <v>49</v>
      </c>
      <c r="F16" s="5">
        <v>86</v>
      </c>
      <c r="G16" s="5">
        <v>74</v>
      </c>
      <c r="H16" s="5">
        <v>54</v>
      </c>
      <c r="I16" s="5">
        <v>59</v>
      </c>
      <c r="J16" s="5">
        <v>56</v>
      </c>
      <c r="K16" s="5">
        <v>83</v>
      </c>
      <c r="L16" s="5">
        <v>87</v>
      </c>
      <c r="M16" s="5">
        <v>67</v>
      </c>
    </row>
    <row r="17" spans="1:13" x14ac:dyDescent="0.3">
      <c r="A17" s="74">
        <v>2006</v>
      </c>
      <c r="B17" s="5">
        <v>52</v>
      </c>
      <c r="C17" s="5">
        <v>49</v>
      </c>
      <c r="D17" s="5">
        <v>59</v>
      </c>
      <c r="E17" s="5">
        <v>67</v>
      </c>
      <c r="F17" s="5">
        <v>78</v>
      </c>
      <c r="G17" s="5">
        <v>90</v>
      </c>
      <c r="H17" s="5">
        <v>76</v>
      </c>
      <c r="I17" s="5">
        <v>73</v>
      </c>
      <c r="J17" s="5">
        <v>67</v>
      </c>
      <c r="K17" s="5">
        <v>72</v>
      </c>
      <c r="L17" s="5">
        <v>79</v>
      </c>
      <c r="M17" s="5">
        <v>104</v>
      </c>
    </row>
    <row r="18" spans="1:13" x14ac:dyDescent="0.3">
      <c r="A18" s="74">
        <v>2007</v>
      </c>
      <c r="B18" s="5">
        <v>95</v>
      </c>
      <c r="C18" s="5">
        <v>95</v>
      </c>
      <c r="D18" s="5">
        <v>107</v>
      </c>
      <c r="E18" s="5">
        <v>72</v>
      </c>
      <c r="F18" s="5"/>
      <c r="G18" s="5"/>
      <c r="H18" s="5">
        <v>38</v>
      </c>
      <c r="I18" s="5">
        <v>46</v>
      </c>
      <c r="J18" s="5">
        <v>40</v>
      </c>
      <c r="K18" s="5">
        <v>54</v>
      </c>
      <c r="L18" s="5">
        <v>63</v>
      </c>
      <c r="M18" s="5">
        <v>45</v>
      </c>
    </row>
    <row r="19" spans="1:13" x14ac:dyDescent="0.3">
      <c r="A19" s="74">
        <v>2008</v>
      </c>
      <c r="B19" s="5">
        <v>41</v>
      </c>
      <c r="C19" s="5">
        <v>38</v>
      </c>
      <c r="D19" s="5">
        <v>42</v>
      </c>
      <c r="E19" s="5">
        <v>49</v>
      </c>
      <c r="F19" s="5">
        <v>56</v>
      </c>
      <c r="G19" s="5">
        <v>54</v>
      </c>
      <c r="H19" s="5">
        <v>49</v>
      </c>
      <c r="I19" s="5">
        <v>66</v>
      </c>
      <c r="J19" s="5">
        <v>81</v>
      </c>
      <c r="K19" s="5">
        <v>79</v>
      </c>
      <c r="L19" s="5">
        <v>90</v>
      </c>
      <c r="M19" s="5">
        <v>80</v>
      </c>
    </row>
    <row r="20" spans="1:13" x14ac:dyDescent="0.3">
      <c r="A20" s="74">
        <v>2009</v>
      </c>
      <c r="B20" s="5">
        <v>55</v>
      </c>
      <c r="C20" s="5">
        <v>37</v>
      </c>
      <c r="D20" s="5">
        <v>38</v>
      </c>
      <c r="E20" s="5">
        <v>37</v>
      </c>
      <c r="F20" s="5">
        <v>33</v>
      </c>
      <c r="G20" s="5">
        <v>31</v>
      </c>
      <c r="H20" s="5">
        <v>31</v>
      </c>
      <c r="I20" s="5">
        <v>30</v>
      </c>
      <c r="J20" s="5">
        <v>30</v>
      </c>
      <c r="K20" s="5">
        <v>34</v>
      </c>
      <c r="L20" s="5">
        <v>37</v>
      </c>
      <c r="M20" s="5">
        <v>29</v>
      </c>
    </row>
    <row r="21" spans="1:13" x14ac:dyDescent="0.3">
      <c r="A21" s="74">
        <v>2010</v>
      </c>
      <c r="B21" s="5">
        <v>27</v>
      </c>
      <c r="C21" s="5">
        <v>26</v>
      </c>
      <c r="D21" s="5">
        <v>25</v>
      </c>
      <c r="E21" s="5">
        <v>41</v>
      </c>
      <c r="F21" s="5">
        <v>45</v>
      </c>
      <c r="G21" s="5">
        <v>42</v>
      </c>
      <c r="H21" s="5">
        <v>50</v>
      </c>
      <c r="I21" s="5">
        <v>44</v>
      </c>
      <c r="J21" s="5">
        <v>42</v>
      </c>
      <c r="K21" s="5">
        <v>48</v>
      </c>
      <c r="L21" s="5">
        <v>62</v>
      </c>
      <c r="M21" s="5">
        <v>50</v>
      </c>
    </row>
    <row r="22" spans="1:13" x14ac:dyDescent="0.3">
      <c r="A22" s="74">
        <v>2011</v>
      </c>
      <c r="B22" s="5">
        <v>37</v>
      </c>
      <c r="C22" s="5">
        <v>35</v>
      </c>
      <c r="D22" s="5">
        <v>51</v>
      </c>
      <c r="E22" s="5">
        <v>61</v>
      </c>
      <c r="F22" s="5">
        <v>59</v>
      </c>
      <c r="G22" s="5">
        <v>43</v>
      </c>
      <c r="H22" s="5">
        <v>35</v>
      </c>
      <c r="I22" s="5">
        <v>37</v>
      </c>
      <c r="J22" s="5">
        <v>34</v>
      </c>
      <c r="K22" s="5">
        <v>58</v>
      </c>
      <c r="L22" s="5">
        <v>61</v>
      </c>
      <c r="M22" s="5">
        <v>53</v>
      </c>
    </row>
    <row r="23" spans="1:13" x14ac:dyDescent="0.3">
      <c r="A23" s="74">
        <v>2012</v>
      </c>
      <c r="B23" s="5">
        <v>36</v>
      </c>
      <c r="C23" s="5">
        <v>30</v>
      </c>
      <c r="D23" s="5">
        <v>30</v>
      </c>
      <c r="E23" s="5">
        <v>43</v>
      </c>
      <c r="F23" s="5">
        <v>37</v>
      </c>
      <c r="G23" s="5">
        <v>33</v>
      </c>
      <c r="H23" s="5">
        <v>34</v>
      </c>
      <c r="I23" s="5">
        <v>39</v>
      </c>
      <c r="J23" s="5">
        <v>30</v>
      </c>
      <c r="K23" s="5">
        <v>34</v>
      </c>
      <c r="L23" s="5">
        <v>30</v>
      </c>
      <c r="M23" s="5">
        <v>24</v>
      </c>
    </row>
    <row r="24" spans="1:13" x14ac:dyDescent="0.3">
      <c r="A24" s="74">
        <v>2013</v>
      </c>
      <c r="B24" s="5">
        <v>20</v>
      </c>
      <c r="C24" s="5">
        <v>22</v>
      </c>
      <c r="D24" s="5">
        <v>22</v>
      </c>
      <c r="E24" s="5">
        <v>26</v>
      </c>
      <c r="F24" s="5">
        <v>35</v>
      </c>
      <c r="G24" s="5">
        <v>26</v>
      </c>
      <c r="H24" s="5">
        <v>23</v>
      </c>
      <c r="I24" s="5">
        <v>25</v>
      </c>
      <c r="J24" s="5">
        <v>26</v>
      </c>
      <c r="K24" s="5">
        <v>25</v>
      </c>
      <c r="L24" s="5">
        <v>42</v>
      </c>
      <c r="M24" s="5">
        <v>38</v>
      </c>
    </row>
    <row r="25" spans="1:13" x14ac:dyDescent="0.3">
      <c r="A25" s="74">
        <v>2014</v>
      </c>
      <c r="B25" s="5">
        <v>30</v>
      </c>
      <c r="C25" s="5">
        <v>22</v>
      </c>
      <c r="D25" s="5">
        <v>31</v>
      </c>
      <c r="E25" s="5">
        <v>25</v>
      </c>
      <c r="F25" s="5">
        <v>33</v>
      </c>
      <c r="G25" s="5">
        <v>26</v>
      </c>
      <c r="H25" s="5">
        <v>27</v>
      </c>
      <c r="I25" s="5">
        <v>26</v>
      </c>
      <c r="J25" s="5">
        <v>23</v>
      </c>
      <c r="K25" s="5">
        <v>29</v>
      </c>
      <c r="L25" s="5">
        <v>30</v>
      </c>
      <c r="M25" s="5">
        <v>25</v>
      </c>
    </row>
    <row r="26" spans="1:13" x14ac:dyDescent="0.3">
      <c r="A26" s="74">
        <v>2015</v>
      </c>
      <c r="B26" s="5">
        <v>19</v>
      </c>
      <c r="C26" s="5">
        <v>21</v>
      </c>
      <c r="D26" s="5">
        <v>22</v>
      </c>
      <c r="E26" s="5">
        <v>22</v>
      </c>
      <c r="F26" s="5">
        <v>20</v>
      </c>
      <c r="G26" s="5">
        <v>23</v>
      </c>
      <c r="H26" s="5">
        <v>23</v>
      </c>
      <c r="I26" s="5">
        <v>23</v>
      </c>
      <c r="J26" s="5">
        <v>20</v>
      </c>
      <c r="K26" s="5">
        <v>16</v>
      </c>
      <c r="L26" s="5">
        <v>18</v>
      </c>
      <c r="M26" s="5">
        <v>12</v>
      </c>
    </row>
    <row r="27" spans="1:13" x14ac:dyDescent="0.3">
      <c r="A27" s="74">
        <v>2016</v>
      </c>
      <c r="B27" s="5">
        <v>12</v>
      </c>
      <c r="C27" s="5">
        <v>11</v>
      </c>
      <c r="D27" s="5">
        <v>13</v>
      </c>
      <c r="E27" s="5">
        <v>18</v>
      </c>
      <c r="F27" s="5">
        <v>27</v>
      </c>
      <c r="G27" s="5">
        <v>24</v>
      </c>
      <c r="H27" s="5">
        <v>22</v>
      </c>
      <c r="I27" s="5">
        <v>23</v>
      </c>
      <c r="J27" s="5">
        <v>23</v>
      </c>
      <c r="K27" s="5">
        <v>22</v>
      </c>
      <c r="L27" s="5">
        <v>41</v>
      </c>
      <c r="M27" s="5">
        <v>27</v>
      </c>
    </row>
    <row r="28" spans="1:13" x14ac:dyDescent="0.3">
      <c r="A28" s="74">
        <v>2017</v>
      </c>
      <c r="B28" s="5">
        <v>21</v>
      </c>
      <c r="C28" s="5">
        <v>21</v>
      </c>
      <c r="D28" s="5">
        <v>33</v>
      </c>
      <c r="E28" s="5">
        <v>33</v>
      </c>
      <c r="F28" s="5">
        <v>41</v>
      </c>
      <c r="G28" s="5">
        <v>36</v>
      </c>
      <c r="H28" s="5">
        <v>26</v>
      </c>
      <c r="I28" s="5">
        <v>24</v>
      </c>
      <c r="J28" s="5">
        <v>24</v>
      </c>
      <c r="K28" s="5">
        <v>28</v>
      </c>
      <c r="L28" s="5">
        <v>43</v>
      </c>
      <c r="M28" s="5">
        <v>35</v>
      </c>
    </row>
    <row r="29" spans="1:13" x14ac:dyDescent="0.3">
      <c r="A29" s="74">
        <v>2018</v>
      </c>
      <c r="B29" s="5">
        <v>25</v>
      </c>
      <c r="C29" s="5">
        <v>20</v>
      </c>
      <c r="D29" s="5">
        <v>21</v>
      </c>
      <c r="E29" s="5">
        <v>34</v>
      </c>
      <c r="F29" s="5">
        <v>34</v>
      </c>
      <c r="G29" s="5">
        <v>31</v>
      </c>
      <c r="H29" s="5">
        <v>30</v>
      </c>
      <c r="I29" s="5">
        <v>28</v>
      </c>
      <c r="J29" s="5">
        <v>22</v>
      </c>
      <c r="K29" s="5">
        <v>33</v>
      </c>
      <c r="L29" s="5">
        <v>31</v>
      </c>
      <c r="M29" s="5">
        <v>23</v>
      </c>
    </row>
    <row r="30" spans="1:13" x14ac:dyDescent="0.3">
      <c r="A30" s="74">
        <v>2019</v>
      </c>
      <c r="B30" s="5">
        <v>17</v>
      </c>
      <c r="C30" s="5">
        <v>15</v>
      </c>
      <c r="D30" s="5">
        <v>21</v>
      </c>
      <c r="E30" s="5">
        <v>37</v>
      </c>
      <c r="F30" s="5">
        <v>29</v>
      </c>
      <c r="G30" s="5">
        <v>31</v>
      </c>
      <c r="H30" s="5">
        <v>24</v>
      </c>
      <c r="I30" s="5">
        <v>21</v>
      </c>
      <c r="J30" s="5">
        <v>19</v>
      </c>
      <c r="K30" s="5">
        <v>31</v>
      </c>
      <c r="L30" s="5">
        <v>34</v>
      </c>
      <c r="M30" s="5">
        <v>22</v>
      </c>
    </row>
    <row r="31" spans="1:13" x14ac:dyDescent="0.3">
      <c r="A31" s="74">
        <v>2020</v>
      </c>
      <c r="B31" s="5">
        <v>17</v>
      </c>
      <c r="C31" s="5">
        <v>13</v>
      </c>
      <c r="D31" s="5">
        <v>17</v>
      </c>
      <c r="E31" s="5">
        <v>14</v>
      </c>
      <c r="F31" s="5">
        <v>14</v>
      </c>
      <c r="G31" s="5">
        <v>19</v>
      </c>
      <c r="H31" s="5">
        <v>22</v>
      </c>
      <c r="I31" s="5">
        <v>22</v>
      </c>
      <c r="J31" s="5">
        <v>24</v>
      </c>
      <c r="K31" s="5">
        <v>20</v>
      </c>
      <c r="L31" s="5">
        <v>40</v>
      </c>
      <c r="M31" s="5">
        <v>24</v>
      </c>
    </row>
    <row r="32" spans="1:13" ht="15" thickBot="1" x14ac:dyDescent="0.35">
      <c r="A32" s="75">
        <v>2021</v>
      </c>
      <c r="B32" s="5">
        <v>12</v>
      </c>
      <c r="C32" s="5">
        <v>9</v>
      </c>
      <c r="D32" s="5">
        <v>24</v>
      </c>
      <c r="E32" s="5">
        <v>17</v>
      </c>
      <c r="F32" s="5">
        <v>38</v>
      </c>
      <c r="G32" s="5">
        <v>30</v>
      </c>
      <c r="H32" s="5">
        <v>21</v>
      </c>
      <c r="I32" s="5">
        <v>27</v>
      </c>
      <c r="J32" s="5">
        <v>23</v>
      </c>
      <c r="K32" s="5">
        <v>29</v>
      </c>
      <c r="L32" s="5">
        <v>34</v>
      </c>
      <c r="M32" s="5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5487-82C4-4625-8B64-12557C79330C}">
  <sheetPr>
    <tabColor theme="7" tint="0.59999389629810485"/>
  </sheetPr>
  <dimension ref="A1:M32"/>
  <sheetViews>
    <sheetView workbookViewId="0">
      <selection activeCell="F10" sqref="F10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81</v>
      </c>
      <c r="C2" s="5">
        <v>80</v>
      </c>
      <c r="D2" s="5">
        <v>92</v>
      </c>
      <c r="E2" s="5">
        <v>101</v>
      </c>
      <c r="F2" s="5">
        <v>100</v>
      </c>
      <c r="G2" s="5">
        <v>93</v>
      </c>
      <c r="H2" s="5">
        <v>98</v>
      </c>
      <c r="I2" s="5">
        <v>115</v>
      </c>
      <c r="J2" s="5">
        <v>97</v>
      </c>
      <c r="K2" s="5">
        <v>90</v>
      </c>
      <c r="L2" s="5">
        <v>98</v>
      </c>
      <c r="M2" s="5">
        <v>94</v>
      </c>
    </row>
    <row r="3" spans="1:13" x14ac:dyDescent="0.3">
      <c r="A3" s="74">
        <v>1992</v>
      </c>
      <c r="B3" s="5">
        <v>83</v>
      </c>
      <c r="C3" s="5">
        <v>81</v>
      </c>
      <c r="D3" s="5">
        <v>79</v>
      </c>
      <c r="E3" s="5">
        <v>83</v>
      </c>
      <c r="F3" s="5">
        <v>84</v>
      </c>
      <c r="G3" s="5">
        <v>78</v>
      </c>
      <c r="H3" s="5">
        <v>79</v>
      </c>
      <c r="I3" s="5">
        <v>84</v>
      </c>
      <c r="J3" s="5">
        <v>72</v>
      </c>
      <c r="K3" s="5">
        <v>74</v>
      </c>
      <c r="L3" s="5">
        <v>81</v>
      </c>
      <c r="M3" s="5">
        <v>90</v>
      </c>
    </row>
    <row r="4" spans="1:13" x14ac:dyDescent="0.3">
      <c r="A4" s="74">
        <v>1993</v>
      </c>
      <c r="B4" s="5">
        <v>79</v>
      </c>
      <c r="C4" s="5">
        <v>79</v>
      </c>
      <c r="D4" s="5">
        <v>74</v>
      </c>
      <c r="E4" s="5">
        <v>86</v>
      </c>
      <c r="F4" s="5">
        <v>103</v>
      </c>
      <c r="G4" s="5">
        <v>88</v>
      </c>
      <c r="H4" s="5">
        <v>86</v>
      </c>
      <c r="I4" s="5">
        <v>81</v>
      </c>
      <c r="J4" s="5">
        <v>88</v>
      </c>
      <c r="K4" s="5">
        <v>84</v>
      </c>
      <c r="L4" s="5">
        <v>105</v>
      </c>
      <c r="M4" s="5">
        <v>94</v>
      </c>
    </row>
    <row r="5" spans="1:13" x14ac:dyDescent="0.3">
      <c r="A5" s="74">
        <v>1994</v>
      </c>
      <c r="B5" s="5">
        <v>89</v>
      </c>
      <c r="C5" s="5">
        <v>89</v>
      </c>
      <c r="D5" s="5">
        <v>87</v>
      </c>
      <c r="E5" s="5">
        <v>96</v>
      </c>
      <c r="F5" s="5">
        <v>97</v>
      </c>
      <c r="G5" s="5">
        <v>95</v>
      </c>
      <c r="H5" s="5">
        <v>101</v>
      </c>
      <c r="I5" s="5">
        <v>94</v>
      </c>
      <c r="J5" s="5">
        <v>96</v>
      </c>
      <c r="K5" s="5">
        <v>109</v>
      </c>
      <c r="L5" s="5">
        <v>110</v>
      </c>
      <c r="M5" s="5">
        <v>84</v>
      </c>
    </row>
    <row r="6" spans="1:13" x14ac:dyDescent="0.3">
      <c r="A6" s="74">
        <v>1995</v>
      </c>
      <c r="B6" s="5">
        <v>83</v>
      </c>
      <c r="C6" s="5">
        <v>78</v>
      </c>
      <c r="D6" s="5">
        <v>89</v>
      </c>
      <c r="E6" s="5">
        <v>98</v>
      </c>
      <c r="F6" s="5">
        <v>101</v>
      </c>
      <c r="G6" s="5">
        <v>106</v>
      </c>
      <c r="H6" s="5">
        <v>90</v>
      </c>
      <c r="I6" s="5">
        <v>107</v>
      </c>
      <c r="J6" s="5">
        <v>113</v>
      </c>
      <c r="K6" s="5">
        <v>103</v>
      </c>
      <c r="L6" s="5">
        <v>98</v>
      </c>
      <c r="M6" s="5">
        <v>104</v>
      </c>
    </row>
    <row r="7" spans="1:13" x14ac:dyDescent="0.3">
      <c r="A7" s="74">
        <v>1996</v>
      </c>
      <c r="B7" s="5">
        <v>92</v>
      </c>
      <c r="C7" s="5">
        <v>87</v>
      </c>
      <c r="D7" s="5">
        <v>109</v>
      </c>
      <c r="E7" s="5">
        <v>95</v>
      </c>
      <c r="F7" s="5">
        <v>101</v>
      </c>
      <c r="G7" s="5">
        <v>109</v>
      </c>
      <c r="H7" s="5">
        <v>120</v>
      </c>
      <c r="I7" s="5">
        <v>102</v>
      </c>
      <c r="J7" s="5">
        <v>89</v>
      </c>
      <c r="K7" s="5">
        <v>109</v>
      </c>
      <c r="L7" s="5">
        <v>98</v>
      </c>
      <c r="M7" s="5">
        <v>103</v>
      </c>
    </row>
    <row r="8" spans="1:13" x14ac:dyDescent="0.3">
      <c r="A8" s="74">
        <v>1997</v>
      </c>
      <c r="B8" s="5">
        <v>91</v>
      </c>
      <c r="C8" s="5">
        <v>85</v>
      </c>
      <c r="D8" s="5">
        <v>90</v>
      </c>
      <c r="E8" s="5">
        <v>98</v>
      </c>
      <c r="F8" s="5">
        <v>85</v>
      </c>
      <c r="G8" s="5">
        <v>100</v>
      </c>
      <c r="H8" s="5">
        <v>97</v>
      </c>
      <c r="I8" s="5">
        <v>90</v>
      </c>
      <c r="J8" s="5">
        <v>83</v>
      </c>
      <c r="K8" s="5">
        <v>85</v>
      </c>
      <c r="L8" s="5">
        <v>95</v>
      </c>
      <c r="M8" s="5">
        <v>82</v>
      </c>
    </row>
    <row r="9" spans="1:13" x14ac:dyDescent="0.3">
      <c r="A9" s="74">
        <v>1998</v>
      </c>
      <c r="B9" s="5">
        <v>85</v>
      </c>
      <c r="C9" s="5">
        <v>87</v>
      </c>
      <c r="D9" s="5">
        <v>84</v>
      </c>
      <c r="E9" s="5">
        <v>95</v>
      </c>
      <c r="F9" s="5">
        <v>112</v>
      </c>
      <c r="G9" s="5">
        <v>105</v>
      </c>
      <c r="H9" s="5">
        <v>101</v>
      </c>
      <c r="I9" s="5">
        <v>90</v>
      </c>
      <c r="J9" s="5">
        <v>89</v>
      </c>
      <c r="K9" s="5">
        <v>115</v>
      </c>
      <c r="L9" s="5">
        <v>118</v>
      </c>
      <c r="M9" s="5">
        <v>105</v>
      </c>
    </row>
    <row r="10" spans="1:13" x14ac:dyDescent="0.3">
      <c r="A10" s="74">
        <v>1999</v>
      </c>
      <c r="B10" s="5">
        <v>99</v>
      </c>
      <c r="C10" s="5">
        <v>119</v>
      </c>
      <c r="D10" s="5">
        <v>126</v>
      </c>
      <c r="E10" s="5">
        <v>126</v>
      </c>
      <c r="F10" s="5">
        <v>103</v>
      </c>
      <c r="G10" s="5">
        <v>99</v>
      </c>
      <c r="H10" s="5">
        <v>91</v>
      </c>
      <c r="I10" s="5">
        <v>103</v>
      </c>
      <c r="J10" s="5">
        <v>117</v>
      </c>
      <c r="K10" s="5">
        <v>164</v>
      </c>
      <c r="L10" s="5">
        <v>134</v>
      </c>
      <c r="M10" s="5">
        <v>99</v>
      </c>
    </row>
    <row r="11" spans="1:13" x14ac:dyDescent="0.3">
      <c r="A11" s="74">
        <v>2000</v>
      </c>
      <c r="B11" s="5">
        <v>85</v>
      </c>
      <c r="C11" s="5">
        <v>95</v>
      </c>
      <c r="D11" s="5">
        <v>91</v>
      </c>
      <c r="E11" s="5">
        <v>88</v>
      </c>
      <c r="F11" s="5">
        <v>81</v>
      </c>
      <c r="G11" s="5">
        <v>81</v>
      </c>
      <c r="H11" s="5">
        <v>89</v>
      </c>
      <c r="I11" s="5">
        <v>83</v>
      </c>
      <c r="J11" s="5">
        <v>104</v>
      </c>
      <c r="K11" s="5">
        <v>109</v>
      </c>
      <c r="L11" s="5">
        <v>104</v>
      </c>
      <c r="M11" s="5">
        <v>76</v>
      </c>
    </row>
    <row r="12" spans="1:13" x14ac:dyDescent="0.3">
      <c r="A12" s="74">
        <v>2001</v>
      </c>
      <c r="B12" s="5">
        <v>78</v>
      </c>
      <c r="C12" s="5">
        <v>75</v>
      </c>
      <c r="D12" s="5">
        <v>82</v>
      </c>
      <c r="E12" s="5">
        <v>68</v>
      </c>
      <c r="F12" s="5">
        <v>81</v>
      </c>
      <c r="G12" s="5">
        <v>81</v>
      </c>
      <c r="H12" s="5">
        <v>71</v>
      </c>
      <c r="I12" s="5">
        <v>83</v>
      </c>
      <c r="J12" s="5">
        <v>92</v>
      </c>
      <c r="K12" s="5">
        <v>86</v>
      </c>
      <c r="L12" s="5">
        <v>92</v>
      </c>
      <c r="M12" s="5">
        <v>91</v>
      </c>
    </row>
    <row r="13" spans="1:13" x14ac:dyDescent="0.3">
      <c r="A13" s="74">
        <v>2002</v>
      </c>
      <c r="B13" s="5">
        <v>71</v>
      </c>
      <c r="C13" s="5">
        <v>68</v>
      </c>
      <c r="D13" s="5">
        <v>77</v>
      </c>
      <c r="E13" s="5">
        <v>109</v>
      </c>
      <c r="F13" s="5">
        <v>104</v>
      </c>
      <c r="G13" s="5">
        <v>111</v>
      </c>
      <c r="H13" s="5">
        <v>91</v>
      </c>
      <c r="I13" s="5">
        <v>89</v>
      </c>
      <c r="J13" s="5">
        <v>86</v>
      </c>
      <c r="K13" s="5">
        <v>91</v>
      </c>
      <c r="L13" s="5">
        <v>95</v>
      </c>
      <c r="M13" s="5">
        <v>91</v>
      </c>
    </row>
    <row r="14" spans="1:13" x14ac:dyDescent="0.3">
      <c r="A14" s="74">
        <v>2003</v>
      </c>
      <c r="B14" s="5">
        <v>75</v>
      </c>
      <c r="C14" s="5">
        <v>74</v>
      </c>
      <c r="D14" s="5">
        <v>83</v>
      </c>
      <c r="E14" s="5">
        <v>108</v>
      </c>
      <c r="F14" s="5">
        <v>92</v>
      </c>
      <c r="G14" s="5">
        <v>89</v>
      </c>
      <c r="H14" s="5">
        <v>91</v>
      </c>
      <c r="I14" s="5">
        <v>98</v>
      </c>
      <c r="J14" s="5">
        <v>104</v>
      </c>
      <c r="K14" s="5">
        <v>125</v>
      </c>
      <c r="L14" s="5">
        <v>121</v>
      </c>
      <c r="M14" s="5">
        <v>120</v>
      </c>
    </row>
    <row r="15" spans="1:13" x14ac:dyDescent="0.3">
      <c r="A15" s="74">
        <v>2004</v>
      </c>
      <c r="B15" s="5">
        <v>97</v>
      </c>
      <c r="C15" s="5">
        <v>86</v>
      </c>
      <c r="D15" s="5">
        <v>85</v>
      </c>
      <c r="E15" s="5">
        <v>103</v>
      </c>
      <c r="F15" s="5">
        <v>113</v>
      </c>
      <c r="G15" s="5">
        <v>95</v>
      </c>
      <c r="H15" s="5">
        <v>91</v>
      </c>
      <c r="I15" s="5">
        <v>92</v>
      </c>
      <c r="J15" s="5">
        <v>111</v>
      </c>
      <c r="K15" s="5">
        <v>122</v>
      </c>
      <c r="L15" s="5">
        <v>147</v>
      </c>
      <c r="M15" s="5">
        <v>110</v>
      </c>
    </row>
    <row r="16" spans="1:13" x14ac:dyDescent="0.3">
      <c r="A16" s="74">
        <v>2005</v>
      </c>
      <c r="B16" s="5">
        <v>86</v>
      </c>
      <c r="C16" s="5">
        <v>82</v>
      </c>
      <c r="D16" s="5">
        <v>76</v>
      </c>
      <c r="E16" s="5">
        <v>90</v>
      </c>
      <c r="F16" s="5">
        <v>125</v>
      </c>
      <c r="G16" s="5">
        <v>111</v>
      </c>
      <c r="H16" s="5">
        <v>92</v>
      </c>
      <c r="I16" s="5">
        <v>101</v>
      </c>
      <c r="J16" s="5">
        <v>104</v>
      </c>
      <c r="K16" s="5">
        <v>152</v>
      </c>
      <c r="L16" s="5">
        <v>151</v>
      </c>
      <c r="M16" s="5">
        <v>108</v>
      </c>
    </row>
    <row r="17" spans="1:13" x14ac:dyDescent="0.3">
      <c r="A17" s="74">
        <v>2006</v>
      </c>
      <c r="B17" s="5">
        <v>96</v>
      </c>
      <c r="C17" s="5">
        <v>79</v>
      </c>
      <c r="D17" s="5">
        <v>99</v>
      </c>
      <c r="E17" s="5">
        <v>133</v>
      </c>
      <c r="F17" s="5">
        <v>206</v>
      </c>
      <c r="G17" s="5">
        <v>163</v>
      </c>
      <c r="H17" s="5">
        <v>116</v>
      </c>
      <c r="I17" s="5">
        <v>97</v>
      </c>
      <c r="J17" s="5">
        <v>90</v>
      </c>
      <c r="K17" s="5">
        <v>107</v>
      </c>
      <c r="L17" s="5">
        <v>143</v>
      </c>
      <c r="M17" s="5">
        <v>115</v>
      </c>
    </row>
    <row r="18" spans="1:13" x14ac:dyDescent="0.3">
      <c r="A18" s="74">
        <v>2007</v>
      </c>
      <c r="B18" s="5">
        <v>93</v>
      </c>
      <c r="C18" s="5">
        <v>83</v>
      </c>
      <c r="D18" s="5">
        <v>87</v>
      </c>
      <c r="E18" s="5">
        <v>118</v>
      </c>
      <c r="F18" s="5">
        <v>93</v>
      </c>
      <c r="G18" s="5">
        <v>93</v>
      </c>
      <c r="H18" s="5">
        <v>91</v>
      </c>
      <c r="I18" s="5">
        <v>96</v>
      </c>
      <c r="J18" s="5">
        <v>93</v>
      </c>
      <c r="K18" s="5">
        <v>120</v>
      </c>
      <c r="L18" s="5">
        <v>132</v>
      </c>
      <c r="M18" s="5">
        <v>109</v>
      </c>
    </row>
    <row r="19" spans="1:13" x14ac:dyDescent="0.3">
      <c r="A19" s="74">
        <v>2008</v>
      </c>
      <c r="B19" s="5">
        <v>93</v>
      </c>
      <c r="C19" s="5">
        <v>106</v>
      </c>
      <c r="D19" s="5">
        <v>113</v>
      </c>
      <c r="E19" s="5">
        <v>126</v>
      </c>
      <c r="F19" s="5">
        <v>133</v>
      </c>
      <c r="G19" s="5">
        <v>120</v>
      </c>
      <c r="H19" s="5">
        <v>116</v>
      </c>
      <c r="I19" s="5">
        <v>122</v>
      </c>
      <c r="J19" s="5">
        <v>126</v>
      </c>
      <c r="K19" s="5">
        <v>116</v>
      </c>
      <c r="L19" s="5">
        <v>164</v>
      </c>
      <c r="M19" s="5">
        <v>126</v>
      </c>
    </row>
    <row r="20" spans="1:13" x14ac:dyDescent="0.3">
      <c r="A20" s="74">
        <v>2009</v>
      </c>
      <c r="B20" s="5">
        <v>87</v>
      </c>
      <c r="C20" s="5">
        <v>92</v>
      </c>
      <c r="D20" s="5">
        <v>96</v>
      </c>
      <c r="E20" s="5">
        <v>109</v>
      </c>
      <c r="F20" s="5">
        <v>92</v>
      </c>
      <c r="G20" s="5">
        <v>88</v>
      </c>
      <c r="H20" s="5">
        <v>81</v>
      </c>
      <c r="I20" s="5">
        <v>78</v>
      </c>
      <c r="J20" s="5">
        <v>52</v>
      </c>
      <c r="K20" s="5">
        <v>84</v>
      </c>
      <c r="L20" s="5">
        <v>87</v>
      </c>
      <c r="M20" s="5">
        <v>44</v>
      </c>
    </row>
    <row r="21" spans="1:13" x14ac:dyDescent="0.3">
      <c r="A21" s="74">
        <v>2010</v>
      </c>
      <c r="B21" s="5"/>
      <c r="C21" s="5"/>
      <c r="D21" s="5"/>
      <c r="E21" s="5">
        <v>96</v>
      </c>
      <c r="F21" s="5">
        <v>117</v>
      </c>
      <c r="G21" s="5">
        <v>107</v>
      </c>
      <c r="H21" s="5">
        <v>145</v>
      </c>
      <c r="I21" s="5">
        <v>125</v>
      </c>
      <c r="J21" s="5">
        <v>88</v>
      </c>
      <c r="K21" s="5">
        <v>123</v>
      </c>
      <c r="L21" s="5">
        <v>178</v>
      </c>
      <c r="M21" s="5">
        <v>171</v>
      </c>
    </row>
    <row r="22" spans="1:13" x14ac:dyDescent="0.3">
      <c r="A22" s="74">
        <v>2011</v>
      </c>
      <c r="B22" s="5">
        <v>77</v>
      </c>
      <c r="C22" s="5">
        <v>107</v>
      </c>
      <c r="D22" s="5">
        <v>93</v>
      </c>
      <c r="E22" s="5">
        <v>92</v>
      </c>
      <c r="F22" s="5">
        <v>184</v>
      </c>
      <c r="G22" s="5">
        <v>136</v>
      </c>
      <c r="H22" s="5">
        <v>79</v>
      </c>
      <c r="I22" s="5">
        <v>95</v>
      </c>
      <c r="J22" s="5">
        <v>100</v>
      </c>
      <c r="K22" s="5">
        <v>143</v>
      </c>
      <c r="L22" s="5">
        <v>229</v>
      </c>
      <c r="M22" s="5">
        <v>188</v>
      </c>
    </row>
    <row r="23" spans="1:13" x14ac:dyDescent="0.3">
      <c r="A23" s="74">
        <v>2012</v>
      </c>
      <c r="B23" s="5">
        <v>108</v>
      </c>
      <c r="C23" s="5">
        <v>83</v>
      </c>
      <c r="D23" s="5">
        <v>80</v>
      </c>
      <c r="E23" s="5">
        <v>133</v>
      </c>
      <c r="F23" s="5"/>
      <c r="G23" s="5">
        <v>81</v>
      </c>
      <c r="H23" s="5">
        <v>63</v>
      </c>
      <c r="I23" s="5">
        <v>76</v>
      </c>
      <c r="J23" s="5">
        <v>66</v>
      </c>
      <c r="K23" s="5">
        <v>65</v>
      </c>
      <c r="L23" s="5">
        <v>66</v>
      </c>
      <c r="M23" s="5">
        <v>58</v>
      </c>
    </row>
    <row r="24" spans="1:13" x14ac:dyDescent="0.3">
      <c r="A24" s="74">
        <v>2013</v>
      </c>
      <c r="B24" s="5">
        <v>49</v>
      </c>
      <c r="C24" s="5">
        <v>45</v>
      </c>
      <c r="D24" s="5">
        <v>44</v>
      </c>
      <c r="E24" s="5">
        <v>45</v>
      </c>
      <c r="F24" s="5">
        <v>65</v>
      </c>
      <c r="G24" s="5">
        <v>56</v>
      </c>
      <c r="H24" s="5">
        <v>46</v>
      </c>
      <c r="I24" s="5">
        <v>43</v>
      </c>
      <c r="J24" s="5">
        <v>53</v>
      </c>
      <c r="K24" s="5">
        <v>68</v>
      </c>
      <c r="L24" s="5">
        <v>89</v>
      </c>
      <c r="M24" s="5">
        <v>91</v>
      </c>
    </row>
    <row r="25" spans="1:13" x14ac:dyDescent="0.3">
      <c r="A25" s="74">
        <v>2014</v>
      </c>
      <c r="B25" s="5">
        <v>77</v>
      </c>
      <c r="C25" s="5">
        <v>51</v>
      </c>
      <c r="D25" s="5">
        <v>56</v>
      </c>
      <c r="E25" s="5">
        <v>63</v>
      </c>
      <c r="F25" s="5">
        <v>91</v>
      </c>
      <c r="G25" s="5">
        <v>65</v>
      </c>
      <c r="H25" s="5">
        <v>65</v>
      </c>
      <c r="I25" s="5">
        <v>50</v>
      </c>
      <c r="J25" s="5">
        <v>63</v>
      </c>
      <c r="K25" s="5">
        <v>85</v>
      </c>
      <c r="L25" s="5">
        <v>82</v>
      </c>
      <c r="M25" s="5">
        <v>64</v>
      </c>
    </row>
    <row r="26" spans="1:13" x14ac:dyDescent="0.3">
      <c r="A26" s="74">
        <v>2015</v>
      </c>
      <c r="B26" s="5">
        <v>63</v>
      </c>
      <c r="C26" s="5">
        <v>66</v>
      </c>
      <c r="D26" s="5">
        <v>61</v>
      </c>
      <c r="E26" s="5">
        <v>58</v>
      </c>
      <c r="F26" s="5">
        <v>51</v>
      </c>
      <c r="G26" s="5">
        <v>43</v>
      </c>
      <c r="H26" s="5">
        <v>43</v>
      </c>
      <c r="I26" s="5">
        <v>34</v>
      </c>
      <c r="J26" s="5">
        <v>28</v>
      </c>
      <c r="K26" s="5">
        <v>26</v>
      </c>
      <c r="L26" s="5">
        <v>16</v>
      </c>
      <c r="M26" s="5">
        <v>13</v>
      </c>
    </row>
    <row r="27" spans="1:13" x14ac:dyDescent="0.3">
      <c r="A27" s="74">
        <v>2016</v>
      </c>
      <c r="B27" s="5">
        <v>11</v>
      </c>
      <c r="C27" s="5">
        <v>23</v>
      </c>
      <c r="D27" s="5">
        <v>33</v>
      </c>
      <c r="E27" s="5">
        <v>72</v>
      </c>
      <c r="F27" s="5">
        <v>75</v>
      </c>
      <c r="G27" s="5">
        <v>37</v>
      </c>
      <c r="H27" s="5">
        <v>34</v>
      </c>
      <c r="I27" s="5">
        <v>36</v>
      </c>
      <c r="J27" s="5">
        <v>42</v>
      </c>
      <c r="K27" s="5">
        <v>41</v>
      </c>
      <c r="L27" s="5">
        <v>85</v>
      </c>
      <c r="M27" s="5">
        <v>56</v>
      </c>
    </row>
    <row r="28" spans="1:13" x14ac:dyDescent="0.3">
      <c r="A28" s="74">
        <v>2017</v>
      </c>
      <c r="B28" s="5">
        <v>43</v>
      </c>
      <c r="C28" s="5">
        <v>38</v>
      </c>
      <c r="D28" s="5">
        <v>44</v>
      </c>
      <c r="E28" s="5">
        <v>83</v>
      </c>
      <c r="F28" s="5">
        <v>97</v>
      </c>
      <c r="G28" s="5">
        <v>76</v>
      </c>
      <c r="H28" s="5">
        <v>65</v>
      </c>
      <c r="I28" s="5">
        <v>64</v>
      </c>
      <c r="J28" s="5">
        <v>60</v>
      </c>
      <c r="K28" s="5">
        <v>66</v>
      </c>
      <c r="L28" s="5">
        <v>87</v>
      </c>
      <c r="M28" s="5">
        <v>67</v>
      </c>
    </row>
    <row r="29" spans="1:13" x14ac:dyDescent="0.3">
      <c r="A29" s="74">
        <v>2018</v>
      </c>
      <c r="B29" s="5">
        <v>52</v>
      </c>
      <c r="C29" s="5">
        <v>44</v>
      </c>
      <c r="D29" s="5">
        <v>71</v>
      </c>
      <c r="E29" s="5">
        <v>101</v>
      </c>
      <c r="F29" s="5">
        <v>91</v>
      </c>
      <c r="G29" s="5">
        <v>94</v>
      </c>
      <c r="H29" s="5">
        <v>81</v>
      </c>
      <c r="I29" s="5">
        <v>61</v>
      </c>
      <c r="J29" s="5">
        <v>62</v>
      </c>
      <c r="K29" s="5">
        <v>81</v>
      </c>
      <c r="L29" s="5">
        <v>69</v>
      </c>
      <c r="M29" s="5">
        <v>42</v>
      </c>
    </row>
    <row r="30" spans="1:13" x14ac:dyDescent="0.3">
      <c r="A30" s="74">
        <v>2019</v>
      </c>
      <c r="B30" s="5">
        <v>37</v>
      </c>
      <c r="C30" s="5">
        <v>48</v>
      </c>
      <c r="D30" s="5">
        <v>65</v>
      </c>
      <c r="E30" s="5">
        <v>93</v>
      </c>
      <c r="F30" s="5">
        <v>76</v>
      </c>
      <c r="G30" s="5">
        <v>63</v>
      </c>
      <c r="H30" s="5">
        <v>58</v>
      </c>
      <c r="I30" s="5">
        <v>48</v>
      </c>
      <c r="J30" s="5">
        <v>48</v>
      </c>
      <c r="K30" s="5">
        <v>91</v>
      </c>
      <c r="L30" s="5">
        <v>59</v>
      </c>
      <c r="M30" s="5">
        <v>53</v>
      </c>
    </row>
    <row r="31" spans="1:13" x14ac:dyDescent="0.3">
      <c r="A31" s="74">
        <v>2020</v>
      </c>
      <c r="B31" s="5">
        <v>43</v>
      </c>
      <c r="C31" s="5">
        <v>32</v>
      </c>
      <c r="D31" s="5">
        <v>37</v>
      </c>
      <c r="E31" s="5">
        <v>55</v>
      </c>
      <c r="F31" s="5">
        <v>60</v>
      </c>
      <c r="G31" s="5">
        <v>59</v>
      </c>
      <c r="H31" s="5">
        <v>68</v>
      </c>
      <c r="I31" s="5">
        <v>62</v>
      </c>
      <c r="J31" s="5">
        <v>61</v>
      </c>
      <c r="K31" s="5">
        <v>66</v>
      </c>
      <c r="L31" s="5">
        <v>92</v>
      </c>
      <c r="M31" s="5">
        <v>58</v>
      </c>
    </row>
    <row r="32" spans="1:13" ht="15" thickBot="1" x14ac:dyDescent="0.35">
      <c r="A32" s="75">
        <v>2021</v>
      </c>
      <c r="B32" s="5">
        <v>42</v>
      </c>
      <c r="C32" s="5">
        <v>41</v>
      </c>
      <c r="D32" s="5">
        <v>64</v>
      </c>
      <c r="E32" s="5">
        <v>58</v>
      </c>
      <c r="F32" s="5">
        <v>93</v>
      </c>
      <c r="G32" s="5">
        <v>66</v>
      </c>
      <c r="H32" s="5">
        <v>63</v>
      </c>
      <c r="I32" s="5">
        <v>74</v>
      </c>
      <c r="J32" s="5">
        <v>74</v>
      </c>
      <c r="K32" s="5">
        <v>90</v>
      </c>
      <c r="L32" s="5">
        <v>74</v>
      </c>
      <c r="M32" s="5">
        <v>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C510-C254-4892-8191-B16EEF0DD762}">
  <sheetPr>
    <tabColor theme="7" tint="0.59999389629810485"/>
  </sheetPr>
  <dimension ref="A1:M31"/>
  <sheetViews>
    <sheetView workbookViewId="0">
      <selection activeCell="F12" sqref="F12"/>
    </sheetView>
  </sheetViews>
  <sheetFormatPr baseColWidth="10" defaultRowHeight="14.4" x14ac:dyDescent="0.3"/>
  <cols>
    <col min="1" max="9" width="11.5546875" style="28"/>
    <col min="10" max="10" width="13" style="28" customWidth="1"/>
    <col min="11" max="11" width="11.5546875" style="28"/>
    <col min="12" max="12" width="12.77734375" style="28" customWidth="1"/>
    <col min="13" max="13" width="11.88671875" style="28" customWidth="1"/>
    <col min="14" max="16384" width="11.5546875" style="28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72</v>
      </c>
      <c r="C2" s="5">
        <v>48</v>
      </c>
      <c r="D2" s="5">
        <v>68</v>
      </c>
      <c r="E2" s="5">
        <v>79</v>
      </c>
      <c r="F2" s="5">
        <v>59</v>
      </c>
      <c r="G2" s="5">
        <v>67</v>
      </c>
      <c r="H2" s="5">
        <v>60</v>
      </c>
      <c r="I2" s="5">
        <v>72</v>
      </c>
      <c r="J2" s="5">
        <v>61</v>
      </c>
      <c r="K2" s="5">
        <v>57</v>
      </c>
      <c r="L2" s="5">
        <v>73</v>
      </c>
      <c r="M2" s="5">
        <v>51</v>
      </c>
    </row>
    <row r="3" spans="1:13" x14ac:dyDescent="0.3">
      <c r="A3" s="74">
        <v>1992</v>
      </c>
      <c r="B3" s="5">
        <v>51</v>
      </c>
      <c r="C3" s="5">
        <v>54</v>
      </c>
      <c r="D3" s="5">
        <v>50</v>
      </c>
      <c r="E3" s="5"/>
      <c r="F3" s="5"/>
      <c r="G3" s="5"/>
      <c r="H3" s="5">
        <v>52</v>
      </c>
      <c r="I3" s="5">
        <v>58</v>
      </c>
      <c r="J3" s="5">
        <v>46</v>
      </c>
      <c r="K3" s="5"/>
      <c r="L3" s="5">
        <v>58</v>
      </c>
      <c r="M3" s="5">
        <v>75</v>
      </c>
    </row>
    <row r="4" spans="1:13" x14ac:dyDescent="0.3">
      <c r="A4" s="74">
        <v>1993</v>
      </c>
      <c r="B4" s="5">
        <v>49</v>
      </c>
      <c r="C4" s="5"/>
      <c r="D4" s="5"/>
      <c r="E4" s="5">
        <v>54</v>
      </c>
      <c r="F4" s="5">
        <v>100</v>
      </c>
      <c r="G4" s="5">
        <v>65</v>
      </c>
      <c r="H4" s="5">
        <v>62</v>
      </c>
      <c r="I4" s="5">
        <v>61</v>
      </c>
      <c r="J4" s="5">
        <v>61</v>
      </c>
      <c r="K4" s="5">
        <v>67</v>
      </c>
      <c r="L4" s="5">
        <v>99</v>
      </c>
      <c r="M4" s="5">
        <v>85</v>
      </c>
    </row>
    <row r="5" spans="1:13" x14ac:dyDescent="0.3">
      <c r="A5" s="74">
        <v>1994</v>
      </c>
      <c r="B5" s="5">
        <v>63</v>
      </c>
      <c r="C5" s="5">
        <v>65</v>
      </c>
      <c r="D5" s="5">
        <v>58</v>
      </c>
      <c r="E5" s="5">
        <v>66</v>
      </c>
      <c r="F5" s="5">
        <v>66</v>
      </c>
      <c r="G5" s="5">
        <v>66</v>
      </c>
      <c r="H5" s="5">
        <v>67</v>
      </c>
      <c r="I5" s="5">
        <v>61</v>
      </c>
      <c r="J5" s="5">
        <v>67</v>
      </c>
      <c r="K5" s="5">
        <v>80</v>
      </c>
      <c r="L5" s="5">
        <v>80</v>
      </c>
      <c r="M5" s="5">
        <v>61</v>
      </c>
    </row>
    <row r="6" spans="1:13" x14ac:dyDescent="0.3">
      <c r="A6" s="74">
        <v>1995</v>
      </c>
      <c r="B6" s="5">
        <v>57</v>
      </c>
      <c r="C6" s="5">
        <v>52</v>
      </c>
      <c r="D6" s="5">
        <v>64</v>
      </c>
      <c r="E6" s="5">
        <v>80</v>
      </c>
      <c r="F6" s="5">
        <v>71</v>
      </c>
      <c r="G6" s="5">
        <v>91</v>
      </c>
      <c r="H6" s="5">
        <v>69</v>
      </c>
      <c r="I6" s="5"/>
      <c r="J6" s="5"/>
      <c r="K6" s="5">
        <v>86</v>
      </c>
      <c r="L6" s="5">
        <v>83</v>
      </c>
      <c r="M6" s="5">
        <v>89</v>
      </c>
    </row>
    <row r="7" spans="1:13" x14ac:dyDescent="0.3">
      <c r="A7" s="74">
        <v>1996</v>
      </c>
      <c r="B7" s="5">
        <v>71</v>
      </c>
      <c r="C7" s="5">
        <v>59</v>
      </c>
      <c r="D7" s="5">
        <v>106</v>
      </c>
      <c r="E7" s="5">
        <v>72</v>
      </c>
      <c r="F7" s="5">
        <v>88</v>
      </c>
      <c r="G7" s="5"/>
      <c r="H7" s="5"/>
      <c r="I7" s="5"/>
      <c r="J7" s="5"/>
      <c r="K7" s="5"/>
      <c r="L7" s="5"/>
      <c r="M7" s="5"/>
    </row>
    <row r="8" spans="1:13" x14ac:dyDescent="0.3">
      <c r="A8" s="74">
        <v>1997</v>
      </c>
      <c r="B8" s="5">
        <v>78</v>
      </c>
      <c r="C8" s="5">
        <v>60</v>
      </c>
      <c r="D8" s="5">
        <v>58</v>
      </c>
      <c r="E8" s="5">
        <v>88</v>
      </c>
      <c r="F8" s="5">
        <v>64</v>
      </c>
      <c r="G8" s="5">
        <v>105</v>
      </c>
      <c r="H8" s="5">
        <v>69</v>
      </c>
      <c r="I8" s="5">
        <v>49</v>
      </c>
      <c r="J8" s="5">
        <v>42</v>
      </c>
      <c r="K8" s="5">
        <v>54</v>
      </c>
      <c r="L8" s="5">
        <v>71</v>
      </c>
      <c r="M8" s="5">
        <v>44</v>
      </c>
    </row>
    <row r="9" spans="1:13" x14ac:dyDescent="0.3">
      <c r="A9" s="74">
        <v>1998</v>
      </c>
      <c r="B9" s="5">
        <v>34</v>
      </c>
      <c r="C9" s="5">
        <v>52</v>
      </c>
      <c r="D9" s="5">
        <v>38</v>
      </c>
      <c r="E9" s="5">
        <v>66</v>
      </c>
      <c r="F9" s="5">
        <v>108</v>
      </c>
      <c r="G9" s="5">
        <v>97</v>
      </c>
      <c r="H9" s="5">
        <v>86</v>
      </c>
      <c r="I9" s="5">
        <v>73</v>
      </c>
      <c r="J9" s="5">
        <v>94</v>
      </c>
      <c r="K9" s="5">
        <v>123</v>
      </c>
      <c r="L9" s="5">
        <v>117</v>
      </c>
      <c r="M9" s="5">
        <v>99</v>
      </c>
    </row>
    <row r="10" spans="1:13" x14ac:dyDescent="0.3">
      <c r="A10" s="74">
        <v>1999</v>
      </c>
      <c r="B10" s="5">
        <v>96</v>
      </c>
      <c r="C10" s="5">
        <v>135</v>
      </c>
      <c r="D10" s="5">
        <v>110</v>
      </c>
      <c r="E10" s="5">
        <v>81</v>
      </c>
      <c r="F10" s="5">
        <v>43</v>
      </c>
      <c r="G10" s="5">
        <v>97</v>
      </c>
      <c r="H10" s="5">
        <v>82</v>
      </c>
      <c r="I10" s="5">
        <v>48</v>
      </c>
      <c r="J10" s="5">
        <v>40</v>
      </c>
      <c r="K10" s="5">
        <v>154</v>
      </c>
      <c r="L10" s="5">
        <v>72</v>
      </c>
      <c r="M10" s="5">
        <v>85</v>
      </c>
    </row>
    <row r="11" spans="1:13" x14ac:dyDescent="0.3">
      <c r="A11" s="74">
        <v>2000</v>
      </c>
      <c r="B11" s="5">
        <v>77</v>
      </c>
      <c r="C11" s="5">
        <v>38</v>
      </c>
      <c r="D11" s="5">
        <v>75</v>
      </c>
      <c r="E11" s="5">
        <v>23</v>
      </c>
      <c r="F11" s="5">
        <v>19</v>
      </c>
      <c r="G11" s="5">
        <v>25</v>
      </c>
      <c r="H11" s="5">
        <v>76</v>
      </c>
      <c r="I11" s="5">
        <v>90</v>
      </c>
      <c r="J11" s="5">
        <v>85</v>
      </c>
      <c r="K11" s="5">
        <v>108</v>
      </c>
      <c r="L11" s="5">
        <v>94</v>
      </c>
      <c r="M11" s="5">
        <v>21</v>
      </c>
    </row>
    <row r="12" spans="1:13" x14ac:dyDescent="0.3">
      <c r="A12" s="74">
        <v>2001</v>
      </c>
      <c r="B12" s="5">
        <v>11</v>
      </c>
      <c r="C12" s="5">
        <v>81</v>
      </c>
      <c r="D12" s="5">
        <v>79</v>
      </c>
      <c r="E12" s="5">
        <v>57</v>
      </c>
      <c r="F12" s="5">
        <v>23</v>
      </c>
      <c r="G12" s="5">
        <v>65</v>
      </c>
      <c r="H12" s="5">
        <v>37</v>
      </c>
      <c r="I12" s="5">
        <v>53</v>
      </c>
      <c r="J12" s="5">
        <v>68</v>
      </c>
      <c r="K12" s="5">
        <v>91</v>
      </c>
      <c r="L12" s="5">
        <v>32</v>
      </c>
      <c r="M12" s="5">
        <v>73</v>
      </c>
    </row>
    <row r="13" spans="1:13" x14ac:dyDescent="0.3">
      <c r="A13" s="74">
        <v>2002</v>
      </c>
      <c r="B13" s="5">
        <v>12</v>
      </c>
      <c r="C13" s="5">
        <v>0</v>
      </c>
      <c r="D13" s="5">
        <v>33</v>
      </c>
      <c r="E13" s="5">
        <v>114</v>
      </c>
      <c r="F13" s="5">
        <v>96</v>
      </c>
      <c r="G13" s="5">
        <v>73</v>
      </c>
      <c r="H13" s="5">
        <v>27</v>
      </c>
      <c r="I13" s="5">
        <v>14</v>
      </c>
      <c r="J13" s="5">
        <v>26</v>
      </c>
      <c r="K13" s="5">
        <v>21</v>
      </c>
      <c r="L13" s="5">
        <v>29</v>
      </c>
      <c r="M13" s="5">
        <v>22</v>
      </c>
    </row>
    <row r="14" spans="1:13" x14ac:dyDescent="0.3">
      <c r="A14" s="74">
        <v>2003</v>
      </c>
      <c r="B14" s="5">
        <v>16</v>
      </c>
      <c r="C14" s="5">
        <v>0</v>
      </c>
      <c r="D14" s="5">
        <v>0</v>
      </c>
      <c r="E14" s="5">
        <v>23</v>
      </c>
      <c r="F14" s="5">
        <v>58</v>
      </c>
      <c r="G14" s="5">
        <v>56</v>
      </c>
      <c r="H14" s="5"/>
      <c r="I14" s="5"/>
      <c r="J14" s="5"/>
      <c r="K14" s="5"/>
      <c r="L14" s="5"/>
      <c r="M14" s="5"/>
    </row>
    <row r="15" spans="1:13" x14ac:dyDescent="0.3">
      <c r="A15" s="74">
        <v>2004</v>
      </c>
      <c r="B15" s="5">
        <v>21</v>
      </c>
      <c r="C15" s="5">
        <v>4</v>
      </c>
      <c r="D15" s="5">
        <v>13</v>
      </c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74">
        <v>2006</v>
      </c>
      <c r="B16" s="5"/>
      <c r="C16" s="5"/>
      <c r="D16" s="5"/>
      <c r="E16" s="5">
        <v>167</v>
      </c>
      <c r="F16" s="5">
        <v>178</v>
      </c>
      <c r="G16" s="5">
        <v>184</v>
      </c>
      <c r="H16" s="5">
        <v>159</v>
      </c>
      <c r="I16" s="5">
        <v>134</v>
      </c>
      <c r="J16" s="5">
        <v>105</v>
      </c>
      <c r="K16" s="5">
        <v>121</v>
      </c>
      <c r="L16" s="5">
        <v>169</v>
      </c>
      <c r="M16" s="5">
        <v>78</v>
      </c>
    </row>
    <row r="17" spans="1:13" x14ac:dyDescent="0.3">
      <c r="A17" s="74">
        <v>2007</v>
      </c>
      <c r="B17" s="5">
        <v>97</v>
      </c>
      <c r="C17" s="5">
        <v>53</v>
      </c>
      <c r="D17" s="5">
        <v>58</v>
      </c>
      <c r="E17" s="5">
        <v>107</v>
      </c>
      <c r="F17" s="5">
        <v>87</v>
      </c>
      <c r="G17" s="5">
        <v>85</v>
      </c>
      <c r="H17" s="5">
        <v>83</v>
      </c>
      <c r="I17" s="5">
        <v>89</v>
      </c>
      <c r="J17" s="5">
        <v>84</v>
      </c>
      <c r="K17" s="5">
        <v>104</v>
      </c>
      <c r="L17" s="5">
        <v>116</v>
      </c>
      <c r="M17" s="5">
        <v>108</v>
      </c>
    </row>
    <row r="18" spans="1:13" x14ac:dyDescent="0.3">
      <c r="A18" s="74">
        <v>2008</v>
      </c>
      <c r="B18" s="5">
        <v>86</v>
      </c>
      <c r="C18" s="5">
        <v>73</v>
      </c>
      <c r="D18" s="5">
        <v>92</v>
      </c>
      <c r="E18" s="5">
        <v>105</v>
      </c>
      <c r="F18" s="5">
        <v>138</v>
      </c>
      <c r="G18" s="5">
        <v>125</v>
      </c>
      <c r="H18" s="5">
        <v>119</v>
      </c>
      <c r="I18" s="5">
        <v>129</v>
      </c>
      <c r="J18" s="5">
        <v>128</v>
      </c>
      <c r="K18" s="5">
        <v>114</v>
      </c>
      <c r="L18" s="5">
        <v>162</v>
      </c>
      <c r="M18" s="5">
        <v>131</v>
      </c>
    </row>
    <row r="19" spans="1:13" x14ac:dyDescent="0.3">
      <c r="A19" s="74">
        <v>2009</v>
      </c>
      <c r="B19" s="5">
        <v>88</v>
      </c>
      <c r="C19" s="5">
        <v>82</v>
      </c>
      <c r="D19" s="5">
        <v>82</v>
      </c>
      <c r="E19" s="5">
        <v>89</v>
      </c>
      <c r="F19" s="5">
        <v>71</v>
      </c>
      <c r="G19" s="5">
        <v>65</v>
      </c>
      <c r="H19" s="5">
        <v>61</v>
      </c>
      <c r="I19" s="5">
        <v>54</v>
      </c>
      <c r="J19" s="5">
        <v>30</v>
      </c>
      <c r="K19" s="5">
        <v>36</v>
      </c>
      <c r="L19" s="5">
        <v>69</v>
      </c>
      <c r="M19" s="5">
        <v>6</v>
      </c>
    </row>
    <row r="20" spans="1:13" x14ac:dyDescent="0.3">
      <c r="A20" s="74">
        <v>2010</v>
      </c>
      <c r="B20" s="5"/>
      <c r="C20" s="5"/>
      <c r="D20" s="5"/>
      <c r="E20" s="5">
        <v>84</v>
      </c>
      <c r="F20" s="5">
        <v>93</v>
      </c>
      <c r="G20" s="5">
        <v>88</v>
      </c>
      <c r="H20" s="5">
        <v>124</v>
      </c>
      <c r="I20" s="5">
        <v>100</v>
      </c>
      <c r="J20" s="5">
        <v>98</v>
      </c>
      <c r="K20" s="5">
        <v>125</v>
      </c>
      <c r="L20" s="5">
        <v>175</v>
      </c>
      <c r="M20" s="5">
        <v>157</v>
      </c>
    </row>
    <row r="21" spans="1:13" x14ac:dyDescent="0.3">
      <c r="A21" s="74">
        <v>2011</v>
      </c>
      <c r="B21" s="5">
        <v>96</v>
      </c>
      <c r="C21" s="5">
        <v>84</v>
      </c>
      <c r="D21" s="5">
        <v>123</v>
      </c>
      <c r="E21" s="5">
        <v>181</v>
      </c>
      <c r="F21" s="5">
        <v>172</v>
      </c>
      <c r="G21" s="5">
        <v>127</v>
      </c>
      <c r="H21" s="5">
        <v>93</v>
      </c>
      <c r="I21" s="5">
        <v>92</v>
      </c>
      <c r="J21" s="5">
        <v>97</v>
      </c>
      <c r="K21" s="5">
        <v>132</v>
      </c>
      <c r="L21" s="5">
        <v>166</v>
      </c>
      <c r="M21" s="5">
        <v>167</v>
      </c>
    </row>
    <row r="22" spans="1:13" x14ac:dyDescent="0.3">
      <c r="A22" s="74">
        <v>2012</v>
      </c>
      <c r="B22" s="5">
        <v>98</v>
      </c>
      <c r="C22" s="5">
        <v>75</v>
      </c>
      <c r="D22" s="5">
        <v>77</v>
      </c>
      <c r="E22" s="5">
        <v>127</v>
      </c>
      <c r="F22" s="5">
        <v>126</v>
      </c>
      <c r="G22" s="5">
        <v>89</v>
      </c>
      <c r="H22" s="5">
        <v>78</v>
      </c>
      <c r="I22" s="5">
        <v>98</v>
      </c>
      <c r="J22" s="5">
        <v>72</v>
      </c>
      <c r="K22" s="5">
        <v>79</v>
      </c>
      <c r="L22" s="5">
        <v>72</v>
      </c>
      <c r="M22" s="5">
        <v>59</v>
      </c>
    </row>
    <row r="23" spans="1:13" x14ac:dyDescent="0.3">
      <c r="A23" s="74">
        <v>2013</v>
      </c>
      <c r="B23" s="5">
        <v>48</v>
      </c>
      <c r="C23" s="5">
        <v>60</v>
      </c>
      <c r="D23" s="5">
        <v>60</v>
      </c>
      <c r="E23" s="5">
        <v>66</v>
      </c>
      <c r="F23" s="5">
        <v>92</v>
      </c>
      <c r="G23" s="5">
        <v>65</v>
      </c>
      <c r="H23" s="5">
        <v>55</v>
      </c>
      <c r="I23" s="5">
        <v>65</v>
      </c>
      <c r="J23" s="5">
        <v>69</v>
      </c>
      <c r="K23" s="5">
        <v>67</v>
      </c>
      <c r="L23" s="5">
        <v>98</v>
      </c>
      <c r="M23" s="5">
        <v>102</v>
      </c>
    </row>
    <row r="24" spans="1:13" x14ac:dyDescent="0.3">
      <c r="A24" s="74">
        <v>2014</v>
      </c>
      <c r="B24" s="5">
        <v>72</v>
      </c>
      <c r="C24" s="5">
        <v>63</v>
      </c>
      <c r="D24" s="5">
        <v>84</v>
      </c>
      <c r="E24" s="5">
        <v>70</v>
      </c>
      <c r="F24" s="5">
        <v>91</v>
      </c>
      <c r="G24" s="5">
        <v>69</v>
      </c>
      <c r="H24" s="5">
        <v>65</v>
      </c>
      <c r="I24" s="5">
        <v>54</v>
      </c>
      <c r="J24" s="5">
        <v>62</v>
      </c>
      <c r="K24" s="5">
        <v>82</v>
      </c>
      <c r="L24" s="5">
        <v>98</v>
      </c>
      <c r="M24" s="5">
        <v>77</v>
      </c>
    </row>
    <row r="25" spans="1:13" x14ac:dyDescent="0.3">
      <c r="A25" s="74">
        <v>2015</v>
      </c>
      <c r="B25" s="5">
        <v>59</v>
      </c>
      <c r="C25" s="5">
        <v>59</v>
      </c>
      <c r="D25" s="5">
        <v>58</v>
      </c>
      <c r="E25" s="5">
        <v>61</v>
      </c>
      <c r="F25" s="5">
        <v>70</v>
      </c>
      <c r="G25" s="5">
        <v>56</v>
      </c>
      <c r="H25" s="5">
        <v>51</v>
      </c>
      <c r="I25" s="5">
        <v>49</v>
      </c>
      <c r="J25" s="5"/>
      <c r="K25" s="5"/>
      <c r="L25" s="5"/>
      <c r="M25" s="5"/>
    </row>
    <row r="26" spans="1:13" x14ac:dyDescent="0.3">
      <c r="A26" s="74">
        <v>2016</v>
      </c>
      <c r="B26" s="5"/>
      <c r="C26" s="5"/>
      <c r="D26" s="5"/>
      <c r="E26" s="5">
        <v>73</v>
      </c>
      <c r="F26" s="5">
        <v>88</v>
      </c>
      <c r="G26" s="5">
        <v>70</v>
      </c>
      <c r="H26" s="5">
        <v>63</v>
      </c>
      <c r="I26" s="5">
        <v>59</v>
      </c>
      <c r="J26" s="5">
        <v>65</v>
      </c>
      <c r="K26" s="5">
        <v>58</v>
      </c>
      <c r="L26" s="5">
        <v>107</v>
      </c>
      <c r="M26" s="5">
        <v>81</v>
      </c>
    </row>
    <row r="27" spans="1:13" x14ac:dyDescent="0.3">
      <c r="A27" s="74">
        <v>2017</v>
      </c>
      <c r="B27" s="5">
        <v>67</v>
      </c>
      <c r="C27" s="5">
        <v>54</v>
      </c>
      <c r="D27" s="5">
        <v>80</v>
      </c>
      <c r="E27" s="5">
        <v>87</v>
      </c>
      <c r="F27" s="5">
        <v>110</v>
      </c>
      <c r="G27" s="5">
        <v>91</v>
      </c>
      <c r="H27" s="5">
        <v>76</v>
      </c>
      <c r="I27" s="5">
        <v>67</v>
      </c>
      <c r="J27" s="5">
        <v>68</v>
      </c>
      <c r="K27" s="5">
        <v>76</v>
      </c>
      <c r="L27" s="5">
        <v>113</v>
      </c>
      <c r="M27" s="5">
        <v>92</v>
      </c>
    </row>
    <row r="28" spans="1:13" x14ac:dyDescent="0.3">
      <c r="A28" s="74">
        <v>2018</v>
      </c>
      <c r="B28" s="5">
        <v>79</v>
      </c>
      <c r="C28" s="5">
        <v>70</v>
      </c>
      <c r="D28" s="5">
        <v>76</v>
      </c>
      <c r="E28" s="5">
        <v>119</v>
      </c>
      <c r="F28" s="5">
        <v>138</v>
      </c>
      <c r="G28" s="5">
        <v>107</v>
      </c>
      <c r="H28" s="5">
        <v>96</v>
      </c>
      <c r="I28" s="5">
        <v>93</v>
      </c>
      <c r="J28" s="5">
        <v>86</v>
      </c>
      <c r="K28" s="5">
        <v>119</v>
      </c>
      <c r="L28" s="5">
        <v>110</v>
      </c>
      <c r="M28" s="5">
        <v>79</v>
      </c>
    </row>
    <row r="29" spans="1:13" x14ac:dyDescent="0.3">
      <c r="A29" s="74">
        <v>2019</v>
      </c>
      <c r="B29" s="5">
        <v>57</v>
      </c>
      <c r="C29" s="5">
        <v>42</v>
      </c>
      <c r="D29" s="5">
        <v>74</v>
      </c>
      <c r="E29" s="5">
        <v>107</v>
      </c>
      <c r="F29" s="5">
        <v>86</v>
      </c>
      <c r="G29" s="5">
        <v>104</v>
      </c>
      <c r="H29" s="5">
        <v>77</v>
      </c>
      <c r="I29" s="5">
        <v>64</v>
      </c>
      <c r="J29" s="5">
        <v>58</v>
      </c>
      <c r="K29" s="5">
        <v>96</v>
      </c>
      <c r="L29" s="5">
        <v>112</v>
      </c>
      <c r="M29" s="5">
        <v>70</v>
      </c>
    </row>
    <row r="30" spans="1:13" x14ac:dyDescent="0.3">
      <c r="A30" s="74">
        <v>2020</v>
      </c>
      <c r="B30" s="5">
        <v>53</v>
      </c>
      <c r="C30" s="5">
        <v>54</v>
      </c>
      <c r="D30" s="5">
        <v>59</v>
      </c>
      <c r="E30" s="5">
        <v>45</v>
      </c>
      <c r="F30" s="5">
        <v>30</v>
      </c>
      <c r="G30" s="5">
        <v>74</v>
      </c>
      <c r="H30" s="5">
        <v>59</v>
      </c>
      <c r="I30" s="5">
        <v>67</v>
      </c>
      <c r="J30" s="5">
        <v>78</v>
      </c>
      <c r="K30" s="5">
        <v>63</v>
      </c>
      <c r="L30" s="5">
        <v>108</v>
      </c>
      <c r="M30" s="5">
        <v>74</v>
      </c>
    </row>
    <row r="31" spans="1:13" ht="15" thickBot="1" x14ac:dyDescent="0.35">
      <c r="A31" s="75">
        <v>2021</v>
      </c>
      <c r="B31" s="5">
        <v>58</v>
      </c>
      <c r="C31" s="5">
        <v>52</v>
      </c>
      <c r="D31" s="5">
        <v>81</v>
      </c>
      <c r="E31" s="5">
        <v>64</v>
      </c>
      <c r="F31" s="5">
        <v>112</v>
      </c>
      <c r="G31" s="5">
        <v>95</v>
      </c>
      <c r="H31" s="5">
        <v>71</v>
      </c>
      <c r="I31" s="5">
        <v>93</v>
      </c>
      <c r="J31" s="5">
        <v>84</v>
      </c>
      <c r="K31" s="5">
        <v>111</v>
      </c>
      <c r="L31" s="5">
        <v>132</v>
      </c>
      <c r="M31" s="5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C09C-B3AA-46DA-A7FF-02BF30F3CD64}">
  <sheetPr>
    <tabColor theme="7" tint="0.59999389629810485"/>
  </sheetPr>
  <dimension ref="A1:M31"/>
  <sheetViews>
    <sheetView workbookViewId="0">
      <selection activeCell="D10" sqref="D10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31</v>
      </c>
      <c r="C2" s="5">
        <v>42</v>
      </c>
      <c r="D2" s="5">
        <v>44</v>
      </c>
      <c r="E2" s="5">
        <v>47</v>
      </c>
      <c r="F2" s="5">
        <v>47</v>
      </c>
      <c r="G2" s="5">
        <v>46</v>
      </c>
      <c r="H2" s="5">
        <v>39</v>
      </c>
      <c r="I2" s="5">
        <v>44</v>
      </c>
      <c r="J2" s="5">
        <v>39</v>
      </c>
      <c r="K2" s="5">
        <v>44</v>
      </c>
      <c r="L2" s="5">
        <v>42</v>
      </c>
      <c r="M2" s="5">
        <v>41</v>
      </c>
    </row>
    <row r="3" spans="1:13" x14ac:dyDescent="0.3">
      <c r="A3" s="74">
        <v>1992</v>
      </c>
      <c r="B3" s="5">
        <v>35</v>
      </c>
      <c r="C3" s="5">
        <v>39</v>
      </c>
      <c r="D3" s="5">
        <v>27</v>
      </c>
      <c r="E3" s="5">
        <v>18</v>
      </c>
      <c r="F3" s="5">
        <v>27</v>
      </c>
      <c r="G3" s="5">
        <v>13</v>
      </c>
      <c r="H3" s="5">
        <v>19</v>
      </c>
      <c r="I3" s="5">
        <v>26</v>
      </c>
      <c r="J3" s="5">
        <v>19</v>
      </c>
      <c r="K3" s="5">
        <v>22</v>
      </c>
      <c r="L3" s="5">
        <v>35</v>
      </c>
      <c r="M3" s="5">
        <v>46</v>
      </c>
    </row>
    <row r="4" spans="1:13" x14ac:dyDescent="0.3">
      <c r="A4" s="74">
        <v>1993</v>
      </c>
      <c r="B4" s="5">
        <v>35</v>
      </c>
      <c r="C4" s="5">
        <v>24</v>
      </c>
      <c r="D4" s="5">
        <v>24</v>
      </c>
      <c r="E4" s="5">
        <v>40</v>
      </c>
      <c r="F4" s="5">
        <v>48</v>
      </c>
      <c r="G4" s="5">
        <v>42</v>
      </c>
      <c r="H4" s="5">
        <v>41</v>
      </c>
      <c r="I4" s="5">
        <v>40</v>
      </c>
      <c r="J4" s="5">
        <v>40</v>
      </c>
      <c r="K4" s="5">
        <v>42</v>
      </c>
      <c r="L4" s="5">
        <v>49</v>
      </c>
      <c r="M4" s="5">
        <v>52</v>
      </c>
    </row>
    <row r="5" spans="1:13" x14ac:dyDescent="0.3">
      <c r="A5" s="74">
        <v>1994</v>
      </c>
      <c r="B5" s="5">
        <v>44</v>
      </c>
      <c r="C5" s="5">
        <v>44</v>
      </c>
      <c r="D5" s="5">
        <v>41</v>
      </c>
      <c r="E5" s="5">
        <v>46</v>
      </c>
      <c r="F5" s="5">
        <v>47</v>
      </c>
      <c r="G5" s="5">
        <v>44</v>
      </c>
      <c r="H5" s="5">
        <v>43</v>
      </c>
      <c r="I5" s="5">
        <v>42</v>
      </c>
      <c r="J5" s="5">
        <v>42</v>
      </c>
      <c r="K5" s="5">
        <v>44</v>
      </c>
      <c r="L5" s="5">
        <v>46</v>
      </c>
      <c r="M5" s="5">
        <v>44</v>
      </c>
    </row>
    <row r="6" spans="1:13" x14ac:dyDescent="0.3">
      <c r="A6" s="74">
        <v>1995</v>
      </c>
      <c r="B6" s="5">
        <v>39</v>
      </c>
      <c r="C6" s="5">
        <v>35</v>
      </c>
      <c r="D6" s="5">
        <v>46</v>
      </c>
      <c r="E6" s="5">
        <v>46</v>
      </c>
      <c r="F6" s="5">
        <v>44</v>
      </c>
      <c r="G6" s="5">
        <v>50</v>
      </c>
      <c r="H6" s="5">
        <v>40</v>
      </c>
      <c r="I6" s="5"/>
      <c r="J6" s="5"/>
      <c r="K6" s="5">
        <v>52</v>
      </c>
      <c r="L6" s="5">
        <v>52</v>
      </c>
      <c r="M6" s="5">
        <v>51</v>
      </c>
    </row>
    <row r="7" spans="1:13" x14ac:dyDescent="0.3">
      <c r="A7" s="74">
        <v>1996</v>
      </c>
      <c r="B7" s="5">
        <v>49</v>
      </c>
      <c r="C7" s="5">
        <v>47</v>
      </c>
      <c r="D7" s="5">
        <v>49</v>
      </c>
      <c r="E7" s="5">
        <v>45</v>
      </c>
      <c r="F7" s="5">
        <v>48</v>
      </c>
      <c r="G7" s="5"/>
      <c r="H7" s="5"/>
      <c r="I7" s="5"/>
      <c r="J7" s="5"/>
      <c r="K7" s="5"/>
      <c r="L7" s="5"/>
      <c r="M7" s="5"/>
    </row>
    <row r="8" spans="1:13" x14ac:dyDescent="0.3">
      <c r="A8" s="74">
        <v>1997</v>
      </c>
      <c r="B8" s="5">
        <v>47</v>
      </c>
      <c r="C8" s="5">
        <v>44</v>
      </c>
      <c r="D8" s="5">
        <v>46</v>
      </c>
      <c r="E8" s="5">
        <v>46</v>
      </c>
      <c r="F8" s="5">
        <v>44</v>
      </c>
      <c r="G8" s="5">
        <v>49</v>
      </c>
      <c r="H8" s="5">
        <v>43</v>
      </c>
      <c r="I8" s="5">
        <v>40</v>
      </c>
      <c r="J8" s="5">
        <v>35</v>
      </c>
      <c r="K8" s="5">
        <v>36</v>
      </c>
      <c r="L8" s="5">
        <v>39</v>
      </c>
      <c r="M8" s="5">
        <v>25</v>
      </c>
    </row>
    <row r="9" spans="1:13" x14ac:dyDescent="0.3">
      <c r="A9" s="74">
        <v>1998</v>
      </c>
      <c r="B9" s="5">
        <v>26</v>
      </c>
      <c r="C9" s="5">
        <v>37</v>
      </c>
      <c r="D9" s="5">
        <v>29</v>
      </c>
      <c r="E9" s="5">
        <v>44</v>
      </c>
      <c r="F9" s="5">
        <v>47</v>
      </c>
      <c r="G9" s="5">
        <v>49</v>
      </c>
      <c r="H9" s="5">
        <v>46</v>
      </c>
      <c r="I9" s="5">
        <v>45</v>
      </c>
      <c r="J9" s="5">
        <v>43</v>
      </c>
      <c r="K9" s="5">
        <v>49</v>
      </c>
      <c r="L9" s="5">
        <v>55</v>
      </c>
      <c r="M9" s="5">
        <v>58</v>
      </c>
    </row>
    <row r="10" spans="1:13" x14ac:dyDescent="0.3">
      <c r="A10" s="74">
        <v>1999</v>
      </c>
      <c r="B10" s="5">
        <v>54</v>
      </c>
      <c r="C10" s="5">
        <v>59</v>
      </c>
      <c r="D10" s="5">
        <v>58</v>
      </c>
      <c r="E10" s="5">
        <v>58</v>
      </c>
      <c r="F10" s="5">
        <v>57</v>
      </c>
      <c r="G10" s="5">
        <v>57</v>
      </c>
      <c r="H10" s="5">
        <v>56</v>
      </c>
      <c r="I10" s="5">
        <v>47</v>
      </c>
      <c r="J10" s="5">
        <v>51</v>
      </c>
      <c r="K10" s="5">
        <v>58</v>
      </c>
      <c r="L10" s="5">
        <v>57</v>
      </c>
      <c r="M10" s="5">
        <v>56</v>
      </c>
    </row>
    <row r="11" spans="1:13" x14ac:dyDescent="0.3">
      <c r="A11" s="74">
        <v>2000</v>
      </c>
      <c r="B11" s="5">
        <v>55</v>
      </c>
      <c r="C11" s="5">
        <v>54</v>
      </c>
      <c r="D11" s="5">
        <v>52</v>
      </c>
      <c r="E11" s="5">
        <v>46</v>
      </c>
      <c r="F11" s="5">
        <v>49</v>
      </c>
      <c r="G11" s="5">
        <v>48</v>
      </c>
      <c r="H11" s="5">
        <v>54</v>
      </c>
      <c r="I11" s="5">
        <v>50</v>
      </c>
      <c r="J11" s="5">
        <v>53</v>
      </c>
      <c r="K11" s="5">
        <v>56</v>
      </c>
      <c r="L11" s="5">
        <v>50</v>
      </c>
      <c r="M11" s="5">
        <v>39</v>
      </c>
    </row>
    <row r="12" spans="1:13" x14ac:dyDescent="0.3">
      <c r="A12" s="74">
        <v>2001</v>
      </c>
      <c r="B12" s="5">
        <v>42</v>
      </c>
      <c r="C12" s="5">
        <v>22</v>
      </c>
      <c r="D12" s="5">
        <v>40</v>
      </c>
      <c r="E12" s="5">
        <v>25</v>
      </c>
      <c r="F12" s="5">
        <v>44</v>
      </c>
      <c r="G12" s="5">
        <v>43</v>
      </c>
      <c r="H12" s="5">
        <v>29</v>
      </c>
      <c r="I12" s="5">
        <v>31</v>
      </c>
      <c r="J12" s="5">
        <v>52</v>
      </c>
      <c r="K12" s="5">
        <v>52</v>
      </c>
      <c r="L12" s="5">
        <v>44</v>
      </c>
      <c r="M12" s="5">
        <v>46</v>
      </c>
    </row>
    <row r="13" spans="1:13" x14ac:dyDescent="0.3">
      <c r="A13" s="74">
        <v>2002</v>
      </c>
      <c r="B13" s="5">
        <v>32</v>
      </c>
      <c r="C13" s="5">
        <v>30</v>
      </c>
      <c r="D13" s="5">
        <v>37</v>
      </c>
      <c r="E13" s="5">
        <v>51</v>
      </c>
      <c r="F13" s="5">
        <v>52</v>
      </c>
      <c r="G13" s="5">
        <v>47</v>
      </c>
      <c r="H13" s="5">
        <v>42</v>
      </c>
      <c r="I13" s="5">
        <v>38</v>
      </c>
      <c r="J13" s="5">
        <v>24</v>
      </c>
      <c r="K13" s="5">
        <v>35</v>
      </c>
      <c r="L13" s="5">
        <v>39</v>
      </c>
      <c r="M13" s="5">
        <v>29</v>
      </c>
    </row>
    <row r="14" spans="1:13" x14ac:dyDescent="0.3">
      <c r="A14" s="74">
        <v>2003</v>
      </c>
      <c r="B14" s="5">
        <v>39</v>
      </c>
      <c r="C14" s="5">
        <v>30</v>
      </c>
      <c r="D14" s="5">
        <v>30</v>
      </c>
      <c r="E14" s="5">
        <v>26</v>
      </c>
      <c r="F14" s="5">
        <v>44</v>
      </c>
      <c r="G14" s="5">
        <v>46</v>
      </c>
      <c r="H14" s="5"/>
      <c r="I14" s="5"/>
      <c r="J14" s="5"/>
      <c r="K14" s="5"/>
      <c r="L14" s="5"/>
      <c r="M14" s="5"/>
    </row>
    <row r="15" spans="1:13" x14ac:dyDescent="0.3">
      <c r="A15" s="74">
        <v>2004</v>
      </c>
      <c r="B15" s="5">
        <v>42</v>
      </c>
      <c r="C15" s="5">
        <v>26</v>
      </c>
      <c r="D15" s="5">
        <v>18</v>
      </c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74">
        <v>2006</v>
      </c>
      <c r="B16" s="5"/>
      <c r="C16" s="5"/>
      <c r="D16" s="5"/>
      <c r="E16" s="5">
        <v>60</v>
      </c>
      <c r="F16" s="5">
        <v>68</v>
      </c>
      <c r="G16" s="5">
        <v>64</v>
      </c>
      <c r="H16" s="5">
        <v>57</v>
      </c>
      <c r="I16" s="5">
        <v>53</v>
      </c>
      <c r="J16" s="5">
        <v>52</v>
      </c>
      <c r="K16" s="5">
        <v>55</v>
      </c>
      <c r="L16" s="5">
        <v>63</v>
      </c>
      <c r="M16" s="5">
        <v>48</v>
      </c>
    </row>
    <row r="17" spans="1:13" x14ac:dyDescent="0.3">
      <c r="A17" s="74">
        <v>2007</v>
      </c>
      <c r="B17" s="5">
        <v>46</v>
      </c>
      <c r="C17" s="5">
        <v>41</v>
      </c>
      <c r="D17" s="5">
        <v>38</v>
      </c>
      <c r="E17" s="5">
        <v>52</v>
      </c>
      <c r="F17" s="5">
        <v>51</v>
      </c>
      <c r="G17" s="5">
        <v>50</v>
      </c>
      <c r="H17" s="5">
        <v>50</v>
      </c>
      <c r="I17" s="5">
        <v>53</v>
      </c>
      <c r="J17" s="5">
        <v>53</v>
      </c>
      <c r="K17" s="5">
        <v>59</v>
      </c>
      <c r="L17" s="5">
        <v>61</v>
      </c>
      <c r="M17" s="5">
        <v>58</v>
      </c>
    </row>
    <row r="18" spans="1:13" x14ac:dyDescent="0.3">
      <c r="A18" s="74">
        <v>2008</v>
      </c>
      <c r="B18" s="5">
        <v>52</v>
      </c>
      <c r="C18" s="5">
        <v>49</v>
      </c>
      <c r="D18" s="5">
        <v>54</v>
      </c>
      <c r="E18" s="5">
        <v>59</v>
      </c>
      <c r="F18" s="5">
        <v>69</v>
      </c>
      <c r="G18" s="5">
        <v>64</v>
      </c>
      <c r="H18" s="5">
        <v>62</v>
      </c>
      <c r="I18" s="5">
        <v>63</v>
      </c>
      <c r="J18" s="5">
        <v>64</v>
      </c>
      <c r="K18" s="5">
        <v>60</v>
      </c>
      <c r="L18" s="5">
        <v>74</v>
      </c>
      <c r="M18" s="5">
        <v>63</v>
      </c>
    </row>
    <row r="19" spans="1:13" x14ac:dyDescent="0.3">
      <c r="A19" s="74">
        <v>2009</v>
      </c>
      <c r="B19" s="5">
        <v>52</v>
      </c>
      <c r="C19" s="5">
        <v>50</v>
      </c>
      <c r="D19" s="5">
        <v>50</v>
      </c>
      <c r="E19" s="5">
        <v>53</v>
      </c>
      <c r="F19" s="5">
        <v>48</v>
      </c>
      <c r="G19" s="5">
        <v>48</v>
      </c>
      <c r="H19" s="5">
        <v>46</v>
      </c>
      <c r="I19" s="5">
        <v>43</v>
      </c>
      <c r="J19" s="5">
        <v>35</v>
      </c>
      <c r="K19" s="5">
        <v>32</v>
      </c>
      <c r="L19" s="5">
        <v>49</v>
      </c>
      <c r="M19" s="5">
        <v>21</v>
      </c>
    </row>
    <row r="20" spans="1:13" x14ac:dyDescent="0.3">
      <c r="A20" s="74">
        <v>2010</v>
      </c>
      <c r="B20" s="5"/>
      <c r="C20" s="5"/>
      <c r="D20" s="5"/>
      <c r="E20" s="5">
        <v>49</v>
      </c>
      <c r="F20" s="5">
        <v>53</v>
      </c>
      <c r="G20" s="5">
        <v>53</v>
      </c>
      <c r="H20" s="5">
        <v>60</v>
      </c>
      <c r="I20" s="5">
        <v>54</v>
      </c>
      <c r="J20" s="5">
        <v>55</v>
      </c>
      <c r="K20" s="5">
        <v>62</v>
      </c>
      <c r="L20" s="5">
        <v>64</v>
      </c>
      <c r="M20" s="5">
        <v>58</v>
      </c>
    </row>
    <row r="21" spans="1:13" x14ac:dyDescent="0.3">
      <c r="A21" s="74">
        <v>2011</v>
      </c>
      <c r="B21" s="5">
        <v>52</v>
      </c>
      <c r="C21" s="5">
        <v>51</v>
      </c>
      <c r="D21" s="5">
        <v>60</v>
      </c>
      <c r="E21" s="5">
        <v>67</v>
      </c>
      <c r="F21" s="5">
        <v>69</v>
      </c>
      <c r="G21" s="5">
        <v>62</v>
      </c>
      <c r="H21" s="5">
        <v>52</v>
      </c>
      <c r="I21" s="5">
        <v>52</v>
      </c>
      <c r="J21" s="5">
        <v>51</v>
      </c>
      <c r="K21" s="5">
        <v>60</v>
      </c>
      <c r="L21" s="5">
        <v>68</v>
      </c>
      <c r="M21" s="5">
        <v>71</v>
      </c>
    </row>
    <row r="22" spans="1:13" x14ac:dyDescent="0.3">
      <c r="A22" s="74">
        <v>2012</v>
      </c>
      <c r="B22" s="5">
        <v>55</v>
      </c>
      <c r="C22" s="5">
        <v>54</v>
      </c>
      <c r="D22" s="5">
        <v>54</v>
      </c>
      <c r="E22" s="5">
        <v>64</v>
      </c>
      <c r="F22" s="5">
        <v>64</v>
      </c>
      <c r="G22" s="5">
        <v>54</v>
      </c>
      <c r="H22" s="5">
        <v>51</v>
      </c>
      <c r="I22" s="5">
        <v>58</v>
      </c>
      <c r="J22" s="5">
        <v>49</v>
      </c>
      <c r="K22" s="5">
        <v>49</v>
      </c>
      <c r="L22" s="5">
        <v>47</v>
      </c>
      <c r="M22" s="5">
        <v>49</v>
      </c>
    </row>
    <row r="23" spans="1:13" x14ac:dyDescent="0.3">
      <c r="A23" s="74">
        <v>2013</v>
      </c>
      <c r="B23" s="5">
        <v>42</v>
      </c>
      <c r="C23" s="5">
        <v>45</v>
      </c>
      <c r="D23" s="5">
        <v>46</v>
      </c>
      <c r="E23" s="5">
        <v>49</v>
      </c>
      <c r="F23" s="5">
        <v>58</v>
      </c>
      <c r="G23" s="5">
        <v>48</v>
      </c>
      <c r="H23" s="5">
        <v>47</v>
      </c>
      <c r="I23" s="5">
        <v>47</v>
      </c>
      <c r="J23" s="5">
        <v>48</v>
      </c>
      <c r="K23" s="5">
        <v>48</v>
      </c>
      <c r="L23" s="5">
        <v>56</v>
      </c>
      <c r="M23" s="5">
        <v>58</v>
      </c>
    </row>
    <row r="24" spans="1:13" x14ac:dyDescent="0.3">
      <c r="A24" s="74">
        <v>2014</v>
      </c>
      <c r="B24" s="5">
        <v>51</v>
      </c>
      <c r="C24" s="5">
        <v>47</v>
      </c>
      <c r="D24" s="5">
        <v>55</v>
      </c>
      <c r="E24" s="5">
        <v>51</v>
      </c>
      <c r="F24" s="5">
        <v>56</v>
      </c>
      <c r="G24" s="5">
        <v>48</v>
      </c>
      <c r="H24" s="5">
        <v>48</v>
      </c>
      <c r="I24" s="5">
        <v>44</v>
      </c>
      <c r="J24" s="5">
        <v>46</v>
      </c>
      <c r="K24" s="5">
        <v>53</v>
      </c>
      <c r="L24" s="5">
        <v>57</v>
      </c>
      <c r="M24" s="5">
        <v>51</v>
      </c>
    </row>
    <row r="25" spans="1:13" x14ac:dyDescent="0.3">
      <c r="A25" s="74">
        <v>2015</v>
      </c>
      <c r="B25" s="5">
        <v>44</v>
      </c>
      <c r="C25" s="5">
        <v>44</v>
      </c>
      <c r="D25" s="5">
        <v>45</v>
      </c>
      <c r="E25" s="5">
        <v>46</v>
      </c>
      <c r="F25" s="5">
        <v>39</v>
      </c>
      <c r="G25" s="5">
        <v>40</v>
      </c>
      <c r="H25" s="5">
        <v>41</v>
      </c>
      <c r="I25" s="5">
        <v>41</v>
      </c>
      <c r="J25" s="5">
        <v>34</v>
      </c>
      <c r="K25" s="5"/>
      <c r="L25" s="5"/>
      <c r="M25" s="5"/>
    </row>
    <row r="26" spans="1:13" x14ac:dyDescent="0.3">
      <c r="A26" s="74">
        <v>2016</v>
      </c>
      <c r="B26" s="5"/>
      <c r="C26" s="5"/>
      <c r="D26" s="5"/>
      <c r="E26" s="5">
        <v>43</v>
      </c>
      <c r="F26" s="5">
        <v>47</v>
      </c>
      <c r="G26" s="5">
        <v>47</v>
      </c>
      <c r="H26" s="5">
        <v>46</v>
      </c>
      <c r="I26" s="5"/>
      <c r="J26" s="5">
        <v>46</v>
      </c>
      <c r="K26" s="5">
        <v>45</v>
      </c>
      <c r="L26" s="5">
        <v>58</v>
      </c>
      <c r="M26" s="5">
        <v>53</v>
      </c>
    </row>
    <row r="27" spans="1:13" x14ac:dyDescent="0.3">
      <c r="A27" s="74">
        <v>2017</v>
      </c>
      <c r="B27" s="5">
        <v>50</v>
      </c>
      <c r="C27" s="5">
        <v>44</v>
      </c>
      <c r="D27" s="5">
        <v>53</v>
      </c>
      <c r="E27" s="5">
        <v>53</v>
      </c>
      <c r="F27" s="5">
        <v>58</v>
      </c>
      <c r="G27" s="5">
        <v>57</v>
      </c>
      <c r="H27" s="5">
        <v>54</v>
      </c>
      <c r="I27" s="5">
        <v>50</v>
      </c>
      <c r="J27" s="5">
        <v>48</v>
      </c>
      <c r="K27" s="5">
        <v>51</v>
      </c>
      <c r="L27" s="5">
        <v>57</v>
      </c>
      <c r="M27" s="5">
        <v>53</v>
      </c>
    </row>
    <row r="28" spans="1:13" x14ac:dyDescent="0.3">
      <c r="A28" s="74">
        <v>2018</v>
      </c>
      <c r="B28" s="5">
        <v>53</v>
      </c>
      <c r="C28" s="5">
        <v>50</v>
      </c>
      <c r="D28" s="5">
        <v>52</v>
      </c>
      <c r="E28" s="5">
        <v>56</v>
      </c>
      <c r="F28" s="5">
        <v>52</v>
      </c>
      <c r="G28" s="5">
        <v>52</v>
      </c>
      <c r="H28" s="5">
        <v>55</v>
      </c>
      <c r="I28" s="5">
        <v>55</v>
      </c>
      <c r="J28" s="5">
        <v>55</v>
      </c>
      <c r="K28" s="5">
        <v>63</v>
      </c>
      <c r="L28" s="5">
        <v>62</v>
      </c>
      <c r="M28" s="5">
        <v>56</v>
      </c>
    </row>
    <row r="29" spans="1:13" x14ac:dyDescent="0.3">
      <c r="A29" s="74">
        <v>2019</v>
      </c>
      <c r="B29" s="5">
        <v>49</v>
      </c>
      <c r="C29" s="5">
        <v>39</v>
      </c>
      <c r="D29" s="5">
        <v>47</v>
      </c>
      <c r="E29" s="5">
        <v>48</v>
      </c>
      <c r="F29" s="5">
        <v>54</v>
      </c>
      <c r="G29" s="5">
        <v>53</v>
      </c>
      <c r="H29" s="5">
        <v>53</v>
      </c>
      <c r="I29" s="5">
        <v>52</v>
      </c>
      <c r="J29" s="5">
        <v>51</v>
      </c>
      <c r="K29" s="5">
        <v>60</v>
      </c>
      <c r="L29" s="5">
        <v>58</v>
      </c>
      <c r="M29" s="5">
        <v>49</v>
      </c>
    </row>
    <row r="30" spans="1:13" x14ac:dyDescent="0.3">
      <c r="A30" s="74">
        <v>2020</v>
      </c>
      <c r="B30" s="5">
        <v>42</v>
      </c>
      <c r="C30" s="5">
        <v>43</v>
      </c>
      <c r="D30" s="5">
        <v>46</v>
      </c>
      <c r="E30" s="5">
        <v>45</v>
      </c>
      <c r="F30" s="5">
        <v>26</v>
      </c>
      <c r="G30" s="5">
        <v>42</v>
      </c>
      <c r="H30" s="5">
        <v>48</v>
      </c>
      <c r="I30" s="5">
        <v>41</v>
      </c>
      <c r="J30" s="5">
        <v>42</v>
      </c>
      <c r="K30" s="5">
        <v>45</v>
      </c>
      <c r="L30" s="5">
        <v>56</v>
      </c>
      <c r="M30" s="5">
        <v>48</v>
      </c>
    </row>
    <row r="31" spans="1:13" ht="15" thickBot="1" x14ac:dyDescent="0.35">
      <c r="A31" s="75">
        <v>2021</v>
      </c>
      <c r="B31" s="5">
        <v>43</v>
      </c>
      <c r="C31" s="5">
        <v>43</v>
      </c>
      <c r="D31" s="5">
        <v>51</v>
      </c>
      <c r="E31" s="5">
        <v>48</v>
      </c>
      <c r="F31" s="5">
        <v>58</v>
      </c>
      <c r="G31" s="5">
        <v>55</v>
      </c>
      <c r="H31" s="5">
        <v>50</v>
      </c>
      <c r="I31" s="5">
        <v>57</v>
      </c>
      <c r="J31" s="5">
        <v>56</v>
      </c>
      <c r="K31" s="5">
        <v>65</v>
      </c>
      <c r="L31" s="5">
        <v>73</v>
      </c>
      <c r="M31" s="5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4D90-8C50-4F46-B587-511CE56EF8D8}">
  <sheetPr>
    <tabColor theme="7" tint="0.59999389629810485"/>
  </sheetPr>
  <dimension ref="A1:M32"/>
  <sheetViews>
    <sheetView workbookViewId="0">
      <selection activeCell="E8" sqref="E8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69</v>
      </c>
      <c r="C2" s="5">
        <v>66</v>
      </c>
      <c r="D2" s="5">
        <v>89</v>
      </c>
      <c r="E2" s="5">
        <v>102</v>
      </c>
      <c r="F2" s="5">
        <v>99</v>
      </c>
      <c r="G2" s="5">
        <v>85</v>
      </c>
      <c r="H2" s="5">
        <v>82</v>
      </c>
      <c r="I2" s="5">
        <v>85</v>
      </c>
      <c r="J2" s="5">
        <v>77</v>
      </c>
      <c r="K2" s="5">
        <v>75</v>
      </c>
      <c r="L2" s="5">
        <v>69</v>
      </c>
      <c r="M2" s="5">
        <v>71</v>
      </c>
    </row>
    <row r="3" spans="1:13" x14ac:dyDescent="0.3">
      <c r="A3" s="74">
        <v>1992</v>
      </c>
      <c r="B3" s="5">
        <v>60</v>
      </c>
      <c r="C3" s="5">
        <v>54</v>
      </c>
      <c r="D3" s="5">
        <v>39</v>
      </c>
      <c r="E3" s="5"/>
      <c r="F3" s="5"/>
      <c r="G3" s="5">
        <v>23</v>
      </c>
      <c r="H3" s="5">
        <v>42</v>
      </c>
      <c r="I3" s="5"/>
      <c r="J3" s="5"/>
      <c r="K3" s="5"/>
      <c r="L3" s="5">
        <v>26</v>
      </c>
      <c r="M3" s="5">
        <v>37</v>
      </c>
    </row>
    <row r="4" spans="1:13" x14ac:dyDescent="0.3">
      <c r="A4" s="74">
        <v>1993</v>
      </c>
      <c r="B4" s="5">
        <v>17</v>
      </c>
      <c r="C4" s="5"/>
      <c r="D4" s="5"/>
      <c r="E4" s="5">
        <v>35</v>
      </c>
      <c r="F4" s="5">
        <v>69</v>
      </c>
      <c r="G4" s="5">
        <v>40</v>
      </c>
      <c r="H4" s="5">
        <v>28</v>
      </c>
      <c r="I4" s="5">
        <v>21</v>
      </c>
      <c r="J4" s="5">
        <v>39</v>
      </c>
      <c r="K4" s="5">
        <v>29</v>
      </c>
      <c r="L4" s="5">
        <v>66</v>
      </c>
      <c r="M4" s="5">
        <v>71</v>
      </c>
    </row>
    <row r="5" spans="1:13" x14ac:dyDescent="0.3">
      <c r="A5" s="74">
        <v>1994</v>
      </c>
      <c r="B5" s="5">
        <v>50</v>
      </c>
      <c r="C5" s="5">
        <v>43</v>
      </c>
      <c r="D5" s="5">
        <v>37</v>
      </c>
      <c r="E5" s="5">
        <v>60</v>
      </c>
      <c r="F5" s="5">
        <v>64</v>
      </c>
      <c r="G5" s="5">
        <v>71</v>
      </c>
      <c r="H5" s="5">
        <v>69</v>
      </c>
      <c r="I5" s="5">
        <v>54</v>
      </c>
      <c r="J5" s="5">
        <v>51</v>
      </c>
      <c r="K5" s="5">
        <v>87</v>
      </c>
      <c r="L5" s="5">
        <v>95</v>
      </c>
      <c r="M5" s="5">
        <v>54</v>
      </c>
    </row>
    <row r="6" spans="1:13" x14ac:dyDescent="0.3">
      <c r="A6" s="74">
        <v>1995</v>
      </c>
      <c r="B6" s="5">
        <v>31</v>
      </c>
      <c r="C6" s="5">
        <v>22</v>
      </c>
      <c r="D6" s="5">
        <v>41</v>
      </c>
      <c r="E6" s="5">
        <v>60</v>
      </c>
      <c r="F6" s="5">
        <v>62</v>
      </c>
      <c r="G6" s="5">
        <v>78</v>
      </c>
      <c r="H6" s="5">
        <v>54</v>
      </c>
      <c r="I6" s="5">
        <v>88</v>
      </c>
      <c r="J6" s="5">
        <v>96</v>
      </c>
      <c r="K6" s="5">
        <v>80</v>
      </c>
      <c r="L6" s="5">
        <v>76</v>
      </c>
      <c r="M6" s="5">
        <v>85</v>
      </c>
    </row>
    <row r="7" spans="1:13" x14ac:dyDescent="0.3">
      <c r="A7" s="74">
        <v>1996</v>
      </c>
      <c r="B7" s="5">
        <v>54</v>
      </c>
      <c r="C7" s="5">
        <v>55</v>
      </c>
      <c r="D7" s="5">
        <v>86</v>
      </c>
      <c r="E7" s="5">
        <v>63</v>
      </c>
      <c r="F7" s="5">
        <v>72</v>
      </c>
      <c r="G7" s="5"/>
      <c r="H7" s="5"/>
      <c r="I7" s="5"/>
      <c r="J7" s="5"/>
      <c r="K7" s="5"/>
      <c r="L7" s="5"/>
      <c r="M7" s="5"/>
    </row>
    <row r="8" spans="1:13" x14ac:dyDescent="0.3">
      <c r="A8" s="74">
        <v>1997</v>
      </c>
      <c r="B8" s="5">
        <v>60</v>
      </c>
      <c r="C8" s="5">
        <v>44</v>
      </c>
      <c r="D8" s="5">
        <v>46</v>
      </c>
      <c r="E8" s="5">
        <v>57</v>
      </c>
      <c r="F8" s="5">
        <v>41</v>
      </c>
      <c r="G8" s="5">
        <v>66</v>
      </c>
      <c r="H8" s="5">
        <v>57</v>
      </c>
      <c r="I8" s="5">
        <v>29</v>
      </c>
      <c r="J8" s="5">
        <v>17</v>
      </c>
      <c r="K8" s="5">
        <v>18</v>
      </c>
      <c r="L8" s="5">
        <v>21</v>
      </c>
      <c r="M8" s="5">
        <v>8</v>
      </c>
    </row>
    <row r="9" spans="1:13" x14ac:dyDescent="0.3">
      <c r="A9" s="74">
        <v>1998</v>
      </c>
      <c r="B9" s="5">
        <v>3</v>
      </c>
      <c r="C9" s="5">
        <v>13</v>
      </c>
      <c r="D9" s="5">
        <v>5</v>
      </c>
      <c r="E9" s="5">
        <v>39</v>
      </c>
      <c r="F9" s="5">
        <v>129</v>
      </c>
      <c r="G9" s="5">
        <v>90</v>
      </c>
      <c r="H9" s="5">
        <v>71</v>
      </c>
      <c r="I9" s="5">
        <v>66</v>
      </c>
      <c r="J9" s="5">
        <v>58</v>
      </c>
      <c r="K9" s="5">
        <v>117</v>
      </c>
      <c r="L9" s="5">
        <v>127</v>
      </c>
      <c r="M9" s="5">
        <v>124</v>
      </c>
    </row>
    <row r="10" spans="1:13" x14ac:dyDescent="0.3">
      <c r="A10" s="74">
        <v>1999</v>
      </c>
      <c r="B10" s="5">
        <v>84</v>
      </c>
      <c r="C10" s="5">
        <v>108</v>
      </c>
      <c r="D10" s="5">
        <v>124</v>
      </c>
      <c r="E10" s="5">
        <v>123</v>
      </c>
      <c r="F10" s="5">
        <v>83</v>
      </c>
      <c r="G10" s="5">
        <v>83</v>
      </c>
      <c r="H10" s="5">
        <v>83</v>
      </c>
      <c r="I10" s="5">
        <v>88</v>
      </c>
      <c r="J10" s="5">
        <v>123</v>
      </c>
      <c r="K10" s="5">
        <v>173</v>
      </c>
      <c r="L10" s="5">
        <v>154</v>
      </c>
      <c r="M10" s="5">
        <v>104</v>
      </c>
    </row>
    <row r="11" spans="1:13" x14ac:dyDescent="0.3">
      <c r="A11" s="74">
        <v>2000</v>
      </c>
      <c r="B11" s="5">
        <v>81</v>
      </c>
      <c r="C11" s="5">
        <v>70</v>
      </c>
      <c r="D11" s="5">
        <v>79</v>
      </c>
      <c r="E11" s="5">
        <v>71</v>
      </c>
      <c r="F11" s="5">
        <v>60</v>
      </c>
      <c r="G11" s="5">
        <v>61</v>
      </c>
      <c r="H11" s="5">
        <v>77</v>
      </c>
      <c r="I11" s="5">
        <v>70</v>
      </c>
      <c r="J11" s="5">
        <v>99</v>
      </c>
      <c r="K11" s="5">
        <v>122</v>
      </c>
      <c r="L11" s="5">
        <v>114</v>
      </c>
      <c r="M11" s="5">
        <v>65</v>
      </c>
    </row>
    <row r="12" spans="1:13" x14ac:dyDescent="0.3">
      <c r="A12" s="74">
        <v>2001</v>
      </c>
      <c r="B12" s="5">
        <v>56</v>
      </c>
      <c r="C12" s="5">
        <v>51</v>
      </c>
      <c r="D12" s="5">
        <v>62</v>
      </c>
      <c r="E12" s="5">
        <v>52</v>
      </c>
      <c r="F12" s="5">
        <v>54</v>
      </c>
      <c r="G12" s="5">
        <v>53</v>
      </c>
      <c r="H12" s="5">
        <v>12</v>
      </c>
      <c r="I12" s="5">
        <v>43</v>
      </c>
      <c r="J12" s="5">
        <v>57</v>
      </c>
      <c r="K12" s="5">
        <v>53</v>
      </c>
      <c r="L12" s="5">
        <v>70</v>
      </c>
      <c r="M12" s="5">
        <v>73</v>
      </c>
    </row>
    <row r="13" spans="1:13" x14ac:dyDescent="0.3">
      <c r="A13" s="74">
        <v>2002</v>
      </c>
      <c r="B13" s="5">
        <v>48</v>
      </c>
      <c r="C13" s="5">
        <v>44</v>
      </c>
      <c r="D13" s="5">
        <v>27</v>
      </c>
      <c r="E13" s="5">
        <v>112</v>
      </c>
      <c r="F13" s="5">
        <v>87</v>
      </c>
      <c r="G13" s="5">
        <v>115</v>
      </c>
      <c r="H13" s="5">
        <v>75</v>
      </c>
      <c r="I13" s="5">
        <v>47</v>
      </c>
      <c r="J13" s="5">
        <v>36</v>
      </c>
      <c r="K13" s="5">
        <v>87</v>
      </c>
      <c r="L13" s="5">
        <v>70</v>
      </c>
      <c r="M13" s="5">
        <v>61</v>
      </c>
    </row>
    <row r="14" spans="1:13" x14ac:dyDescent="0.3">
      <c r="A14" s="74">
        <v>2003</v>
      </c>
      <c r="B14" s="5"/>
      <c r="C14" s="5"/>
      <c r="D14" s="5"/>
      <c r="E14" s="5">
        <v>92</v>
      </c>
      <c r="F14" s="5">
        <v>60</v>
      </c>
      <c r="G14" s="5">
        <v>54</v>
      </c>
      <c r="H14" s="5">
        <v>68</v>
      </c>
      <c r="I14" s="5">
        <v>75</v>
      </c>
      <c r="J14" s="5">
        <v>71</v>
      </c>
      <c r="K14" s="5">
        <v>113</v>
      </c>
      <c r="L14" s="5"/>
      <c r="M14" s="5"/>
    </row>
    <row r="15" spans="1:13" x14ac:dyDescent="0.3">
      <c r="A15" s="74">
        <v>2004</v>
      </c>
      <c r="B15" s="5">
        <v>64</v>
      </c>
      <c r="C15" s="5">
        <v>40</v>
      </c>
      <c r="D15" s="5">
        <v>36</v>
      </c>
      <c r="E15" s="5">
        <v>75</v>
      </c>
      <c r="F15" s="5">
        <v>104</v>
      </c>
      <c r="G15" s="5">
        <v>80</v>
      </c>
      <c r="H15" s="5">
        <v>59</v>
      </c>
      <c r="I15" s="5">
        <v>62</v>
      </c>
      <c r="J15" s="5">
        <v>94</v>
      </c>
      <c r="K15" s="5">
        <v>110</v>
      </c>
      <c r="L15" s="5"/>
      <c r="M15" s="5"/>
    </row>
    <row r="16" spans="1:13" x14ac:dyDescent="0.3">
      <c r="A16" s="74">
        <v>2005</v>
      </c>
      <c r="B16" s="5">
        <v>56</v>
      </c>
      <c r="C16" s="5">
        <v>72</v>
      </c>
      <c r="D16" s="5">
        <v>43</v>
      </c>
      <c r="E16" s="5">
        <v>49</v>
      </c>
      <c r="F16" s="5">
        <v>122</v>
      </c>
      <c r="G16" s="5">
        <v>97</v>
      </c>
      <c r="H16" s="5">
        <v>64</v>
      </c>
      <c r="I16" s="5">
        <v>65</v>
      </c>
      <c r="J16" s="5">
        <v>86</v>
      </c>
      <c r="K16" s="5">
        <v>147</v>
      </c>
      <c r="L16" s="5">
        <v>151</v>
      </c>
      <c r="M16" s="5">
        <v>92</v>
      </c>
    </row>
    <row r="17" spans="1:13" x14ac:dyDescent="0.3">
      <c r="A17" s="74">
        <v>2006</v>
      </c>
      <c r="B17" s="5">
        <v>74</v>
      </c>
      <c r="C17" s="5">
        <v>49</v>
      </c>
      <c r="D17" s="5">
        <v>72</v>
      </c>
      <c r="E17" s="5">
        <v>129</v>
      </c>
      <c r="F17" s="5">
        <v>184</v>
      </c>
      <c r="G17" s="5">
        <v>173</v>
      </c>
      <c r="H17" s="5">
        <v>126</v>
      </c>
      <c r="I17" s="5">
        <v>104</v>
      </c>
      <c r="J17" s="5">
        <v>93</v>
      </c>
      <c r="K17" s="5">
        <v>96</v>
      </c>
      <c r="L17" s="5">
        <v>131</v>
      </c>
      <c r="M17" s="5">
        <v>121</v>
      </c>
    </row>
    <row r="18" spans="1:13" x14ac:dyDescent="0.3">
      <c r="A18" s="74">
        <v>2007</v>
      </c>
      <c r="B18" s="5">
        <v>79</v>
      </c>
      <c r="C18" s="5">
        <v>58</v>
      </c>
      <c r="D18" s="5">
        <v>64</v>
      </c>
      <c r="E18" s="5">
        <v>124</v>
      </c>
      <c r="F18" s="5">
        <v>100</v>
      </c>
      <c r="G18" s="5">
        <v>94</v>
      </c>
      <c r="H18" s="5">
        <v>96</v>
      </c>
      <c r="I18" s="5">
        <v>100</v>
      </c>
      <c r="J18" s="5">
        <v>92</v>
      </c>
      <c r="K18" s="5">
        <v>93</v>
      </c>
      <c r="L18" s="5">
        <v>109</v>
      </c>
      <c r="M18" s="5">
        <v>91</v>
      </c>
    </row>
    <row r="19" spans="1:13" x14ac:dyDescent="0.3">
      <c r="A19" s="74">
        <v>2008</v>
      </c>
      <c r="B19" s="5">
        <v>69</v>
      </c>
      <c r="C19" s="5">
        <v>47</v>
      </c>
      <c r="D19" s="5">
        <v>73</v>
      </c>
      <c r="E19" s="5">
        <v>81</v>
      </c>
      <c r="F19" s="5">
        <v>110</v>
      </c>
      <c r="G19" s="5">
        <v>111</v>
      </c>
      <c r="H19" s="5">
        <v>97</v>
      </c>
      <c r="I19" s="5">
        <v>104</v>
      </c>
      <c r="J19" s="5">
        <v>120</v>
      </c>
      <c r="K19" s="5">
        <v>102</v>
      </c>
      <c r="L19" s="5">
        <v>154</v>
      </c>
      <c r="M19" s="5">
        <v>121</v>
      </c>
    </row>
    <row r="20" spans="1:13" x14ac:dyDescent="0.3">
      <c r="A20" s="74">
        <v>2009</v>
      </c>
      <c r="B20" s="5">
        <v>72</v>
      </c>
      <c r="C20" s="5">
        <v>74</v>
      </c>
      <c r="D20" s="5">
        <v>71</v>
      </c>
      <c r="E20" s="5">
        <v>74</v>
      </c>
      <c r="F20" s="5">
        <v>60</v>
      </c>
      <c r="G20" s="5">
        <v>61</v>
      </c>
      <c r="H20" s="5">
        <v>56</v>
      </c>
      <c r="I20" s="5">
        <v>44</v>
      </c>
      <c r="J20" s="5">
        <v>63</v>
      </c>
      <c r="K20" s="5">
        <v>58</v>
      </c>
      <c r="L20" s="5">
        <v>75</v>
      </c>
      <c r="M20" s="5">
        <v>46</v>
      </c>
    </row>
    <row r="21" spans="1:13" x14ac:dyDescent="0.3">
      <c r="A21" s="74">
        <v>2010</v>
      </c>
      <c r="B21" s="5"/>
      <c r="C21" s="5"/>
      <c r="D21" s="5"/>
      <c r="E21" s="5">
        <v>92</v>
      </c>
      <c r="F21" s="5">
        <v>96</v>
      </c>
      <c r="G21" s="5">
        <v>98</v>
      </c>
      <c r="H21" s="5">
        <v>144</v>
      </c>
      <c r="I21" s="5">
        <v>106</v>
      </c>
      <c r="J21" s="5">
        <v>101</v>
      </c>
      <c r="K21" s="5">
        <v>139</v>
      </c>
      <c r="L21" s="5">
        <v>165</v>
      </c>
      <c r="M21" s="5">
        <v>148</v>
      </c>
    </row>
    <row r="22" spans="1:13" x14ac:dyDescent="0.3">
      <c r="A22" s="74">
        <v>2011</v>
      </c>
      <c r="B22" s="5">
        <v>91</v>
      </c>
      <c r="C22" s="5">
        <v>87</v>
      </c>
      <c r="D22" s="5">
        <v>133</v>
      </c>
      <c r="E22" s="5">
        <v>153</v>
      </c>
      <c r="F22" s="5">
        <v>179</v>
      </c>
      <c r="G22" s="5">
        <v>158</v>
      </c>
      <c r="H22" s="5">
        <v>110</v>
      </c>
      <c r="I22" s="5">
        <v>110</v>
      </c>
      <c r="J22" s="5">
        <v>103</v>
      </c>
      <c r="K22" s="5">
        <v>146</v>
      </c>
      <c r="L22" s="5">
        <v>186</v>
      </c>
      <c r="M22" s="5">
        <v>182</v>
      </c>
    </row>
    <row r="23" spans="1:13" x14ac:dyDescent="0.3">
      <c r="A23" s="74">
        <v>2012</v>
      </c>
      <c r="B23" s="5">
        <v>122</v>
      </c>
      <c r="C23" s="5">
        <v>110</v>
      </c>
      <c r="D23" s="5">
        <v>76</v>
      </c>
      <c r="E23" s="5">
        <v>98</v>
      </c>
      <c r="F23" s="5">
        <v>92</v>
      </c>
      <c r="G23" s="5">
        <v>58</v>
      </c>
      <c r="H23" s="5">
        <v>57</v>
      </c>
      <c r="I23" s="5">
        <v>67</v>
      </c>
      <c r="J23" s="5">
        <v>51</v>
      </c>
      <c r="K23" s="5">
        <v>53</v>
      </c>
      <c r="L23" s="5">
        <v>47</v>
      </c>
      <c r="M23" s="5">
        <v>40</v>
      </c>
    </row>
    <row r="24" spans="1:13" x14ac:dyDescent="0.3">
      <c r="A24" s="74">
        <v>2013</v>
      </c>
      <c r="B24" s="5">
        <v>38</v>
      </c>
      <c r="C24" s="5">
        <v>41</v>
      </c>
      <c r="D24" s="5">
        <v>44</v>
      </c>
      <c r="E24" s="5">
        <v>48</v>
      </c>
      <c r="F24" s="5">
        <v>66</v>
      </c>
      <c r="G24" s="5">
        <v>44</v>
      </c>
      <c r="H24" s="5">
        <v>37</v>
      </c>
      <c r="I24" s="5">
        <v>45</v>
      </c>
      <c r="J24" s="5">
        <v>49</v>
      </c>
      <c r="K24" s="5">
        <v>49</v>
      </c>
      <c r="L24" s="5">
        <v>76</v>
      </c>
      <c r="M24" s="5">
        <v>80</v>
      </c>
    </row>
    <row r="25" spans="1:13" x14ac:dyDescent="0.3">
      <c r="A25" s="74">
        <v>2014</v>
      </c>
      <c r="B25" s="5">
        <v>53</v>
      </c>
      <c r="C25" s="5">
        <v>46</v>
      </c>
      <c r="D25" s="5">
        <v>65</v>
      </c>
      <c r="E25" s="5">
        <v>57</v>
      </c>
      <c r="F25" s="5">
        <v>77</v>
      </c>
      <c r="G25" s="5">
        <v>53</v>
      </c>
      <c r="H25" s="5">
        <v>55</v>
      </c>
      <c r="I25" s="5">
        <v>44</v>
      </c>
      <c r="J25" s="5">
        <v>46</v>
      </c>
      <c r="K25" s="5">
        <v>65</v>
      </c>
      <c r="L25" s="5">
        <v>82</v>
      </c>
      <c r="M25" s="5">
        <v>59</v>
      </c>
    </row>
    <row r="26" spans="1:13" x14ac:dyDescent="0.3">
      <c r="A26" s="74">
        <v>2015</v>
      </c>
      <c r="B26" s="5">
        <v>25</v>
      </c>
      <c r="C26" s="5"/>
      <c r="D26" s="5"/>
      <c r="E26" s="5"/>
      <c r="F26" s="5">
        <v>8</v>
      </c>
      <c r="G26" s="5">
        <v>9</v>
      </c>
      <c r="H26" s="5">
        <v>16</v>
      </c>
      <c r="I26" s="5">
        <v>5</v>
      </c>
      <c r="J26" s="5">
        <v>0</v>
      </c>
      <c r="K26" s="5">
        <v>0</v>
      </c>
      <c r="L26" s="5"/>
      <c r="M26" s="5"/>
    </row>
    <row r="27" spans="1:13" x14ac:dyDescent="0.3">
      <c r="A27" s="74">
        <v>2016</v>
      </c>
      <c r="B27" s="5"/>
      <c r="C27" s="5"/>
      <c r="D27" s="5"/>
      <c r="E27" s="5"/>
      <c r="F27" s="5">
        <v>75</v>
      </c>
      <c r="G27" s="5">
        <v>40</v>
      </c>
      <c r="H27" s="5">
        <v>33</v>
      </c>
      <c r="I27" s="5">
        <v>29</v>
      </c>
      <c r="J27" s="5">
        <v>35</v>
      </c>
      <c r="K27" s="5">
        <v>36</v>
      </c>
      <c r="L27" s="5">
        <v>99</v>
      </c>
      <c r="M27" s="5">
        <v>64</v>
      </c>
    </row>
    <row r="28" spans="1:13" x14ac:dyDescent="0.3">
      <c r="A28" s="74">
        <v>2017</v>
      </c>
      <c r="B28" s="5">
        <v>51</v>
      </c>
      <c r="C28" s="5">
        <v>39</v>
      </c>
      <c r="D28" s="5">
        <v>70</v>
      </c>
      <c r="E28" s="5">
        <v>77</v>
      </c>
      <c r="F28" s="5">
        <v>105</v>
      </c>
      <c r="G28" s="5">
        <v>73</v>
      </c>
      <c r="H28" s="5">
        <v>58</v>
      </c>
      <c r="I28" s="5">
        <v>52</v>
      </c>
      <c r="J28" s="5">
        <v>58</v>
      </c>
      <c r="K28" s="5">
        <v>71</v>
      </c>
      <c r="L28" s="5">
        <v>100</v>
      </c>
      <c r="M28" s="5">
        <v>74</v>
      </c>
    </row>
    <row r="29" spans="1:13" x14ac:dyDescent="0.3">
      <c r="A29" s="74">
        <v>2018</v>
      </c>
      <c r="B29" s="5">
        <v>52</v>
      </c>
      <c r="C29" s="5">
        <v>36</v>
      </c>
      <c r="D29" s="5">
        <v>94</v>
      </c>
      <c r="E29" s="5">
        <v>136</v>
      </c>
      <c r="F29" s="5">
        <v>106</v>
      </c>
      <c r="G29" s="5">
        <v>71</v>
      </c>
      <c r="H29" s="5">
        <v>67</v>
      </c>
      <c r="I29" s="5">
        <v>55</v>
      </c>
      <c r="J29" s="5">
        <v>61</v>
      </c>
      <c r="K29" s="5">
        <v>116</v>
      </c>
      <c r="L29" s="5">
        <v>74</v>
      </c>
      <c r="M29" s="5">
        <v>49</v>
      </c>
    </row>
    <row r="30" spans="1:13" x14ac:dyDescent="0.3">
      <c r="A30" s="74">
        <v>2019</v>
      </c>
      <c r="B30" s="5">
        <v>29</v>
      </c>
      <c r="C30" s="5">
        <v>23</v>
      </c>
      <c r="D30" s="5">
        <v>65</v>
      </c>
      <c r="E30" s="5">
        <v>111</v>
      </c>
      <c r="F30" s="5">
        <v>92</v>
      </c>
      <c r="G30" s="5">
        <v>91</v>
      </c>
      <c r="H30" s="5">
        <v>68</v>
      </c>
      <c r="I30" s="5">
        <v>52</v>
      </c>
      <c r="J30" s="5">
        <v>33</v>
      </c>
      <c r="K30" s="5">
        <v>104</v>
      </c>
      <c r="L30" s="5">
        <v>47</v>
      </c>
      <c r="M30" s="5">
        <v>56</v>
      </c>
    </row>
    <row r="31" spans="1:13" x14ac:dyDescent="0.3">
      <c r="A31" s="74">
        <v>2020</v>
      </c>
      <c r="B31" s="5">
        <v>33</v>
      </c>
      <c r="C31" s="5">
        <v>55</v>
      </c>
      <c r="D31" s="5">
        <v>106</v>
      </c>
      <c r="E31" s="5">
        <v>7</v>
      </c>
      <c r="F31" s="5">
        <v>15</v>
      </c>
      <c r="G31" s="5">
        <v>28</v>
      </c>
      <c r="H31" s="5">
        <v>59</v>
      </c>
      <c r="I31" s="5">
        <v>59</v>
      </c>
      <c r="J31" s="5">
        <v>50</v>
      </c>
      <c r="K31" s="5">
        <v>50</v>
      </c>
      <c r="L31" s="5">
        <v>121</v>
      </c>
      <c r="M31" s="5">
        <v>56</v>
      </c>
    </row>
    <row r="32" spans="1:13" ht="15" thickBot="1" x14ac:dyDescent="0.35">
      <c r="A32" s="75">
        <v>2021</v>
      </c>
      <c r="B32" s="5">
        <v>32</v>
      </c>
      <c r="C32" s="5">
        <v>31</v>
      </c>
      <c r="D32" s="5">
        <v>60</v>
      </c>
      <c r="E32" s="5">
        <v>41</v>
      </c>
      <c r="F32" s="5">
        <v>83</v>
      </c>
      <c r="G32" s="5">
        <v>84</v>
      </c>
      <c r="H32" s="5">
        <v>62</v>
      </c>
      <c r="I32" s="5">
        <v>81</v>
      </c>
      <c r="J32" s="5">
        <v>76</v>
      </c>
      <c r="K32" s="5">
        <v>163</v>
      </c>
      <c r="L32" s="5">
        <v>126</v>
      </c>
      <c r="M32" s="5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0219-777E-4F4C-90B3-6A456CEFE8B8}">
  <sheetPr>
    <tabColor theme="5" tint="0.59999389629810485"/>
  </sheetPr>
  <dimension ref="A1:M25"/>
  <sheetViews>
    <sheetView workbookViewId="0">
      <selection activeCell="D9" sqref="D9"/>
    </sheetView>
  </sheetViews>
  <sheetFormatPr baseColWidth="10" defaultRowHeight="14.4" x14ac:dyDescent="0.3"/>
  <cols>
    <col min="1" max="9" width="11.5546875" style="28"/>
    <col min="10" max="10" width="13" style="28" customWidth="1"/>
    <col min="11" max="11" width="11.5546875" style="28"/>
    <col min="12" max="12" width="12.77734375" style="28" customWidth="1"/>
    <col min="13" max="13" width="11.88671875" style="28" customWidth="1"/>
    <col min="14" max="16384" width="11.5546875" style="28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>
        <v>40</v>
      </c>
    </row>
    <row r="3" spans="1:13" x14ac:dyDescent="0.3">
      <c r="A3" s="74">
        <v>1999</v>
      </c>
      <c r="B3" s="5">
        <v>40</v>
      </c>
      <c r="C3" s="5">
        <v>38</v>
      </c>
      <c r="D3" s="5">
        <v>41</v>
      </c>
      <c r="E3" s="5">
        <v>42</v>
      </c>
      <c r="F3" s="5">
        <v>40</v>
      </c>
      <c r="G3" s="5">
        <v>39</v>
      </c>
      <c r="H3" s="5">
        <v>37</v>
      </c>
      <c r="I3" s="5">
        <v>40</v>
      </c>
      <c r="J3" s="5">
        <v>48</v>
      </c>
      <c r="K3" s="5">
        <v>51</v>
      </c>
      <c r="L3" s="5">
        <v>47</v>
      </c>
      <c r="M3" s="5">
        <v>38</v>
      </c>
    </row>
    <row r="4" spans="1:13" x14ac:dyDescent="0.3">
      <c r="A4" s="74">
        <v>2000</v>
      </c>
      <c r="B4" s="5">
        <v>39</v>
      </c>
      <c r="C4" s="5">
        <v>38</v>
      </c>
      <c r="D4" s="5">
        <v>38</v>
      </c>
      <c r="E4" s="5">
        <v>36</v>
      </c>
      <c r="F4" s="5">
        <v>36</v>
      </c>
      <c r="G4" s="5">
        <v>36</v>
      </c>
      <c r="H4" s="5">
        <v>38</v>
      </c>
      <c r="I4" s="5">
        <v>35</v>
      </c>
      <c r="J4" s="5">
        <v>37</v>
      </c>
      <c r="K4" s="5">
        <v>39</v>
      </c>
      <c r="L4" s="5">
        <v>38</v>
      </c>
      <c r="M4" s="5">
        <v>40</v>
      </c>
    </row>
    <row r="5" spans="1:13" x14ac:dyDescent="0.3">
      <c r="A5" s="74">
        <v>2001</v>
      </c>
      <c r="B5" s="5">
        <v>37</v>
      </c>
      <c r="C5" s="5">
        <v>34</v>
      </c>
      <c r="D5" s="5">
        <v>38</v>
      </c>
      <c r="E5" s="5">
        <v>35</v>
      </c>
      <c r="F5" s="5">
        <v>34</v>
      </c>
      <c r="G5" s="5">
        <v>36</v>
      </c>
      <c r="H5" s="5">
        <v>35</v>
      </c>
      <c r="I5" s="5">
        <v>38</v>
      </c>
      <c r="J5" s="5">
        <v>38</v>
      </c>
      <c r="K5" s="5">
        <v>37</v>
      </c>
      <c r="L5" s="5">
        <v>37</v>
      </c>
      <c r="M5" s="5">
        <v>38</v>
      </c>
    </row>
    <row r="6" spans="1:13" x14ac:dyDescent="0.3">
      <c r="A6" s="74">
        <v>2002</v>
      </c>
      <c r="B6" s="5">
        <v>36</v>
      </c>
      <c r="C6" s="5">
        <v>36</v>
      </c>
      <c r="D6" s="5">
        <v>35</v>
      </c>
      <c r="E6" s="5">
        <v>34</v>
      </c>
      <c r="F6" s="5"/>
      <c r="G6" s="5"/>
      <c r="H6" s="5"/>
      <c r="I6" s="5"/>
      <c r="J6" s="5">
        <v>40</v>
      </c>
      <c r="K6" s="5">
        <v>31</v>
      </c>
      <c r="L6" s="5">
        <v>32</v>
      </c>
      <c r="M6" s="5">
        <v>32</v>
      </c>
    </row>
    <row r="7" spans="1:13" x14ac:dyDescent="0.3">
      <c r="A7" s="74">
        <v>2003</v>
      </c>
      <c r="B7" s="5">
        <v>31</v>
      </c>
      <c r="C7" s="5">
        <v>31</v>
      </c>
      <c r="D7" s="5">
        <v>31</v>
      </c>
      <c r="E7" s="5">
        <v>32</v>
      </c>
      <c r="F7" s="5">
        <v>31</v>
      </c>
      <c r="G7" s="5">
        <v>31</v>
      </c>
      <c r="H7" s="5"/>
      <c r="I7" s="5">
        <v>36</v>
      </c>
      <c r="J7" s="5">
        <v>35</v>
      </c>
      <c r="K7" s="5">
        <v>38</v>
      </c>
      <c r="L7" s="5">
        <v>33</v>
      </c>
      <c r="M7" s="5">
        <v>40</v>
      </c>
    </row>
    <row r="8" spans="1:13" x14ac:dyDescent="0.3">
      <c r="A8" s="74">
        <v>2004</v>
      </c>
      <c r="B8" s="5">
        <v>33</v>
      </c>
      <c r="C8" s="5">
        <v>31</v>
      </c>
      <c r="D8" s="5">
        <v>32</v>
      </c>
      <c r="E8" s="5">
        <v>36</v>
      </c>
      <c r="F8" s="5">
        <v>41</v>
      </c>
      <c r="G8" s="5">
        <v>36</v>
      </c>
      <c r="H8" s="5">
        <v>41</v>
      </c>
      <c r="I8" s="5">
        <v>39</v>
      </c>
      <c r="J8" s="5">
        <v>30</v>
      </c>
      <c r="K8" s="5">
        <v>32</v>
      </c>
      <c r="L8" s="5">
        <v>42</v>
      </c>
      <c r="M8" s="5">
        <v>32</v>
      </c>
    </row>
    <row r="9" spans="1:13" x14ac:dyDescent="0.3">
      <c r="A9" s="74">
        <v>2005</v>
      </c>
      <c r="B9" s="5">
        <v>34</v>
      </c>
      <c r="C9" s="5">
        <v>35</v>
      </c>
      <c r="D9" s="5">
        <v>37</v>
      </c>
      <c r="E9" s="5">
        <v>36</v>
      </c>
      <c r="F9" s="5">
        <v>43</v>
      </c>
      <c r="G9" s="5">
        <v>34</v>
      </c>
      <c r="H9" s="5">
        <v>35</v>
      </c>
      <c r="I9" s="5">
        <v>34</v>
      </c>
      <c r="J9" s="5">
        <v>42</v>
      </c>
      <c r="K9" s="5">
        <v>54</v>
      </c>
      <c r="L9" s="5">
        <v>38</v>
      </c>
      <c r="M9" s="5">
        <v>34</v>
      </c>
    </row>
    <row r="10" spans="1:13" x14ac:dyDescent="0.3">
      <c r="A10" s="74">
        <v>2006</v>
      </c>
      <c r="B10" s="5">
        <v>37</v>
      </c>
      <c r="C10" s="5">
        <v>32</v>
      </c>
      <c r="D10" s="5">
        <v>0</v>
      </c>
      <c r="E10" s="5">
        <v>3</v>
      </c>
      <c r="F10" s="5">
        <v>5</v>
      </c>
      <c r="G10" s="5">
        <v>37</v>
      </c>
      <c r="H10" s="5">
        <v>38</v>
      </c>
      <c r="I10" s="5">
        <v>28</v>
      </c>
      <c r="J10" s="5">
        <v>38</v>
      </c>
      <c r="K10" s="5">
        <v>38</v>
      </c>
      <c r="L10" s="5">
        <v>39</v>
      </c>
      <c r="M10" s="5">
        <v>35</v>
      </c>
    </row>
    <row r="11" spans="1:13" x14ac:dyDescent="0.3">
      <c r="A11" s="74">
        <v>2007</v>
      </c>
      <c r="B11" s="5">
        <v>27</v>
      </c>
      <c r="C11" s="5">
        <v>24</v>
      </c>
      <c r="D11" s="5">
        <v>26</v>
      </c>
      <c r="E11" s="5">
        <v>27</v>
      </c>
      <c r="F11" s="5">
        <v>32</v>
      </c>
      <c r="G11" s="5">
        <v>28</v>
      </c>
      <c r="H11" s="5">
        <v>34</v>
      </c>
      <c r="I11" s="5">
        <v>30</v>
      </c>
      <c r="J11" s="5">
        <v>29</v>
      </c>
      <c r="K11" s="5">
        <v>26</v>
      </c>
      <c r="L11" s="5">
        <v>28</v>
      </c>
      <c r="M11" s="5">
        <v>30</v>
      </c>
    </row>
    <row r="12" spans="1:13" x14ac:dyDescent="0.3">
      <c r="A12" s="74">
        <v>2008</v>
      </c>
      <c r="B12" s="5">
        <v>28</v>
      </c>
      <c r="C12" s="5">
        <v>22</v>
      </c>
      <c r="D12" s="5">
        <v>29</v>
      </c>
      <c r="E12" s="5">
        <v>28</v>
      </c>
      <c r="F12" s="5">
        <v>30</v>
      </c>
      <c r="G12" s="5">
        <v>30</v>
      </c>
      <c r="H12" s="5">
        <v>32</v>
      </c>
      <c r="I12" s="5">
        <v>22</v>
      </c>
      <c r="J12" s="5">
        <v>30</v>
      </c>
      <c r="K12" s="5">
        <v>30</v>
      </c>
      <c r="L12" s="5">
        <v>32</v>
      </c>
      <c r="M12" s="5">
        <v>29</v>
      </c>
    </row>
    <row r="13" spans="1:13" x14ac:dyDescent="0.3">
      <c r="A13" s="74">
        <v>2009</v>
      </c>
      <c r="B13" s="5">
        <v>28</v>
      </c>
      <c r="C13" s="5">
        <v>28</v>
      </c>
      <c r="D13" s="5">
        <v>28</v>
      </c>
      <c r="E13" s="5">
        <v>28</v>
      </c>
      <c r="F13" s="5">
        <v>24</v>
      </c>
      <c r="G13" s="5">
        <v>24</v>
      </c>
      <c r="H13" s="5">
        <v>25</v>
      </c>
      <c r="I13" s="5">
        <v>20</v>
      </c>
      <c r="J13" s="5">
        <v>20</v>
      </c>
      <c r="K13" s="5">
        <v>20</v>
      </c>
      <c r="L13" s="5">
        <v>24</v>
      </c>
      <c r="M13" s="5">
        <v>18</v>
      </c>
    </row>
    <row r="14" spans="1:13" x14ac:dyDescent="0.3">
      <c r="A14" s="74">
        <v>2010</v>
      </c>
      <c r="B14" s="5">
        <v>20</v>
      </c>
      <c r="C14" s="5">
        <v>20</v>
      </c>
      <c r="D14" s="5">
        <v>20</v>
      </c>
      <c r="E14" s="5">
        <v>24</v>
      </c>
      <c r="F14" s="5">
        <v>29</v>
      </c>
      <c r="G14" s="5">
        <v>29</v>
      </c>
      <c r="H14" s="5">
        <v>32</v>
      </c>
      <c r="I14" s="5">
        <v>28</v>
      </c>
      <c r="J14" s="5">
        <v>31</v>
      </c>
      <c r="K14" s="5">
        <v>30</v>
      </c>
      <c r="L14" s="5">
        <v>32</v>
      </c>
      <c r="M14" s="5">
        <v>30</v>
      </c>
    </row>
    <row r="15" spans="1:13" x14ac:dyDescent="0.3">
      <c r="A15" s="74">
        <v>2011</v>
      </c>
      <c r="B15" s="5">
        <v>24</v>
      </c>
      <c r="C15" s="5">
        <v>26</v>
      </c>
      <c r="D15" s="5">
        <v>30</v>
      </c>
      <c r="E15" s="5">
        <v>30</v>
      </c>
      <c r="F15" s="5">
        <v>40</v>
      </c>
      <c r="G15" s="5">
        <v>30</v>
      </c>
      <c r="H15" s="5">
        <v>29</v>
      </c>
      <c r="I15" s="5">
        <v>30</v>
      </c>
      <c r="J15" s="5">
        <v>30</v>
      </c>
      <c r="K15" s="5">
        <v>31</v>
      </c>
      <c r="L15" s="5">
        <v>32</v>
      </c>
      <c r="M15" s="5">
        <v>36</v>
      </c>
    </row>
    <row r="16" spans="1:13" x14ac:dyDescent="0.3">
      <c r="A16" s="74">
        <v>2012</v>
      </c>
      <c r="B16" s="5">
        <v>30</v>
      </c>
      <c r="C16" s="5">
        <v>28</v>
      </c>
      <c r="D16" s="5">
        <v>26</v>
      </c>
      <c r="E16" s="5">
        <v>31</v>
      </c>
      <c r="F16" s="5">
        <v>31</v>
      </c>
      <c r="G16" s="5">
        <v>30</v>
      </c>
      <c r="H16" s="5">
        <v>29</v>
      </c>
      <c r="I16" s="5">
        <v>34</v>
      </c>
      <c r="J16" s="5">
        <v>27</v>
      </c>
      <c r="K16" s="5">
        <v>29</v>
      </c>
      <c r="L16" s="5">
        <v>28</v>
      </c>
      <c r="M16" s="5">
        <v>26</v>
      </c>
    </row>
    <row r="17" spans="1:13" x14ac:dyDescent="0.3">
      <c r="A17" s="74">
        <v>2013</v>
      </c>
      <c r="B17" s="5">
        <v>24</v>
      </c>
      <c r="C17" s="5">
        <v>24</v>
      </c>
      <c r="D17" s="5">
        <v>24</v>
      </c>
      <c r="E17" s="5">
        <v>22</v>
      </c>
      <c r="F17" s="5">
        <v>31</v>
      </c>
      <c r="G17" s="5">
        <v>26</v>
      </c>
      <c r="H17" s="5">
        <v>24</v>
      </c>
      <c r="I17" s="5">
        <v>24</v>
      </c>
      <c r="J17" s="5">
        <v>26</v>
      </c>
      <c r="K17" s="5">
        <v>26</v>
      </c>
      <c r="L17" s="5">
        <v>30</v>
      </c>
      <c r="M17" s="5">
        <v>28</v>
      </c>
    </row>
    <row r="18" spans="1:13" x14ac:dyDescent="0.3">
      <c r="A18" s="74">
        <v>2014</v>
      </c>
      <c r="B18" s="5">
        <v>26</v>
      </c>
      <c r="C18" s="5">
        <v>25</v>
      </c>
      <c r="D18" s="5">
        <v>28</v>
      </c>
      <c r="E18" s="5">
        <v>26</v>
      </c>
      <c r="F18" s="5">
        <v>28</v>
      </c>
      <c r="G18" s="5">
        <v>28</v>
      </c>
      <c r="H18" s="5">
        <v>29</v>
      </c>
      <c r="I18" s="5">
        <v>28</v>
      </c>
      <c r="J18" s="5">
        <v>28</v>
      </c>
      <c r="K18" s="5">
        <v>28</v>
      </c>
      <c r="L18" s="5">
        <v>32</v>
      </c>
      <c r="M18" s="5">
        <v>26</v>
      </c>
    </row>
    <row r="19" spans="1:13" x14ac:dyDescent="0.3">
      <c r="A19" s="74">
        <v>2015</v>
      </c>
      <c r="B19" s="5">
        <v>24</v>
      </c>
      <c r="C19" s="5">
        <v>24</v>
      </c>
      <c r="D19" s="5">
        <v>24</v>
      </c>
      <c r="E19" s="5">
        <v>15</v>
      </c>
      <c r="F19" s="5">
        <v>15</v>
      </c>
      <c r="G19" s="5">
        <v>15</v>
      </c>
      <c r="H19" s="5">
        <v>20</v>
      </c>
      <c r="I19" s="5">
        <v>20</v>
      </c>
      <c r="J19" s="5">
        <v>20</v>
      </c>
      <c r="K19" s="5">
        <v>16</v>
      </c>
      <c r="L19" s="5">
        <v>19</v>
      </c>
      <c r="M19" s="5">
        <v>18</v>
      </c>
    </row>
    <row r="20" spans="1:13" x14ac:dyDescent="0.3">
      <c r="A20" s="74">
        <v>2016</v>
      </c>
      <c r="B20" s="5">
        <v>18</v>
      </c>
      <c r="C20" s="5">
        <v>18</v>
      </c>
      <c r="D20" s="5">
        <v>18</v>
      </c>
      <c r="E20" s="5">
        <v>20</v>
      </c>
      <c r="F20" s="5">
        <v>30</v>
      </c>
      <c r="G20" s="5">
        <v>28</v>
      </c>
      <c r="H20" s="5">
        <v>22</v>
      </c>
      <c r="I20" s="5">
        <v>26</v>
      </c>
      <c r="J20" s="5">
        <v>26</v>
      </c>
      <c r="K20" s="5">
        <v>26</v>
      </c>
      <c r="L20" s="5">
        <v>30</v>
      </c>
      <c r="M20" s="5">
        <v>28</v>
      </c>
    </row>
    <row r="21" spans="1:13" x14ac:dyDescent="0.3">
      <c r="A21" s="74">
        <v>2017</v>
      </c>
      <c r="B21" s="5">
        <v>26</v>
      </c>
      <c r="C21" s="5">
        <v>24</v>
      </c>
      <c r="D21" s="5">
        <v>28</v>
      </c>
      <c r="E21" s="5">
        <v>32</v>
      </c>
      <c r="F21" s="5">
        <v>32</v>
      </c>
      <c r="G21" s="5">
        <v>18</v>
      </c>
      <c r="H21" s="5">
        <v>10</v>
      </c>
      <c r="I21" s="5">
        <v>8</v>
      </c>
      <c r="J21" s="5">
        <v>8</v>
      </c>
      <c r="K21" s="5">
        <v>8</v>
      </c>
      <c r="L21" s="5">
        <v>22</v>
      </c>
      <c r="M21" s="5">
        <v>10</v>
      </c>
    </row>
    <row r="22" spans="1:13" x14ac:dyDescent="0.3">
      <c r="A22" s="74">
        <v>2018</v>
      </c>
      <c r="B22" s="5">
        <v>6</v>
      </c>
      <c r="C22" s="5">
        <v>6</v>
      </c>
      <c r="D22" s="5">
        <v>6</v>
      </c>
      <c r="E22" s="5">
        <v>10</v>
      </c>
      <c r="F22" s="5">
        <v>16</v>
      </c>
      <c r="G22" s="5">
        <v>14</v>
      </c>
      <c r="H22" s="5">
        <v>14</v>
      </c>
      <c r="I22" s="5">
        <v>10</v>
      </c>
      <c r="J22" s="5">
        <v>8</v>
      </c>
      <c r="K22" s="5">
        <v>10</v>
      </c>
      <c r="L22" s="5">
        <v>10</v>
      </c>
      <c r="M22" s="5">
        <v>4</v>
      </c>
    </row>
    <row r="23" spans="1:13" x14ac:dyDescent="0.3">
      <c r="A23" s="74">
        <v>2019</v>
      </c>
      <c r="B23" s="5">
        <v>0</v>
      </c>
      <c r="C23" s="5">
        <v>2</v>
      </c>
      <c r="D23" s="5">
        <v>2</v>
      </c>
      <c r="E23" s="5">
        <v>12</v>
      </c>
      <c r="F23" s="5">
        <v>12</v>
      </c>
      <c r="G23" s="5">
        <v>12</v>
      </c>
      <c r="H23" s="5">
        <v>8</v>
      </c>
      <c r="I23" s="5">
        <v>4</v>
      </c>
      <c r="J23" s="5">
        <v>8</v>
      </c>
      <c r="K23" s="5">
        <v>10</v>
      </c>
      <c r="L23" s="5">
        <v>11</v>
      </c>
      <c r="M23" s="5">
        <v>6</v>
      </c>
    </row>
    <row r="24" spans="1:13" x14ac:dyDescent="0.3">
      <c r="A24" s="74">
        <v>2020</v>
      </c>
      <c r="B24" s="5">
        <v>1</v>
      </c>
      <c r="C24" s="5">
        <v>2</v>
      </c>
      <c r="D24" s="5">
        <v>4</v>
      </c>
      <c r="E24" s="5">
        <v>2</v>
      </c>
      <c r="F24" s="5">
        <v>4</v>
      </c>
      <c r="G24" s="5">
        <v>2</v>
      </c>
      <c r="H24" s="5">
        <v>4</v>
      </c>
      <c r="I24" s="5">
        <v>6</v>
      </c>
      <c r="J24" s="5">
        <v>8</v>
      </c>
      <c r="K24" s="5">
        <v>10</v>
      </c>
      <c r="L24" s="5">
        <v>12</v>
      </c>
      <c r="M24" s="5">
        <v>4</v>
      </c>
    </row>
    <row r="25" spans="1:13" ht="15" thickBot="1" x14ac:dyDescent="0.35">
      <c r="A25" s="75">
        <v>2021</v>
      </c>
      <c r="B25" s="5"/>
      <c r="C25" s="5">
        <v>1</v>
      </c>
      <c r="D25" s="5">
        <v>26</v>
      </c>
      <c r="E25" s="5">
        <v>22</v>
      </c>
      <c r="F25" s="5">
        <v>32</v>
      </c>
      <c r="G25" s="5">
        <v>28</v>
      </c>
      <c r="H25" s="5">
        <v>26</v>
      </c>
      <c r="I25" s="5">
        <v>29</v>
      </c>
      <c r="J25" s="5">
        <v>27</v>
      </c>
      <c r="K25" s="5">
        <v>26</v>
      </c>
      <c r="L25" s="5">
        <v>28</v>
      </c>
      <c r="M25" s="5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AB28-0150-4206-AB91-560958157D5F}">
  <sheetPr>
    <tabColor theme="5" tint="0.59999389629810485"/>
  </sheetPr>
  <dimension ref="A1:M32"/>
  <sheetViews>
    <sheetView workbookViewId="0">
      <selection activeCell="C10" sqref="C10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39</v>
      </c>
      <c r="C2" s="5">
        <v>37</v>
      </c>
      <c r="D2" s="5">
        <v>47</v>
      </c>
      <c r="E2" s="5">
        <v>58</v>
      </c>
      <c r="F2" s="5">
        <v>52</v>
      </c>
      <c r="G2" s="5">
        <v>51</v>
      </c>
      <c r="H2" s="5">
        <v>51</v>
      </c>
      <c r="I2" s="5">
        <v>54</v>
      </c>
      <c r="J2" s="5">
        <v>49</v>
      </c>
      <c r="K2" s="5">
        <v>48</v>
      </c>
      <c r="L2" s="5">
        <v>48</v>
      </c>
      <c r="M2" s="5">
        <v>48</v>
      </c>
    </row>
    <row r="3" spans="1:13" x14ac:dyDescent="0.3">
      <c r="A3" s="74">
        <v>1992</v>
      </c>
      <c r="B3" s="5">
        <v>42</v>
      </c>
      <c r="C3" s="5">
        <v>5</v>
      </c>
      <c r="D3" s="5">
        <v>39</v>
      </c>
      <c r="E3" s="5">
        <v>41</v>
      </c>
      <c r="F3" s="5">
        <v>37</v>
      </c>
      <c r="G3" s="5">
        <v>20</v>
      </c>
      <c r="H3" s="5">
        <v>30</v>
      </c>
      <c r="I3" s="5">
        <v>39</v>
      </c>
      <c r="J3" s="5">
        <v>34</v>
      </c>
      <c r="K3" s="5">
        <v>30</v>
      </c>
      <c r="L3" s="5">
        <v>30</v>
      </c>
      <c r="M3" s="5">
        <v>40</v>
      </c>
    </row>
    <row r="4" spans="1:13" x14ac:dyDescent="0.3">
      <c r="A4" s="74">
        <v>1993</v>
      </c>
      <c r="B4" s="5">
        <v>33</v>
      </c>
      <c r="C4" s="5">
        <v>37</v>
      </c>
      <c r="D4" s="5">
        <v>34</v>
      </c>
      <c r="E4" s="5">
        <v>36</v>
      </c>
      <c r="F4" s="5">
        <v>56</v>
      </c>
      <c r="G4" s="5">
        <v>57</v>
      </c>
      <c r="H4" s="5">
        <v>53</v>
      </c>
      <c r="I4" s="5">
        <v>54</v>
      </c>
      <c r="J4" s="5">
        <v>54</v>
      </c>
      <c r="K4" s="5">
        <v>39</v>
      </c>
      <c r="L4" s="5">
        <v>44</v>
      </c>
      <c r="M4" s="5">
        <v>75</v>
      </c>
    </row>
    <row r="5" spans="1:13" x14ac:dyDescent="0.3">
      <c r="A5" s="74">
        <v>1994</v>
      </c>
      <c r="B5" s="5">
        <v>74</v>
      </c>
      <c r="C5" s="5">
        <v>40</v>
      </c>
      <c r="D5" s="5">
        <v>37</v>
      </c>
      <c r="E5" s="5">
        <v>41</v>
      </c>
      <c r="F5" s="5">
        <v>46</v>
      </c>
      <c r="G5" s="5">
        <v>45</v>
      </c>
      <c r="H5" s="5">
        <v>46</v>
      </c>
      <c r="I5" s="5">
        <v>51</v>
      </c>
      <c r="J5" s="5">
        <v>42</v>
      </c>
      <c r="K5" s="5">
        <v>47</v>
      </c>
      <c r="L5" s="5">
        <v>52</v>
      </c>
      <c r="M5" s="5">
        <v>43</v>
      </c>
    </row>
    <row r="6" spans="1:13" x14ac:dyDescent="0.3">
      <c r="A6" s="74">
        <v>1995</v>
      </c>
      <c r="B6" s="5">
        <v>38</v>
      </c>
      <c r="C6" s="5">
        <v>36</v>
      </c>
      <c r="D6" s="5">
        <v>35</v>
      </c>
      <c r="E6" s="5">
        <v>40</v>
      </c>
      <c r="F6" s="5">
        <v>45</v>
      </c>
      <c r="G6" s="5">
        <v>45</v>
      </c>
      <c r="H6" s="5">
        <v>27</v>
      </c>
      <c r="I6" s="5">
        <v>46</v>
      </c>
      <c r="J6" s="5">
        <v>49</v>
      </c>
      <c r="K6" s="5">
        <v>47</v>
      </c>
      <c r="L6" s="5">
        <v>52</v>
      </c>
      <c r="M6" s="5">
        <v>51</v>
      </c>
    </row>
    <row r="7" spans="1:13" x14ac:dyDescent="0.3">
      <c r="A7" s="74">
        <v>1996</v>
      </c>
      <c r="B7" s="5">
        <v>62</v>
      </c>
      <c r="C7" s="5">
        <v>58</v>
      </c>
      <c r="D7" s="5">
        <v>58</v>
      </c>
      <c r="E7" s="5">
        <v>42</v>
      </c>
      <c r="F7" s="5">
        <v>42</v>
      </c>
      <c r="G7" s="5">
        <v>53</v>
      </c>
      <c r="H7" s="5">
        <v>73</v>
      </c>
      <c r="I7" s="5">
        <v>66</v>
      </c>
      <c r="J7" s="5">
        <v>47</v>
      </c>
      <c r="K7" s="5">
        <v>46</v>
      </c>
      <c r="L7" s="5">
        <v>57</v>
      </c>
      <c r="M7" s="5">
        <v>44</v>
      </c>
    </row>
    <row r="8" spans="1:13" x14ac:dyDescent="0.3">
      <c r="A8" s="74">
        <v>1997</v>
      </c>
      <c r="B8" s="5">
        <v>44</v>
      </c>
      <c r="C8" s="5">
        <v>36</v>
      </c>
      <c r="D8" s="5">
        <v>37</v>
      </c>
      <c r="E8" s="5">
        <v>37</v>
      </c>
      <c r="F8" s="5">
        <v>40</v>
      </c>
      <c r="G8" s="5">
        <v>39</v>
      </c>
      <c r="H8" s="5">
        <v>44</v>
      </c>
      <c r="I8" s="5">
        <v>35</v>
      </c>
      <c r="J8" s="5">
        <v>33</v>
      </c>
      <c r="K8" s="5">
        <v>32</v>
      </c>
      <c r="L8" s="5">
        <v>34</v>
      </c>
      <c r="M8" s="5">
        <v>39</v>
      </c>
    </row>
    <row r="9" spans="1:13" x14ac:dyDescent="0.3">
      <c r="A9" s="74">
        <v>1998</v>
      </c>
      <c r="B9" s="5">
        <v>27</v>
      </c>
      <c r="C9" s="5">
        <v>33</v>
      </c>
      <c r="D9" s="5">
        <v>34</v>
      </c>
      <c r="E9" s="5">
        <v>32</v>
      </c>
      <c r="F9" s="5">
        <v>46</v>
      </c>
      <c r="G9" s="5">
        <v>63</v>
      </c>
      <c r="H9" s="5">
        <v>48</v>
      </c>
      <c r="I9" s="5">
        <v>48</v>
      </c>
      <c r="J9" s="5">
        <v>45</v>
      </c>
      <c r="K9" s="5">
        <v>50</v>
      </c>
      <c r="L9" s="5">
        <v>37</v>
      </c>
      <c r="M9" s="5">
        <v>49</v>
      </c>
    </row>
    <row r="10" spans="1:13" x14ac:dyDescent="0.3">
      <c r="A10" s="74">
        <v>1999</v>
      </c>
      <c r="B10" s="5">
        <v>40</v>
      </c>
      <c r="C10" s="5">
        <v>39</v>
      </c>
      <c r="D10" s="5">
        <v>76</v>
      </c>
      <c r="E10" s="5">
        <v>73</v>
      </c>
      <c r="F10" s="5">
        <v>68</v>
      </c>
      <c r="G10" s="5">
        <v>70</v>
      </c>
      <c r="H10" s="5">
        <v>68</v>
      </c>
      <c r="I10" s="5">
        <v>69</v>
      </c>
      <c r="J10" s="5">
        <v>65</v>
      </c>
      <c r="K10" s="5">
        <v>74</v>
      </c>
      <c r="L10" s="5">
        <v>59</v>
      </c>
      <c r="M10" s="5">
        <v>47</v>
      </c>
    </row>
    <row r="11" spans="1:13" x14ac:dyDescent="0.3">
      <c r="A11" s="74">
        <v>2000</v>
      </c>
      <c r="B11" s="5">
        <v>43</v>
      </c>
      <c r="C11" s="5">
        <v>41</v>
      </c>
      <c r="D11" s="5">
        <v>42</v>
      </c>
      <c r="E11" s="5">
        <v>46</v>
      </c>
      <c r="F11" s="5">
        <v>33</v>
      </c>
      <c r="G11" s="5">
        <v>60</v>
      </c>
      <c r="H11" s="5">
        <v>61</v>
      </c>
      <c r="I11" s="5">
        <v>49</v>
      </c>
      <c r="J11" s="5">
        <v>49</v>
      </c>
      <c r="K11" s="5">
        <v>62</v>
      </c>
      <c r="L11" s="5">
        <v>69</v>
      </c>
      <c r="M11" s="5">
        <v>43</v>
      </c>
    </row>
    <row r="12" spans="1:13" x14ac:dyDescent="0.3">
      <c r="A12" s="74">
        <v>2001</v>
      </c>
      <c r="B12" s="5">
        <v>38</v>
      </c>
      <c r="C12" s="5">
        <v>38</v>
      </c>
      <c r="D12" s="5">
        <v>38</v>
      </c>
      <c r="E12" s="5"/>
      <c r="F12" s="5">
        <v>46</v>
      </c>
      <c r="G12" s="5">
        <v>46</v>
      </c>
      <c r="H12" s="5">
        <v>49</v>
      </c>
      <c r="I12" s="5">
        <v>48</v>
      </c>
      <c r="J12" s="5">
        <v>48</v>
      </c>
      <c r="K12" s="5">
        <v>53</v>
      </c>
      <c r="L12" s="5">
        <v>49</v>
      </c>
      <c r="M12" s="5">
        <v>49</v>
      </c>
    </row>
    <row r="13" spans="1:13" x14ac:dyDescent="0.3">
      <c r="A13" s="74">
        <v>2002</v>
      </c>
      <c r="B13" s="5">
        <v>45</v>
      </c>
      <c r="C13" s="5">
        <v>37</v>
      </c>
      <c r="D13" s="5">
        <v>34</v>
      </c>
      <c r="E13" s="5">
        <v>49</v>
      </c>
      <c r="F13" s="5">
        <v>66</v>
      </c>
      <c r="G13" s="5">
        <v>83</v>
      </c>
      <c r="H13" s="5">
        <v>70</v>
      </c>
      <c r="I13" s="5">
        <v>67</v>
      </c>
      <c r="J13" s="5">
        <v>67</v>
      </c>
      <c r="K13" s="5">
        <v>68</v>
      </c>
      <c r="L13" s="5">
        <v>49</v>
      </c>
      <c r="M13" s="5">
        <v>49</v>
      </c>
    </row>
    <row r="14" spans="1:13" x14ac:dyDescent="0.3">
      <c r="A14" s="74">
        <v>2003</v>
      </c>
      <c r="B14" s="5">
        <v>53</v>
      </c>
      <c r="C14" s="5">
        <v>39</v>
      </c>
      <c r="D14" s="5">
        <v>61</v>
      </c>
      <c r="E14" s="5">
        <v>59</v>
      </c>
      <c r="F14" s="5">
        <v>59</v>
      </c>
      <c r="G14" s="5"/>
      <c r="H14" s="5">
        <v>57</v>
      </c>
      <c r="I14" s="5">
        <v>58</v>
      </c>
      <c r="J14" s="5">
        <v>58</v>
      </c>
      <c r="K14" s="5">
        <v>67</v>
      </c>
      <c r="L14" s="5">
        <v>70</v>
      </c>
      <c r="M14" s="5">
        <v>67</v>
      </c>
    </row>
    <row r="15" spans="1:13" x14ac:dyDescent="0.3">
      <c r="A15" s="74">
        <v>2004</v>
      </c>
      <c r="B15" s="5">
        <v>65</v>
      </c>
      <c r="C15" s="5">
        <v>39</v>
      </c>
      <c r="D15" s="5">
        <v>39</v>
      </c>
      <c r="E15" s="5">
        <v>50</v>
      </c>
      <c r="F15" s="5">
        <v>54</v>
      </c>
      <c r="G15" s="5">
        <v>49</v>
      </c>
      <c r="H15" s="5">
        <v>49</v>
      </c>
      <c r="I15" s="5">
        <v>49</v>
      </c>
      <c r="J15" s="5">
        <v>49</v>
      </c>
      <c r="K15" s="5">
        <v>52</v>
      </c>
      <c r="L15" s="5">
        <v>72</v>
      </c>
      <c r="M15" s="5">
        <v>57</v>
      </c>
    </row>
    <row r="16" spans="1:13" x14ac:dyDescent="0.3">
      <c r="A16" s="74">
        <v>2005</v>
      </c>
      <c r="B16" s="5"/>
      <c r="C16" s="5">
        <v>49</v>
      </c>
      <c r="D16" s="5">
        <v>49</v>
      </c>
      <c r="E16" s="5">
        <v>49</v>
      </c>
      <c r="F16" s="5">
        <v>58</v>
      </c>
      <c r="G16" s="5">
        <v>72</v>
      </c>
      <c r="H16" s="5">
        <v>50</v>
      </c>
      <c r="I16" s="5">
        <v>49</v>
      </c>
      <c r="J16" s="5">
        <v>49</v>
      </c>
      <c r="K16" s="5">
        <v>70</v>
      </c>
      <c r="L16" s="5">
        <v>75</v>
      </c>
      <c r="M16" s="5">
        <v>61</v>
      </c>
    </row>
    <row r="17" spans="1:13" x14ac:dyDescent="0.3">
      <c r="A17" s="74">
        <v>2006</v>
      </c>
      <c r="B17" s="5">
        <v>49</v>
      </c>
      <c r="C17" s="5">
        <v>49</v>
      </c>
      <c r="D17" s="5">
        <v>47</v>
      </c>
      <c r="E17" s="5">
        <v>62</v>
      </c>
      <c r="F17" s="5">
        <v>71</v>
      </c>
      <c r="G17" s="5">
        <v>80</v>
      </c>
      <c r="H17" s="5">
        <v>69</v>
      </c>
      <c r="I17" s="5">
        <v>73</v>
      </c>
      <c r="J17" s="5">
        <v>64</v>
      </c>
      <c r="K17" s="5">
        <v>63</v>
      </c>
      <c r="L17" s="5">
        <v>79</v>
      </c>
      <c r="M17" s="5">
        <v>99</v>
      </c>
    </row>
    <row r="18" spans="1:13" x14ac:dyDescent="0.3">
      <c r="A18" s="74">
        <v>2007</v>
      </c>
      <c r="B18" s="5">
        <v>90</v>
      </c>
      <c r="C18" s="5">
        <v>88</v>
      </c>
      <c r="D18" s="5">
        <v>85</v>
      </c>
      <c r="E18" s="5">
        <v>45</v>
      </c>
      <c r="F18" s="5"/>
      <c r="G18" s="5"/>
      <c r="H18" s="5">
        <v>37</v>
      </c>
      <c r="I18" s="5">
        <v>37</v>
      </c>
      <c r="J18" s="5">
        <v>35</v>
      </c>
      <c r="K18" s="5">
        <v>34</v>
      </c>
      <c r="L18" s="5">
        <v>40</v>
      </c>
      <c r="M18" s="5">
        <v>39</v>
      </c>
    </row>
    <row r="19" spans="1:13" x14ac:dyDescent="0.3">
      <c r="A19" s="74">
        <v>2008</v>
      </c>
      <c r="B19" s="5">
        <v>38</v>
      </c>
      <c r="C19" s="5">
        <v>33</v>
      </c>
      <c r="D19" s="5">
        <v>35</v>
      </c>
      <c r="E19" s="5">
        <v>38</v>
      </c>
      <c r="F19" s="5">
        <v>38</v>
      </c>
      <c r="G19" s="5">
        <v>42</v>
      </c>
      <c r="H19" s="5">
        <v>44</v>
      </c>
      <c r="I19" s="5">
        <v>38</v>
      </c>
      <c r="J19" s="5">
        <v>74</v>
      </c>
      <c r="K19" s="5">
        <v>73</v>
      </c>
      <c r="L19" s="5">
        <v>72</v>
      </c>
      <c r="M19" s="5">
        <v>74</v>
      </c>
    </row>
    <row r="20" spans="1:13" x14ac:dyDescent="0.3">
      <c r="A20" s="74">
        <v>2009</v>
      </c>
      <c r="B20" s="5">
        <v>39</v>
      </c>
      <c r="C20" s="5">
        <v>33</v>
      </c>
      <c r="D20" s="5">
        <v>32</v>
      </c>
      <c r="E20" s="5">
        <v>32</v>
      </c>
      <c r="F20" s="5">
        <v>30</v>
      </c>
      <c r="G20" s="5">
        <v>30</v>
      </c>
      <c r="H20" s="5">
        <v>26</v>
      </c>
      <c r="I20" s="5">
        <v>30</v>
      </c>
      <c r="J20" s="5">
        <v>29</v>
      </c>
      <c r="K20" s="5">
        <v>29</v>
      </c>
      <c r="L20" s="5">
        <v>29</v>
      </c>
      <c r="M20" s="5">
        <v>27</v>
      </c>
    </row>
    <row r="21" spans="1:13" x14ac:dyDescent="0.3">
      <c r="A21" s="74">
        <v>2010</v>
      </c>
      <c r="B21" s="5">
        <v>18</v>
      </c>
      <c r="C21" s="5">
        <v>25</v>
      </c>
      <c r="D21" s="5">
        <v>24</v>
      </c>
      <c r="E21" s="5">
        <v>27</v>
      </c>
      <c r="F21" s="5">
        <v>34</v>
      </c>
      <c r="G21" s="5">
        <v>37</v>
      </c>
      <c r="H21" s="5">
        <v>38</v>
      </c>
      <c r="I21" s="5">
        <v>38</v>
      </c>
      <c r="J21" s="5">
        <v>39</v>
      </c>
      <c r="K21" s="5">
        <v>41</v>
      </c>
      <c r="L21" s="5">
        <v>42</v>
      </c>
      <c r="M21" s="5">
        <v>39</v>
      </c>
    </row>
    <row r="22" spans="1:13" x14ac:dyDescent="0.3">
      <c r="A22" s="74">
        <v>2011</v>
      </c>
      <c r="B22" s="5">
        <v>34</v>
      </c>
      <c r="C22" s="5">
        <v>31</v>
      </c>
      <c r="D22" s="5">
        <v>37</v>
      </c>
      <c r="E22" s="5">
        <v>38</v>
      </c>
      <c r="F22" s="5">
        <v>47</v>
      </c>
      <c r="G22" s="5">
        <v>36</v>
      </c>
      <c r="H22" s="5">
        <v>32</v>
      </c>
      <c r="I22" s="5">
        <v>34</v>
      </c>
      <c r="J22" s="5">
        <v>32</v>
      </c>
      <c r="K22" s="5">
        <v>31</v>
      </c>
      <c r="L22" s="5">
        <v>44</v>
      </c>
      <c r="M22" s="5">
        <v>37</v>
      </c>
    </row>
    <row r="23" spans="1:13" x14ac:dyDescent="0.3">
      <c r="A23" s="74">
        <v>2012</v>
      </c>
      <c r="B23" s="5">
        <v>32</v>
      </c>
      <c r="C23" s="5">
        <v>28</v>
      </c>
      <c r="D23" s="5">
        <v>28</v>
      </c>
      <c r="E23" s="5">
        <v>28</v>
      </c>
      <c r="F23" s="5">
        <v>30</v>
      </c>
      <c r="G23" s="5">
        <v>30</v>
      </c>
      <c r="H23" s="5">
        <v>28</v>
      </c>
      <c r="I23" s="5">
        <v>33</v>
      </c>
      <c r="J23" s="5">
        <v>27</v>
      </c>
      <c r="K23" s="5">
        <v>24</v>
      </c>
      <c r="L23" s="5">
        <v>27</v>
      </c>
      <c r="M23" s="5">
        <v>22</v>
      </c>
    </row>
    <row r="24" spans="1:13" x14ac:dyDescent="0.3">
      <c r="A24" s="74">
        <v>2013</v>
      </c>
      <c r="B24" s="5">
        <v>18</v>
      </c>
      <c r="C24" s="5">
        <v>18</v>
      </c>
      <c r="D24" s="5">
        <v>18</v>
      </c>
      <c r="E24" s="5">
        <v>19</v>
      </c>
      <c r="F24" s="5">
        <v>28</v>
      </c>
      <c r="G24" s="5">
        <v>23</v>
      </c>
      <c r="H24" s="5">
        <v>21</v>
      </c>
      <c r="I24" s="5">
        <v>21</v>
      </c>
      <c r="J24" s="5">
        <v>23</v>
      </c>
      <c r="K24" s="5">
        <v>22</v>
      </c>
      <c r="L24" s="5">
        <v>30</v>
      </c>
      <c r="M24" s="5">
        <v>27</v>
      </c>
    </row>
    <row r="25" spans="1:13" x14ac:dyDescent="0.3">
      <c r="A25" s="74">
        <v>2014</v>
      </c>
      <c r="B25" s="5">
        <v>26</v>
      </c>
      <c r="C25" s="5">
        <v>18</v>
      </c>
      <c r="D25" s="5">
        <v>24</v>
      </c>
      <c r="E25" s="5">
        <v>21</v>
      </c>
      <c r="F25" s="5">
        <v>21</v>
      </c>
      <c r="G25" s="5">
        <v>21</v>
      </c>
      <c r="H25" s="5">
        <v>23</v>
      </c>
      <c r="I25" s="5">
        <v>23</v>
      </c>
      <c r="J25" s="5">
        <v>21</v>
      </c>
      <c r="K25" s="5">
        <v>20</v>
      </c>
      <c r="L25" s="5">
        <v>24</v>
      </c>
      <c r="M25" s="5">
        <v>21</v>
      </c>
    </row>
    <row r="26" spans="1:13" x14ac:dyDescent="0.3">
      <c r="A26" s="74">
        <v>2015</v>
      </c>
      <c r="B26" s="5">
        <v>18</v>
      </c>
      <c r="C26" s="5">
        <v>19</v>
      </c>
      <c r="D26" s="5">
        <v>18</v>
      </c>
      <c r="E26" s="5">
        <v>19</v>
      </c>
      <c r="F26" s="5">
        <v>20</v>
      </c>
      <c r="G26" s="5">
        <v>20</v>
      </c>
      <c r="H26" s="5">
        <v>22</v>
      </c>
      <c r="I26" s="5">
        <v>22</v>
      </c>
      <c r="J26" s="5">
        <v>19</v>
      </c>
      <c r="K26" s="5">
        <v>13</v>
      </c>
      <c r="L26" s="5">
        <v>13</v>
      </c>
      <c r="M26" s="5">
        <v>12</v>
      </c>
    </row>
    <row r="27" spans="1:13" x14ac:dyDescent="0.3">
      <c r="A27" s="74">
        <v>2016</v>
      </c>
      <c r="B27" s="5">
        <v>11</v>
      </c>
      <c r="C27" s="5">
        <v>10</v>
      </c>
      <c r="D27" s="5">
        <v>11</v>
      </c>
      <c r="E27" s="5">
        <v>13</v>
      </c>
      <c r="F27" s="5">
        <v>19</v>
      </c>
      <c r="G27" s="5">
        <v>20</v>
      </c>
      <c r="H27" s="5">
        <v>16</v>
      </c>
      <c r="I27" s="5">
        <v>19</v>
      </c>
      <c r="J27" s="5">
        <v>18</v>
      </c>
      <c r="K27" s="5">
        <v>18</v>
      </c>
      <c r="L27" s="5">
        <v>24</v>
      </c>
      <c r="M27" s="5">
        <v>22</v>
      </c>
    </row>
    <row r="28" spans="1:13" x14ac:dyDescent="0.3">
      <c r="A28" s="74">
        <v>2017</v>
      </c>
      <c r="B28" s="5">
        <v>20</v>
      </c>
      <c r="C28" s="5">
        <v>16</v>
      </c>
      <c r="D28" s="5">
        <v>25</v>
      </c>
      <c r="E28" s="5">
        <v>26</v>
      </c>
      <c r="F28" s="5">
        <v>31</v>
      </c>
      <c r="G28" s="5">
        <v>29</v>
      </c>
      <c r="H28" s="5">
        <v>25</v>
      </c>
      <c r="I28" s="5">
        <v>21</v>
      </c>
      <c r="J28" s="5">
        <v>21</v>
      </c>
      <c r="K28" s="5">
        <v>19</v>
      </c>
      <c r="L28" s="5">
        <v>22</v>
      </c>
      <c r="M28" s="5">
        <v>23</v>
      </c>
    </row>
    <row r="29" spans="1:13" x14ac:dyDescent="0.3">
      <c r="A29" s="74">
        <v>2018</v>
      </c>
      <c r="B29" s="5">
        <v>17</v>
      </c>
      <c r="C29" s="5">
        <v>14</v>
      </c>
      <c r="D29" s="5">
        <v>16</v>
      </c>
      <c r="E29" s="5">
        <v>24</v>
      </c>
      <c r="F29" s="5">
        <v>27</v>
      </c>
      <c r="G29" s="5">
        <v>26</v>
      </c>
      <c r="H29" s="5">
        <v>27</v>
      </c>
      <c r="I29" s="5">
        <v>22</v>
      </c>
      <c r="J29" s="5">
        <v>20</v>
      </c>
      <c r="K29" s="5">
        <v>20</v>
      </c>
      <c r="L29" s="5">
        <v>26</v>
      </c>
      <c r="M29" s="5">
        <v>19</v>
      </c>
    </row>
    <row r="30" spans="1:13" x14ac:dyDescent="0.3">
      <c r="A30" s="74">
        <v>2019</v>
      </c>
      <c r="B30" s="5">
        <v>15</v>
      </c>
      <c r="C30" s="5">
        <v>10</v>
      </c>
      <c r="D30" s="5">
        <v>13</v>
      </c>
      <c r="E30" s="5">
        <v>26</v>
      </c>
      <c r="F30" s="5">
        <v>26</v>
      </c>
      <c r="G30" s="5">
        <v>28</v>
      </c>
      <c r="H30" s="5">
        <v>20</v>
      </c>
      <c r="I30" s="5">
        <v>18</v>
      </c>
      <c r="J30" s="5">
        <v>14</v>
      </c>
      <c r="K30" s="5">
        <v>20</v>
      </c>
      <c r="L30" s="5">
        <v>24</v>
      </c>
      <c r="M30" s="5">
        <v>19</v>
      </c>
    </row>
    <row r="31" spans="1:13" x14ac:dyDescent="0.3">
      <c r="A31" s="74">
        <v>2020</v>
      </c>
      <c r="B31" s="5">
        <v>13</v>
      </c>
      <c r="C31" s="5">
        <v>10</v>
      </c>
      <c r="D31" s="5">
        <v>13</v>
      </c>
      <c r="E31" s="5">
        <v>10</v>
      </c>
      <c r="F31" s="5">
        <v>11</v>
      </c>
      <c r="G31" s="5">
        <v>12</v>
      </c>
      <c r="H31" s="5">
        <v>17</v>
      </c>
      <c r="I31" s="5">
        <v>17</v>
      </c>
      <c r="J31" s="5">
        <v>19</v>
      </c>
      <c r="K31" s="5">
        <v>18</v>
      </c>
      <c r="L31" s="5">
        <v>20</v>
      </c>
      <c r="M31" s="5">
        <v>17</v>
      </c>
    </row>
    <row r="32" spans="1:13" ht="15" thickBot="1" x14ac:dyDescent="0.35">
      <c r="A32" s="75">
        <v>2021</v>
      </c>
      <c r="B32" s="5">
        <v>6</v>
      </c>
      <c r="C32" s="5">
        <v>8</v>
      </c>
      <c r="D32" s="5">
        <v>10</v>
      </c>
      <c r="E32" s="5">
        <v>10</v>
      </c>
      <c r="F32" s="5">
        <v>23</v>
      </c>
      <c r="G32" s="5">
        <v>25</v>
      </c>
      <c r="H32" s="5">
        <v>18</v>
      </c>
      <c r="I32" s="5">
        <v>18</v>
      </c>
      <c r="J32" s="5">
        <v>20</v>
      </c>
      <c r="K32" s="5">
        <v>18</v>
      </c>
      <c r="L32" s="5">
        <v>26</v>
      </c>
      <c r="M32" s="5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7AC8-EF55-49DC-AAE9-7D1E2E5243A1}">
  <sheetPr>
    <tabColor theme="5" tint="0.59999389629810485"/>
  </sheetPr>
  <dimension ref="A1:M32"/>
  <sheetViews>
    <sheetView workbookViewId="0">
      <selection activeCell="C12" sqref="C12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75</v>
      </c>
      <c r="C2" s="5">
        <v>72</v>
      </c>
      <c r="D2" s="5">
        <v>80</v>
      </c>
      <c r="E2" s="5">
        <v>92</v>
      </c>
      <c r="F2" s="5">
        <v>90</v>
      </c>
      <c r="G2" s="5">
        <v>90</v>
      </c>
      <c r="H2" s="5">
        <v>90</v>
      </c>
      <c r="I2" s="5">
        <v>100</v>
      </c>
      <c r="J2" s="5">
        <v>90</v>
      </c>
      <c r="K2" s="5">
        <v>82</v>
      </c>
      <c r="L2" s="5">
        <v>85</v>
      </c>
      <c r="M2" s="5">
        <v>88</v>
      </c>
    </row>
    <row r="3" spans="1:13" x14ac:dyDescent="0.3">
      <c r="A3" s="74">
        <v>1992</v>
      </c>
      <c r="B3" s="5">
        <v>80</v>
      </c>
      <c r="C3" s="5">
        <v>75</v>
      </c>
      <c r="D3" s="5">
        <v>67</v>
      </c>
      <c r="E3" s="5">
        <v>72</v>
      </c>
      <c r="F3" s="5">
        <v>80</v>
      </c>
      <c r="G3" s="5">
        <v>68</v>
      </c>
      <c r="H3" s="5">
        <v>68</v>
      </c>
      <c r="I3" s="5">
        <v>78</v>
      </c>
      <c r="J3" s="5">
        <v>61</v>
      </c>
      <c r="K3" s="5">
        <v>70</v>
      </c>
      <c r="L3" s="5">
        <v>72</v>
      </c>
      <c r="M3" s="5">
        <v>80</v>
      </c>
    </row>
    <row r="4" spans="1:13" x14ac:dyDescent="0.3">
      <c r="A4" s="74">
        <v>1993</v>
      </c>
      <c r="B4" s="5">
        <v>70</v>
      </c>
      <c r="C4" s="5">
        <v>73</v>
      </c>
      <c r="D4" s="5">
        <v>68</v>
      </c>
      <c r="E4" s="5">
        <v>80</v>
      </c>
      <c r="F4" s="5">
        <v>92</v>
      </c>
      <c r="G4" s="5">
        <v>85</v>
      </c>
      <c r="H4" s="5">
        <v>82</v>
      </c>
      <c r="I4" s="5">
        <v>78</v>
      </c>
      <c r="J4" s="5">
        <v>80</v>
      </c>
      <c r="K4" s="5">
        <v>77</v>
      </c>
      <c r="L4" s="5">
        <v>70</v>
      </c>
      <c r="M4" s="5">
        <v>85</v>
      </c>
    </row>
    <row r="5" spans="1:13" x14ac:dyDescent="0.3">
      <c r="A5" s="74">
        <v>1994</v>
      </c>
      <c r="B5" s="5">
        <v>82</v>
      </c>
      <c r="C5" s="5">
        <v>85</v>
      </c>
      <c r="D5" s="5">
        <v>82</v>
      </c>
      <c r="E5" s="5">
        <v>90</v>
      </c>
      <c r="F5" s="5">
        <v>90</v>
      </c>
      <c r="G5" s="5">
        <v>90</v>
      </c>
      <c r="H5" s="5">
        <v>90</v>
      </c>
      <c r="I5" s="5">
        <v>91</v>
      </c>
      <c r="J5" s="5">
        <v>90</v>
      </c>
      <c r="K5" s="5">
        <v>92</v>
      </c>
      <c r="L5" s="5">
        <v>100</v>
      </c>
      <c r="M5" s="5">
        <v>78</v>
      </c>
    </row>
    <row r="6" spans="1:13" x14ac:dyDescent="0.3">
      <c r="A6" s="74">
        <v>1995</v>
      </c>
      <c r="B6" s="5">
        <v>75</v>
      </c>
      <c r="C6" s="5">
        <v>68</v>
      </c>
      <c r="D6" s="5">
        <v>80</v>
      </c>
      <c r="E6" s="5">
        <v>83</v>
      </c>
      <c r="F6" s="5">
        <v>93</v>
      </c>
      <c r="G6" s="5">
        <v>90</v>
      </c>
      <c r="H6" s="5">
        <v>88</v>
      </c>
      <c r="I6" s="5">
        <v>90</v>
      </c>
      <c r="J6" s="5">
        <v>90</v>
      </c>
      <c r="K6" s="5">
        <v>90</v>
      </c>
      <c r="L6" s="5">
        <v>87</v>
      </c>
      <c r="M6" s="5">
        <v>60</v>
      </c>
    </row>
    <row r="7" spans="1:13" x14ac:dyDescent="0.3">
      <c r="A7" s="74">
        <v>1996</v>
      </c>
      <c r="B7" s="5">
        <v>85</v>
      </c>
      <c r="C7" s="5">
        <v>80</v>
      </c>
      <c r="D7" s="5">
        <v>90</v>
      </c>
      <c r="E7" s="5">
        <v>90</v>
      </c>
      <c r="F7" s="5">
        <v>92</v>
      </c>
      <c r="G7" s="5">
        <v>100</v>
      </c>
      <c r="H7" s="5">
        <v>108</v>
      </c>
      <c r="I7" s="5">
        <v>94</v>
      </c>
      <c r="J7" s="5">
        <v>80</v>
      </c>
      <c r="K7" s="5">
        <v>89</v>
      </c>
      <c r="L7" s="5">
        <v>90</v>
      </c>
      <c r="M7" s="5">
        <v>90</v>
      </c>
    </row>
    <row r="8" spans="1:13" x14ac:dyDescent="0.3">
      <c r="A8" s="74">
        <v>1997</v>
      </c>
      <c r="B8" s="5">
        <v>88</v>
      </c>
      <c r="C8" s="5">
        <v>80</v>
      </c>
      <c r="D8" s="5">
        <v>80</v>
      </c>
      <c r="E8" s="5">
        <v>90</v>
      </c>
      <c r="F8" s="5">
        <v>80</v>
      </c>
      <c r="G8" s="5">
        <v>84</v>
      </c>
      <c r="H8" s="5">
        <v>75</v>
      </c>
      <c r="I8" s="5">
        <v>82</v>
      </c>
      <c r="J8" s="5">
        <v>73</v>
      </c>
      <c r="K8" s="5">
        <v>80</v>
      </c>
      <c r="L8" s="5">
        <v>84</v>
      </c>
      <c r="M8" s="5">
        <v>69</v>
      </c>
    </row>
    <row r="9" spans="1:13" x14ac:dyDescent="0.3">
      <c r="A9" s="74">
        <v>1998</v>
      </c>
      <c r="B9" s="5">
        <v>75</v>
      </c>
      <c r="C9" s="5">
        <v>79</v>
      </c>
      <c r="D9" s="5">
        <v>80</v>
      </c>
      <c r="E9" s="5">
        <v>88</v>
      </c>
      <c r="F9" s="5">
        <v>94</v>
      </c>
      <c r="G9" s="5">
        <v>91</v>
      </c>
      <c r="H9" s="5">
        <v>85</v>
      </c>
      <c r="I9" s="5">
        <v>85</v>
      </c>
      <c r="J9" s="5">
        <v>80</v>
      </c>
      <c r="K9" s="5">
        <v>85</v>
      </c>
      <c r="L9" s="5">
        <v>100</v>
      </c>
      <c r="M9" s="5">
        <v>90</v>
      </c>
    </row>
    <row r="10" spans="1:13" x14ac:dyDescent="0.3">
      <c r="A10" s="74">
        <v>1999</v>
      </c>
      <c r="B10" s="5">
        <v>90</v>
      </c>
      <c r="C10" s="5">
        <v>88</v>
      </c>
      <c r="D10" s="5">
        <v>100</v>
      </c>
      <c r="E10" s="5">
        <v>100</v>
      </c>
      <c r="F10" s="5">
        <v>85</v>
      </c>
      <c r="G10" s="5">
        <v>80</v>
      </c>
      <c r="H10" s="5">
        <v>75</v>
      </c>
      <c r="I10" s="5">
        <v>85</v>
      </c>
      <c r="J10" s="5">
        <v>95</v>
      </c>
      <c r="K10" s="5">
        <v>118</v>
      </c>
      <c r="L10" s="5">
        <v>105</v>
      </c>
      <c r="M10" s="5">
        <v>88</v>
      </c>
    </row>
    <row r="11" spans="1:13" x14ac:dyDescent="0.3">
      <c r="A11" s="74">
        <v>2000</v>
      </c>
      <c r="B11" s="5">
        <v>77</v>
      </c>
      <c r="C11" s="5">
        <v>75</v>
      </c>
      <c r="D11" s="5">
        <v>83</v>
      </c>
      <c r="E11" s="5">
        <v>80</v>
      </c>
      <c r="F11" s="5">
        <v>74</v>
      </c>
      <c r="G11" s="5">
        <v>72</v>
      </c>
      <c r="H11" s="5">
        <v>75</v>
      </c>
      <c r="I11" s="5">
        <v>75</v>
      </c>
      <c r="J11" s="5">
        <v>77</v>
      </c>
      <c r="K11" s="5">
        <v>90</v>
      </c>
      <c r="L11" s="5">
        <v>84</v>
      </c>
      <c r="M11" s="5">
        <v>70</v>
      </c>
    </row>
    <row r="12" spans="1:13" x14ac:dyDescent="0.3">
      <c r="A12" s="74">
        <v>2001</v>
      </c>
      <c r="B12" s="5">
        <v>73</v>
      </c>
      <c r="C12" s="5">
        <v>58</v>
      </c>
      <c r="D12" s="5">
        <v>70</v>
      </c>
      <c r="E12" s="5">
        <v>43</v>
      </c>
      <c r="F12" s="5">
        <v>70</v>
      </c>
      <c r="G12" s="5">
        <v>78</v>
      </c>
      <c r="H12" s="5">
        <v>54</v>
      </c>
      <c r="I12" s="5">
        <v>73</v>
      </c>
      <c r="J12" s="5">
        <v>70</v>
      </c>
      <c r="K12" s="5">
        <v>70</v>
      </c>
      <c r="L12" s="5">
        <v>75</v>
      </c>
      <c r="M12" s="5">
        <v>85</v>
      </c>
    </row>
    <row r="13" spans="1:13" x14ac:dyDescent="0.3">
      <c r="A13" s="74">
        <v>2002</v>
      </c>
      <c r="B13" s="5">
        <v>50</v>
      </c>
      <c r="C13" s="5">
        <v>45</v>
      </c>
      <c r="D13" s="5">
        <v>45</v>
      </c>
      <c r="E13" s="5">
        <v>83</v>
      </c>
      <c r="F13" s="5">
        <v>86</v>
      </c>
      <c r="G13" s="5">
        <v>90</v>
      </c>
      <c r="H13" s="5">
        <v>85</v>
      </c>
      <c r="I13" s="5">
        <v>68</v>
      </c>
      <c r="J13" s="5">
        <v>50</v>
      </c>
      <c r="K13" s="5">
        <v>65</v>
      </c>
      <c r="L13" s="5">
        <v>77</v>
      </c>
      <c r="M13" s="5">
        <v>80</v>
      </c>
    </row>
    <row r="14" spans="1:13" x14ac:dyDescent="0.3">
      <c r="A14" s="74">
        <v>2003</v>
      </c>
      <c r="B14" s="5">
        <v>59</v>
      </c>
      <c r="C14" s="5">
        <v>60</v>
      </c>
      <c r="D14" s="5">
        <v>60</v>
      </c>
      <c r="E14" s="5">
        <v>60</v>
      </c>
      <c r="F14" s="5">
        <v>80</v>
      </c>
      <c r="G14" s="5">
        <v>80</v>
      </c>
      <c r="H14" s="5">
        <v>80</v>
      </c>
      <c r="I14" s="5">
        <v>88</v>
      </c>
      <c r="J14" s="5">
        <v>90</v>
      </c>
      <c r="K14" s="5">
        <v>90</v>
      </c>
      <c r="L14" s="5">
        <v>105</v>
      </c>
      <c r="M14" s="5">
        <v>95</v>
      </c>
    </row>
    <row r="15" spans="1:13" x14ac:dyDescent="0.3">
      <c r="A15" s="74">
        <v>2004</v>
      </c>
      <c r="B15" s="5">
        <v>90</v>
      </c>
      <c r="C15" s="5">
        <v>70</v>
      </c>
      <c r="D15" s="5">
        <v>70</v>
      </c>
      <c r="E15" s="5">
        <v>95</v>
      </c>
      <c r="F15" s="5">
        <v>93</v>
      </c>
      <c r="G15" s="5">
        <v>90</v>
      </c>
      <c r="H15" s="5">
        <v>82</v>
      </c>
      <c r="I15" s="5">
        <v>75</v>
      </c>
      <c r="J15" s="5">
        <v>88</v>
      </c>
      <c r="K15" s="5">
        <v>100</v>
      </c>
      <c r="L15" s="5">
        <v>128</v>
      </c>
      <c r="M15" s="5">
        <v>95</v>
      </c>
    </row>
    <row r="16" spans="1:13" x14ac:dyDescent="0.3">
      <c r="A16" s="74">
        <v>2005</v>
      </c>
      <c r="B16" s="5">
        <v>70</v>
      </c>
      <c r="C16" s="5">
        <v>55</v>
      </c>
      <c r="D16" s="5">
        <v>65</v>
      </c>
      <c r="E16" s="5">
        <v>60</v>
      </c>
      <c r="F16" s="5">
        <v>100</v>
      </c>
      <c r="G16" s="5">
        <v>98</v>
      </c>
      <c r="H16" s="5">
        <v>80</v>
      </c>
      <c r="I16" s="5">
        <v>85</v>
      </c>
      <c r="J16" s="5">
        <v>91</v>
      </c>
      <c r="K16" s="5">
        <v>115</v>
      </c>
      <c r="L16" s="5">
        <v>130</v>
      </c>
      <c r="M16" s="5">
        <v>95</v>
      </c>
    </row>
    <row r="17" spans="1:13" x14ac:dyDescent="0.3">
      <c r="A17" s="74">
        <v>2006</v>
      </c>
      <c r="B17" s="5">
        <v>88</v>
      </c>
      <c r="C17" s="5">
        <v>53</v>
      </c>
      <c r="D17" s="5">
        <v>80</v>
      </c>
      <c r="E17" s="5">
        <v>100</v>
      </c>
      <c r="F17" s="5">
        <v>144</v>
      </c>
      <c r="G17" s="5">
        <v>135</v>
      </c>
      <c r="H17" s="5">
        <v>68</v>
      </c>
      <c r="I17" s="5">
        <v>90</v>
      </c>
      <c r="J17" s="5">
        <v>80</v>
      </c>
      <c r="K17" s="5">
        <v>72</v>
      </c>
      <c r="L17" s="5">
        <v>100</v>
      </c>
      <c r="M17" s="5">
        <v>98</v>
      </c>
    </row>
    <row r="18" spans="1:13" x14ac:dyDescent="0.3">
      <c r="A18" s="74">
        <v>2007</v>
      </c>
      <c r="B18" s="5">
        <v>70</v>
      </c>
      <c r="C18" s="5">
        <v>65</v>
      </c>
      <c r="D18" s="5">
        <v>68</v>
      </c>
      <c r="E18" s="5">
        <v>90</v>
      </c>
      <c r="F18" s="5">
        <v>80</v>
      </c>
      <c r="G18" s="5">
        <v>80</v>
      </c>
      <c r="H18" s="5">
        <v>80</v>
      </c>
      <c r="I18" s="5">
        <v>84</v>
      </c>
      <c r="J18" s="5">
        <v>85</v>
      </c>
      <c r="K18" s="5">
        <v>80</v>
      </c>
      <c r="L18" s="5">
        <v>95</v>
      </c>
      <c r="M18" s="5">
        <v>92</v>
      </c>
    </row>
    <row r="19" spans="1:13" x14ac:dyDescent="0.3">
      <c r="A19" s="74">
        <v>2008</v>
      </c>
      <c r="B19" s="5">
        <v>75</v>
      </c>
      <c r="C19" s="5">
        <v>50</v>
      </c>
      <c r="D19" s="5">
        <v>50</v>
      </c>
      <c r="E19" s="5">
        <v>108</v>
      </c>
      <c r="F19" s="5">
        <v>100</v>
      </c>
      <c r="G19" s="5">
        <v>103</v>
      </c>
      <c r="H19" s="5">
        <v>95</v>
      </c>
      <c r="I19" s="5">
        <v>90</v>
      </c>
      <c r="J19" s="5">
        <v>103</v>
      </c>
      <c r="K19" s="5">
        <v>98</v>
      </c>
      <c r="L19" s="5">
        <v>110</v>
      </c>
      <c r="M19" s="5">
        <v>90</v>
      </c>
    </row>
    <row r="20" spans="1:13" x14ac:dyDescent="0.3">
      <c r="A20" s="74">
        <v>2009</v>
      </c>
      <c r="B20" s="5">
        <v>80</v>
      </c>
      <c r="C20" s="5">
        <v>80</v>
      </c>
      <c r="D20" s="5">
        <v>83</v>
      </c>
      <c r="E20" s="5">
        <v>90</v>
      </c>
      <c r="F20" s="5">
        <v>75</v>
      </c>
      <c r="G20" s="5">
        <v>58</v>
      </c>
      <c r="H20" s="5">
        <v>78</v>
      </c>
      <c r="I20" s="5">
        <v>70</v>
      </c>
      <c r="J20" s="5">
        <v>0</v>
      </c>
      <c r="K20" s="5">
        <v>60</v>
      </c>
      <c r="L20" s="5">
        <v>80</v>
      </c>
      <c r="M20" s="5">
        <v>0</v>
      </c>
    </row>
    <row r="21" spans="1:13" x14ac:dyDescent="0.3">
      <c r="A21" s="74">
        <v>2010</v>
      </c>
      <c r="B21" s="5">
        <v>-1</v>
      </c>
      <c r="C21" s="5">
        <v>-1</v>
      </c>
      <c r="D21" s="5">
        <v>-1</v>
      </c>
      <c r="E21" s="5">
        <v>10</v>
      </c>
      <c r="F21" s="5">
        <v>70</v>
      </c>
      <c r="G21" s="5">
        <v>80</v>
      </c>
      <c r="H21" s="5">
        <v>94</v>
      </c>
      <c r="I21" s="5">
        <v>100</v>
      </c>
      <c r="J21" s="5">
        <v>76</v>
      </c>
      <c r="K21" s="5">
        <v>86</v>
      </c>
      <c r="L21" s="5">
        <v>148</v>
      </c>
      <c r="M21" s="5">
        <v>114</v>
      </c>
    </row>
    <row r="22" spans="1:13" x14ac:dyDescent="0.3">
      <c r="A22" s="74">
        <v>2011</v>
      </c>
      <c r="B22" s="5">
        <v>51</v>
      </c>
      <c r="C22" s="5">
        <v>68</v>
      </c>
      <c r="D22" s="5">
        <v>62</v>
      </c>
      <c r="E22" s="5">
        <v>75</v>
      </c>
      <c r="F22" s="5">
        <v>123</v>
      </c>
      <c r="G22" s="5">
        <v>70</v>
      </c>
      <c r="H22" s="5">
        <v>63</v>
      </c>
      <c r="I22" s="5">
        <v>79</v>
      </c>
      <c r="J22" s="5">
        <v>80</v>
      </c>
      <c r="K22" s="5">
        <v>90</v>
      </c>
      <c r="L22" s="5">
        <v>170</v>
      </c>
      <c r="M22" s="5">
        <v>140</v>
      </c>
    </row>
    <row r="23" spans="1:13" x14ac:dyDescent="0.3">
      <c r="A23" s="74">
        <v>2012</v>
      </c>
      <c r="B23" s="5">
        <v>82</v>
      </c>
      <c r="C23" s="5">
        <v>70</v>
      </c>
      <c r="D23" s="5">
        <v>60</v>
      </c>
      <c r="E23" s="5">
        <v>103</v>
      </c>
      <c r="F23" s="5">
        <v>-1</v>
      </c>
      <c r="G23" s="5">
        <v>49</v>
      </c>
      <c r="H23" s="5">
        <v>58</v>
      </c>
      <c r="I23" s="5">
        <v>62</v>
      </c>
      <c r="J23" s="5">
        <v>62</v>
      </c>
      <c r="K23" s="5">
        <v>62</v>
      </c>
      <c r="L23" s="5">
        <v>62</v>
      </c>
      <c r="M23" s="5">
        <v>51</v>
      </c>
    </row>
    <row r="24" spans="1:13" x14ac:dyDescent="0.3">
      <c r="A24" s="74">
        <v>2013</v>
      </c>
      <c r="B24" s="5">
        <v>43</v>
      </c>
      <c r="C24" s="5">
        <v>43</v>
      </c>
      <c r="D24" s="5">
        <v>41</v>
      </c>
      <c r="E24" s="5">
        <v>41</v>
      </c>
      <c r="F24" s="5">
        <v>53</v>
      </c>
      <c r="G24" s="5">
        <v>48</v>
      </c>
      <c r="H24" s="5">
        <v>41</v>
      </c>
      <c r="I24" s="5">
        <v>37</v>
      </c>
      <c r="J24" s="5">
        <v>45</v>
      </c>
      <c r="K24" s="5">
        <v>48</v>
      </c>
      <c r="L24" s="5">
        <v>60</v>
      </c>
      <c r="M24" s="5">
        <v>57</v>
      </c>
    </row>
    <row r="25" spans="1:13" x14ac:dyDescent="0.3">
      <c r="A25" s="74">
        <v>2014</v>
      </c>
      <c r="B25" s="5">
        <v>54</v>
      </c>
      <c r="C25" s="5">
        <v>45</v>
      </c>
      <c r="D25" s="5">
        <v>50</v>
      </c>
      <c r="E25" s="5">
        <v>53</v>
      </c>
      <c r="F25" s="5">
        <v>60</v>
      </c>
      <c r="G25" s="5">
        <v>59</v>
      </c>
      <c r="H25" s="5">
        <v>59</v>
      </c>
      <c r="I25" s="5">
        <v>42</v>
      </c>
      <c r="J25" s="5">
        <v>53</v>
      </c>
      <c r="K25" s="5">
        <v>46</v>
      </c>
      <c r="L25" s="5">
        <v>64</v>
      </c>
      <c r="M25" s="5">
        <v>61</v>
      </c>
    </row>
    <row r="26" spans="1:13" x14ac:dyDescent="0.3">
      <c r="A26" s="74">
        <v>2015</v>
      </c>
      <c r="B26" s="5">
        <v>57</v>
      </c>
      <c r="C26" s="5">
        <v>59</v>
      </c>
      <c r="D26" s="5">
        <v>54</v>
      </c>
      <c r="E26" s="5">
        <v>53</v>
      </c>
      <c r="F26" s="5">
        <v>44</v>
      </c>
      <c r="G26" s="5">
        <v>40</v>
      </c>
      <c r="H26" s="5">
        <v>34</v>
      </c>
      <c r="I26" s="5">
        <v>27</v>
      </c>
      <c r="J26" s="5">
        <v>27</v>
      </c>
      <c r="K26" s="5">
        <v>5</v>
      </c>
      <c r="L26" s="5">
        <v>5</v>
      </c>
      <c r="M26" s="5">
        <v>10</v>
      </c>
    </row>
    <row r="27" spans="1:13" x14ac:dyDescent="0.3">
      <c r="A27" s="74">
        <v>2016</v>
      </c>
      <c r="B27" s="5">
        <v>5</v>
      </c>
      <c r="C27" s="5">
        <v>5</v>
      </c>
      <c r="D27" s="5">
        <v>25</v>
      </c>
      <c r="E27" s="5">
        <v>30</v>
      </c>
      <c r="F27" s="5">
        <v>33</v>
      </c>
      <c r="G27" s="5">
        <v>33</v>
      </c>
      <c r="H27" s="5">
        <v>28</v>
      </c>
      <c r="I27" s="5">
        <v>30</v>
      </c>
      <c r="J27" s="5">
        <v>37</v>
      </c>
      <c r="K27" s="5">
        <v>34</v>
      </c>
      <c r="L27" s="5">
        <v>58</v>
      </c>
      <c r="M27" s="5">
        <v>41</v>
      </c>
    </row>
    <row r="28" spans="1:13" x14ac:dyDescent="0.3">
      <c r="A28" s="74">
        <v>2017</v>
      </c>
      <c r="B28" s="5">
        <v>38</v>
      </c>
      <c r="C28" s="5">
        <v>33</v>
      </c>
      <c r="D28" s="5">
        <v>36</v>
      </c>
      <c r="E28" s="5">
        <v>64</v>
      </c>
      <c r="F28" s="5">
        <v>73</v>
      </c>
      <c r="G28" s="5">
        <v>67</v>
      </c>
      <c r="H28" s="5">
        <v>61</v>
      </c>
      <c r="I28" s="5">
        <v>30</v>
      </c>
      <c r="J28" s="5">
        <v>42</v>
      </c>
      <c r="K28" s="5">
        <v>48</v>
      </c>
      <c r="L28" s="5">
        <v>46</v>
      </c>
      <c r="M28" s="5">
        <v>62</v>
      </c>
    </row>
    <row r="29" spans="1:13" x14ac:dyDescent="0.3">
      <c r="A29" s="74">
        <v>2018</v>
      </c>
      <c r="B29" s="5">
        <v>40</v>
      </c>
      <c r="C29" s="5">
        <v>40</v>
      </c>
      <c r="D29" s="5">
        <v>54</v>
      </c>
      <c r="E29" s="5">
        <v>80</v>
      </c>
      <c r="F29" s="5">
        <v>84</v>
      </c>
      <c r="G29" s="5">
        <v>80</v>
      </c>
      <c r="H29" s="5">
        <v>71</v>
      </c>
      <c r="I29" s="5">
        <v>50</v>
      </c>
      <c r="J29" s="5">
        <v>55</v>
      </c>
      <c r="K29" s="5">
        <v>66</v>
      </c>
      <c r="L29" s="5">
        <v>49</v>
      </c>
      <c r="M29" s="5">
        <v>35</v>
      </c>
    </row>
    <row r="30" spans="1:13" x14ac:dyDescent="0.3">
      <c r="A30" s="74">
        <v>2019</v>
      </c>
      <c r="B30" s="5">
        <v>33</v>
      </c>
      <c r="C30" s="5">
        <v>33</v>
      </c>
      <c r="D30" s="5">
        <v>52</v>
      </c>
      <c r="E30" s="5">
        <v>67</v>
      </c>
      <c r="F30" s="5">
        <v>65</v>
      </c>
      <c r="G30" s="5">
        <v>59</v>
      </c>
      <c r="H30" s="5">
        <v>52</v>
      </c>
      <c r="I30" s="5">
        <v>41</v>
      </c>
      <c r="J30" s="5">
        <v>37</v>
      </c>
      <c r="K30" s="5">
        <v>62</v>
      </c>
      <c r="L30" s="5">
        <v>50</v>
      </c>
      <c r="M30" s="5">
        <v>48</v>
      </c>
    </row>
    <row r="31" spans="1:13" x14ac:dyDescent="0.3">
      <c r="A31" s="74">
        <v>2020</v>
      </c>
      <c r="B31" s="5">
        <v>41</v>
      </c>
      <c r="C31" s="5">
        <v>30</v>
      </c>
      <c r="D31" s="5">
        <v>33</v>
      </c>
      <c r="E31" s="5">
        <v>48</v>
      </c>
      <c r="F31" s="5">
        <v>50</v>
      </c>
      <c r="G31" s="5">
        <v>53</v>
      </c>
      <c r="H31" s="5">
        <v>52</v>
      </c>
      <c r="I31" s="5">
        <v>60</v>
      </c>
      <c r="J31" s="5">
        <v>58</v>
      </c>
      <c r="K31" s="5">
        <v>60</v>
      </c>
      <c r="L31" s="5">
        <v>64</v>
      </c>
      <c r="M31" s="5">
        <v>48</v>
      </c>
    </row>
    <row r="32" spans="1:13" ht="15" thickBot="1" x14ac:dyDescent="0.35">
      <c r="A32" s="75">
        <v>2021</v>
      </c>
      <c r="B32" s="5">
        <v>37</v>
      </c>
      <c r="C32" s="5">
        <v>37</v>
      </c>
      <c r="D32" s="5">
        <v>44</v>
      </c>
      <c r="E32" s="5">
        <v>51</v>
      </c>
      <c r="F32" s="5">
        <v>64</v>
      </c>
      <c r="G32" s="5">
        <v>61</v>
      </c>
      <c r="H32" s="5">
        <v>59</v>
      </c>
      <c r="I32" s="5">
        <v>62</v>
      </c>
      <c r="J32" s="5">
        <v>62</v>
      </c>
      <c r="K32" s="5">
        <v>77</v>
      </c>
      <c r="L32" s="5">
        <v>59</v>
      </c>
      <c r="M32" s="5"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65B3-71C8-41B2-B145-C6AD574DE2EE}">
  <sheetPr>
    <tabColor rgb="FFFFC000"/>
  </sheetPr>
  <dimension ref="A1:Q21"/>
  <sheetViews>
    <sheetView topLeftCell="E1" zoomScale="66" workbookViewId="0">
      <selection activeCell="P32" sqref="P32"/>
    </sheetView>
  </sheetViews>
  <sheetFormatPr baseColWidth="10" defaultRowHeight="14.4" x14ac:dyDescent="0.3"/>
  <cols>
    <col min="1" max="1" width="16.77734375" style="37" customWidth="1"/>
    <col min="2" max="2" width="12.44140625" style="37" customWidth="1"/>
    <col min="3" max="8" width="11.5546875" style="37"/>
    <col min="9" max="12" width="12.77734375" style="37" customWidth="1"/>
    <col min="13" max="15" width="11.5546875" style="37"/>
    <col min="16" max="16" width="11.5546875" style="133"/>
    <col min="17" max="17" width="11.5546875" style="131"/>
    <col min="18" max="16384" width="11.5546875" style="37"/>
  </cols>
  <sheetData>
    <row r="1" spans="1:17" s="38" customFormat="1" ht="28.2" customHeight="1" thickBot="1" x14ac:dyDescent="0.35">
      <c r="A1" s="68" t="s">
        <v>17</v>
      </c>
      <c r="B1" s="69" t="s">
        <v>18</v>
      </c>
      <c r="C1" s="69" t="s">
        <v>20</v>
      </c>
      <c r="D1" s="69" t="s">
        <v>21</v>
      </c>
      <c r="E1" s="69" t="s">
        <v>22</v>
      </c>
      <c r="F1" s="69" t="s">
        <v>23</v>
      </c>
      <c r="G1" s="69" t="s">
        <v>34</v>
      </c>
      <c r="H1" s="69" t="s">
        <v>24</v>
      </c>
      <c r="I1" s="69" t="s">
        <v>25</v>
      </c>
      <c r="J1" s="69" t="s">
        <v>35</v>
      </c>
      <c r="K1" s="69" t="s">
        <v>36</v>
      </c>
      <c r="L1" s="70" t="s">
        <v>37</v>
      </c>
      <c r="M1" s="1"/>
      <c r="N1" s="1"/>
      <c r="O1" s="1"/>
      <c r="P1" s="132"/>
      <c r="Q1" s="130"/>
    </row>
    <row r="2" spans="1:17" x14ac:dyDescent="0.3">
      <c r="A2" s="39" t="s">
        <v>26</v>
      </c>
      <c r="B2" s="124" t="s">
        <v>27</v>
      </c>
      <c r="C2" s="41">
        <v>36130</v>
      </c>
      <c r="D2" s="41">
        <v>44531</v>
      </c>
      <c r="E2" s="40">
        <f>COUNT(Tabla41[Guamal (Caudal)])</f>
        <v>271</v>
      </c>
      <c r="F2" s="42">
        <f>AVERAGE(Tabla41[Guamal (Caudal)])</f>
        <v>0.43486346863468628</v>
      </c>
      <c r="G2" s="42">
        <f>MEDIAN(Tabla41[Guamal (Caudal)])</f>
        <v>0.251</v>
      </c>
      <c r="H2" s="42">
        <f>_xlfn.VAR.S(Tabla41[Guamal (Caudal)])</f>
        <v>0.25544803684570161</v>
      </c>
      <c r="I2" s="42">
        <f t="shared" ref="I2:I7" si="0">SQRT(H2)</f>
        <v>0.5054186748090157</v>
      </c>
      <c r="J2" s="42">
        <f>I2/F2</f>
        <v>1.1622467998883586</v>
      </c>
      <c r="K2" s="42">
        <f>_xlfn.SKEW.P(Tabla41[Guamal (Caudal)])</f>
        <v>2.6009668037493463</v>
      </c>
      <c r="L2" s="43">
        <f>KURT(Tabla41[Guamal (Caudal)])</f>
        <v>7.6542879226281118</v>
      </c>
      <c r="M2" s="1"/>
      <c r="N2" s="1"/>
      <c r="O2" s="1"/>
      <c r="P2" s="132"/>
    </row>
    <row r="3" spans="1:17" x14ac:dyDescent="0.3">
      <c r="A3" s="44" t="s">
        <v>28</v>
      </c>
      <c r="B3" s="125"/>
      <c r="C3" s="46">
        <v>33239</v>
      </c>
      <c r="D3" s="46">
        <v>44531</v>
      </c>
      <c r="E3" s="45">
        <f>COUNT(Tabla41[La Pradera (Caudal)])</f>
        <v>365</v>
      </c>
      <c r="F3" s="47">
        <f>AVERAGE(Tabla41[La Pradera (Caudal)])</f>
        <v>0.38656438356164374</v>
      </c>
      <c r="G3" s="47">
        <f>MEDIAN(Tabla41[La Pradera (Caudal)])</f>
        <v>0.26400000000000001</v>
      </c>
      <c r="H3" s="47">
        <f>_xlfn.VAR.S(Tabla41[La Pradera (Caudal)])</f>
        <v>0.18904347180490777</v>
      </c>
      <c r="I3" s="47">
        <f t="shared" si="0"/>
        <v>0.43479129683666368</v>
      </c>
      <c r="J3" s="47">
        <f t="shared" ref="J3:J21" si="1">I3/F3</f>
        <v>1.1247577772961832</v>
      </c>
      <c r="K3" s="47">
        <f>_xlfn.SKEW.P(Tabla41[La Pradera (Caudal)])</f>
        <v>4.9258177601971127</v>
      </c>
      <c r="L3" s="48">
        <f>KURT(Tabla41[La Pradera (Caudal)])</f>
        <v>41.663955890301146</v>
      </c>
      <c r="M3" s="1"/>
      <c r="N3" s="1"/>
      <c r="O3" s="1"/>
      <c r="P3" s="132"/>
    </row>
    <row r="4" spans="1:17" x14ac:dyDescent="0.3">
      <c r="A4" s="44" t="s">
        <v>29</v>
      </c>
      <c r="B4" s="125"/>
      <c r="C4" s="46">
        <v>33239</v>
      </c>
      <c r="D4" s="46">
        <v>44531</v>
      </c>
      <c r="E4" s="45">
        <f>COUNT(Tabla41[Pte Manrique (Caudal)])</f>
        <v>271</v>
      </c>
      <c r="F4" s="47">
        <f>AVERAGE(Tabla41[Pte Manrique (Caudal)])</f>
        <v>0.81050768184501842</v>
      </c>
      <c r="G4" s="47">
        <f>MEDIAN(Tabla41[Pte Manrique (Caudal)])</f>
        <v>0.57699999999999996</v>
      </c>
      <c r="H4" s="47">
        <f>_xlfn.VAR.S(Tabla41[Pte Manrique (Caudal)])</f>
        <v>0.78390235199736502</v>
      </c>
      <c r="I4" s="47">
        <f t="shared" si="0"/>
        <v>0.88538260204126729</v>
      </c>
      <c r="J4" s="47">
        <f t="shared" si="1"/>
        <v>1.0923802721101983</v>
      </c>
      <c r="K4" s="47">
        <f>_xlfn.SKEW.P(Tabla41[Pte Manrique (Caudal)])</f>
        <v>3.813343436441293</v>
      </c>
      <c r="L4" s="48">
        <f>KURT(Tabla41[Pte Manrique (Caudal)])</f>
        <v>22.644859463520625</v>
      </c>
      <c r="M4" s="1"/>
      <c r="N4" s="1"/>
      <c r="O4" s="1"/>
      <c r="P4" s="132"/>
    </row>
    <row r="5" spans="1:17" x14ac:dyDescent="0.3">
      <c r="A5" s="44" t="s">
        <v>30</v>
      </c>
      <c r="B5" s="125"/>
      <c r="C5" s="46">
        <v>33239</v>
      </c>
      <c r="D5" s="46">
        <v>44531</v>
      </c>
      <c r="E5" s="45">
        <f>COUNT(Tabla41[La Muralla (Caudal)])</f>
        <v>318</v>
      </c>
      <c r="F5" s="47">
        <f>AVERAGE(Tabla41[La Muralla (Caudal)])</f>
        <v>0.8703679245283017</v>
      </c>
      <c r="G5" s="47">
        <f>MEDIAN(Tabla41[La Muralla (Caudal)])</f>
        <v>0.55750000000000011</v>
      </c>
      <c r="H5" s="47">
        <f>_xlfn.VAR.S(Tabla41[La Muralla (Caudal)])</f>
        <v>1.1028097159395278</v>
      </c>
      <c r="I5" s="47">
        <f t="shared" si="0"/>
        <v>1.0501474734243414</v>
      </c>
      <c r="J5" s="47">
        <f t="shared" si="1"/>
        <v>1.206555806837059</v>
      </c>
      <c r="K5" s="47">
        <f>_xlfn.SKEW.P(Tabla41[La Muralla (Caudal)])</f>
        <v>3.1190680927739436</v>
      </c>
      <c r="L5" s="48">
        <f>KURT(Tabla41[La Muralla (Caudal)])</f>
        <v>13.256122919931265</v>
      </c>
      <c r="M5" s="1"/>
      <c r="N5" s="1"/>
      <c r="O5" s="1"/>
      <c r="P5" s="132"/>
    </row>
    <row r="6" spans="1:17" ht="15" thickBot="1" x14ac:dyDescent="0.35">
      <c r="A6" s="49" t="s">
        <v>31</v>
      </c>
      <c r="B6" s="126"/>
      <c r="C6" s="51">
        <v>33604</v>
      </c>
      <c r="D6" s="51">
        <v>44531</v>
      </c>
      <c r="E6" s="50">
        <f>COUNT(Tabla41[El Bosque (Caudal)])</f>
        <v>328</v>
      </c>
      <c r="F6" s="52">
        <f>AVERAGE(Tabla41[El Bosque (Caudal)])</f>
        <v>1.0669939024390247</v>
      </c>
      <c r="G6" s="52">
        <f>MEDIAN(Tabla41[El Bosque (Caudal)])</f>
        <v>0.59299999999999997</v>
      </c>
      <c r="H6" s="52">
        <f>_xlfn.VAR.S(Tabla41[El Bosque (Caudal)])</f>
        <v>1.9413556513388519</v>
      </c>
      <c r="I6" s="52">
        <f t="shared" si="0"/>
        <v>1.393325393201047</v>
      </c>
      <c r="J6" s="52">
        <f t="shared" si="1"/>
        <v>1.3058419453157757</v>
      </c>
      <c r="K6" s="52">
        <f>_xlfn.SKEW.P(Tabla41[El Bosque (Caudal)])</f>
        <v>2.7209619631927002</v>
      </c>
      <c r="L6" s="53">
        <f>KURT(Tabla41[El Bosque (Caudal)])</f>
        <v>8.5372387939482852</v>
      </c>
      <c r="M6" s="1"/>
      <c r="N6" s="1"/>
      <c r="O6" s="1"/>
      <c r="P6" s="132"/>
    </row>
    <row r="7" spans="1:17" x14ac:dyDescent="0.3">
      <c r="A7" s="54" t="s">
        <v>26</v>
      </c>
      <c r="B7" s="127" t="s">
        <v>1</v>
      </c>
      <c r="C7" s="55">
        <v>36130</v>
      </c>
      <c r="D7" s="55">
        <v>44531</v>
      </c>
      <c r="E7" s="56">
        <f>COUNT(Tabla41[Guamal (Nivel medio)])</f>
        <v>271</v>
      </c>
      <c r="F7" s="57">
        <f>AVERAGE(Tabla41[Guamal (Nivel medio)])</f>
        <v>34</v>
      </c>
      <c r="G7" s="57">
        <f>MEDIAN(Tabla41[Guamal (Nivel medio)])</f>
        <v>34</v>
      </c>
      <c r="H7" s="57">
        <f>_xlfn.VAR.S(Tabla41[Guamal (Nivel medio)])</f>
        <v>190.3111111111111</v>
      </c>
      <c r="I7" s="57">
        <f t="shared" si="0"/>
        <v>13.795329322314531</v>
      </c>
      <c r="J7" s="57">
        <f t="shared" si="1"/>
        <v>0.40574498006807447</v>
      </c>
      <c r="K7" s="57">
        <f>_xlfn.SKEW.P(Tabla41[Guamal (Nivel medio)])</f>
        <v>-8.0237423758106621E-2</v>
      </c>
      <c r="L7" s="58">
        <f>KURT(Tabla41[Guamal (Nivel medio)])</f>
        <v>-8.0762222235691628E-2</v>
      </c>
      <c r="M7" s="1"/>
      <c r="N7" s="1"/>
      <c r="O7" s="1"/>
      <c r="P7" s="132"/>
    </row>
    <row r="8" spans="1:17" x14ac:dyDescent="0.3">
      <c r="A8" s="54" t="s">
        <v>28</v>
      </c>
      <c r="B8" s="128"/>
      <c r="C8" s="55">
        <v>33239</v>
      </c>
      <c r="D8" s="55">
        <v>44531</v>
      </c>
      <c r="E8" s="56">
        <f>COUNT(Tabla41[La Pradera (Nivel Medio)])</f>
        <v>367</v>
      </c>
      <c r="F8" s="57">
        <f>AVERAGE(Tabla41[La Pradera (Nivel Medio)])</f>
        <v>46.629427792915529</v>
      </c>
      <c r="G8" s="57">
        <f>MEDIAN(Tabla41[La Pradera (Nivel Medio)])</f>
        <v>44</v>
      </c>
      <c r="H8" s="57">
        <f>_xlfn.VAR.S(Tabla41[La Pradera (Nivel Medio)])</f>
        <v>409.94426825091932</v>
      </c>
      <c r="I8" s="57">
        <f t="shared" ref="I8:I21" si="2">SQRT(H8)</f>
        <v>20.247080487095399</v>
      </c>
      <c r="J8" s="57">
        <f t="shared" si="1"/>
        <v>0.43421250153474039</v>
      </c>
      <c r="K8" s="57">
        <f>_xlfn.SKEW.P(Tabla41[La Pradera (Nivel Medio)])</f>
        <v>0.42640626531335291</v>
      </c>
      <c r="L8" s="58">
        <f>KURT(Tabla41[La Pradera (Nivel Medio)])</f>
        <v>-0.46482917835373083</v>
      </c>
      <c r="M8" s="1"/>
      <c r="N8" s="1"/>
      <c r="O8" s="1"/>
      <c r="P8" s="132"/>
    </row>
    <row r="9" spans="1:17" x14ac:dyDescent="0.3">
      <c r="A9" s="54" t="s">
        <v>29</v>
      </c>
      <c r="B9" s="128"/>
      <c r="C9" s="55">
        <v>33239</v>
      </c>
      <c r="D9" s="55">
        <v>44531</v>
      </c>
      <c r="E9" s="56">
        <f>COUNT(Tabla41[Pte Manrique (Nivel Medio)])</f>
        <v>368</v>
      </c>
      <c r="F9" s="57">
        <f>AVERAGE(Tabla41[Pte Manrique (Nivel Medio)])</f>
        <v>87.649456521739125</v>
      </c>
      <c r="G9" s="57">
        <f>MEDIAN(Tabla41[Pte Manrique (Nivel Medio)])</f>
        <v>89</v>
      </c>
      <c r="H9" s="57">
        <f>_xlfn.VAR.S(Tabla41[Pte Manrique (Nivel Medio)])</f>
        <v>840.76779261935746</v>
      </c>
      <c r="I9" s="57">
        <f t="shared" si="2"/>
        <v>28.995996148078056</v>
      </c>
      <c r="J9" s="57">
        <f t="shared" si="1"/>
        <v>0.33081775174369016</v>
      </c>
      <c r="K9" s="57">
        <f>_xlfn.SKEW.P(Tabla41[Pte Manrique (Nivel Medio)])</f>
        <v>0.67740137108845311</v>
      </c>
      <c r="L9" s="58">
        <f>KURT(Tabla41[Pte Manrique (Nivel Medio)])</f>
        <v>2.688338582447328</v>
      </c>
      <c r="M9" s="1"/>
      <c r="N9" s="1"/>
      <c r="O9" s="1"/>
      <c r="P9" s="132"/>
    </row>
    <row r="10" spans="1:17" x14ac:dyDescent="0.3">
      <c r="A10" s="54" t="s">
        <v>30</v>
      </c>
      <c r="B10" s="128"/>
      <c r="C10" s="55">
        <v>33239</v>
      </c>
      <c r="D10" s="55">
        <v>44531</v>
      </c>
      <c r="E10" s="56">
        <f>COUNT(Tabla41[La Muralla (Nivel Medio)])</f>
        <v>317</v>
      </c>
      <c r="F10" s="57">
        <f>AVERAGE(Tabla41[La Muralla (Nivel Medio)])</f>
        <v>77.624605678233436</v>
      </c>
      <c r="G10" s="57">
        <f>MEDIAN(Tabla41[La Muralla (Nivel Medio)])</f>
        <v>73</v>
      </c>
      <c r="H10" s="57">
        <f>_xlfn.VAR.S(Tabla41[La Muralla (Nivel Medio)])</f>
        <v>1094.3871141636384</v>
      </c>
      <c r="I10" s="57">
        <f t="shared" si="2"/>
        <v>33.081522246771513</v>
      </c>
      <c r="J10" s="57">
        <f t="shared" si="1"/>
        <v>0.42617314391134919</v>
      </c>
      <c r="K10" s="57">
        <f>_xlfn.SKEW.P(Tabla41[La Muralla (Nivel Medio)])</f>
        <v>0.57351434161907078</v>
      </c>
      <c r="L10" s="58">
        <f>KURT(Tabla41[La Muralla (Nivel Medio)])</f>
        <v>1.0831519296394654</v>
      </c>
      <c r="M10" s="1"/>
      <c r="N10" s="1"/>
      <c r="O10" s="1"/>
      <c r="P10" s="132"/>
    </row>
    <row r="11" spans="1:17" ht="15" thickBot="1" x14ac:dyDescent="0.35">
      <c r="A11" s="54" t="s">
        <v>31</v>
      </c>
      <c r="B11" s="129"/>
      <c r="C11" s="55">
        <v>33239</v>
      </c>
      <c r="D11" s="55">
        <v>44531</v>
      </c>
      <c r="E11" s="56">
        <f>COUNT(Tabla41[El Bosque (Nivel Medio)])</f>
        <v>339</v>
      </c>
      <c r="F11" s="57">
        <f>AVERAGE(Tabla41[El Bosque (Nivel Medio)])</f>
        <v>72.846607669616517</v>
      </c>
      <c r="G11" s="57">
        <f>MEDIAN(Tabla41[El Bosque (Nivel Medio)])</f>
        <v>69</v>
      </c>
      <c r="H11" s="57">
        <f>_xlfn.VAR.S(Tabla41[El Bosque (Nivel Medio)])</f>
        <v>1254.1598331326034</v>
      </c>
      <c r="I11" s="57">
        <f t="shared" si="2"/>
        <v>35.414119121229085</v>
      </c>
      <c r="J11" s="57">
        <f t="shared" si="1"/>
        <v>0.48614644187473821</v>
      </c>
      <c r="K11" s="57">
        <f>_xlfn.SKEW.P(Tabla41[El Bosque (Nivel Medio)])</f>
        <v>0.67912962299428503</v>
      </c>
      <c r="L11" s="58">
        <f>KURT(Tabla41[El Bosque (Nivel Medio)])</f>
        <v>0.61267586310751021</v>
      </c>
      <c r="P11" s="132"/>
    </row>
    <row r="12" spans="1:17" x14ac:dyDescent="0.3">
      <c r="A12" s="39" t="s">
        <v>26</v>
      </c>
      <c r="B12" s="124" t="s">
        <v>15</v>
      </c>
      <c r="C12" s="41">
        <v>36130</v>
      </c>
      <c r="D12" s="41">
        <v>44531</v>
      </c>
      <c r="E12" s="40">
        <f>COUNT(Tabla41[Guamal (Nivel mínimo)])</f>
        <v>271</v>
      </c>
      <c r="F12" s="42">
        <f>AVERAGE(Tabla41[Guamal (Nivel mínimo)])</f>
        <v>26.612546125461254</v>
      </c>
      <c r="G12" s="42">
        <f>MEDIAN(Tabla41[Guamal (Nivel mínimo)])</f>
        <v>28</v>
      </c>
      <c r="H12" s="42">
        <f>_xlfn.VAR.S(Tabla41[Guamal (Nivel mínimo)])</f>
        <v>117.85302719693864</v>
      </c>
      <c r="I12" s="42">
        <f t="shared" si="2"/>
        <v>10.856013411788815</v>
      </c>
      <c r="J12" s="42">
        <f t="shared" si="1"/>
        <v>0.4079284019127522</v>
      </c>
      <c r="K12" s="42">
        <f>_xlfn.SKEW.P(Tabla41[Guamal (Nivel mínimo)])</f>
        <v>-0.69476752427492638</v>
      </c>
      <c r="L12" s="43">
        <f>KURT(Tabla41[Guamal (Nivel mínimo)])</f>
        <v>4.7452498429692014E-3</v>
      </c>
      <c r="P12" s="132"/>
    </row>
    <row r="13" spans="1:17" x14ac:dyDescent="0.3">
      <c r="A13" s="44" t="s">
        <v>28</v>
      </c>
      <c r="B13" s="125"/>
      <c r="C13" s="46">
        <v>33239</v>
      </c>
      <c r="D13" s="46">
        <v>44531</v>
      </c>
      <c r="E13" s="45">
        <f>COUNT(Tabla41[La Pradera (Nivel mínimo)])</f>
        <v>367</v>
      </c>
      <c r="F13" s="47">
        <f>AVERAGE(Tabla41[La Pradera (Nivel mínimo)])</f>
        <v>38.760217983651224</v>
      </c>
      <c r="G13" s="47">
        <f>MEDIAN(Tabla41[La Pradera (Nivel mínimo)])</f>
        <v>38</v>
      </c>
      <c r="H13" s="47">
        <f>_xlfn.VAR.S(Tabla41[La Pradera (Nivel mínimo)])</f>
        <v>320.4505442146484</v>
      </c>
      <c r="I13" s="47">
        <f t="shared" si="2"/>
        <v>17.901132484137655</v>
      </c>
      <c r="J13" s="47">
        <f t="shared" si="1"/>
        <v>0.46184292595279575</v>
      </c>
      <c r="K13" s="47">
        <f>_xlfn.SKEW.P(Tabla41[La Pradera (Nivel mínimo)])</f>
        <v>0.5322084059529435</v>
      </c>
      <c r="L13" s="48">
        <f>KURT(Tabla41[La Pradera (Nivel mínimo)])</f>
        <v>-0.18734446044817865</v>
      </c>
      <c r="P13" s="132"/>
    </row>
    <row r="14" spans="1:17" x14ac:dyDescent="0.3">
      <c r="A14" s="44" t="s">
        <v>29</v>
      </c>
      <c r="B14" s="125"/>
      <c r="C14" s="46">
        <v>33239</v>
      </c>
      <c r="D14" s="46">
        <v>44531</v>
      </c>
      <c r="E14" s="45">
        <f>COUNT(Tabla41[Pte Manrique (Nivel mínimo)])</f>
        <v>368</v>
      </c>
      <c r="F14" s="47">
        <f>AVERAGE(Tabla41[Pte Manrique (Nivel mínimo)])</f>
        <v>71.573369565217391</v>
      </c>
      <c r="G14" s="47">
        <f>MEDIAN(Tabla41[Pte Manrique (Nivel mínimo)])</f>
        <v>75</v>
      </c>
      <c r="H14" s="47">
        <f>_xlfn.VAR.S(Tabla41[Pte Manrique (Nivel mínimo)])</f>
        <v>568.86108725269492</v>
      </c>
      <c r="I14" s="47">
        <f t="shared" si="2"/>
        <v>23.850808943360704</v>
      </c>
      <c r="J14" s="47">
        <f t="shared" si="1"/>
        <v>0.33323579828986444</v>
      </c>
      <c r="K14" s="47">
        <f>_xlfn.SKEW.P(Tabla41[Pte Manrique (Nivel mínimo)])</f>
        <v>-8.5349706995750022E-2</v>
      </c>
      <c r="L14" s="48">
        <f>KURT(Tabla41[Pte Manrique (Nivel mínimo)])</f>
        <v>1.2985975914174763</v>
      </c>
      <c r="P14" s="132"/>
    </row>
    <row r="15" spans="1:17" x14ac:dyDescent="0.3">
      <c r="A15" s="44" t="s">
        <v>30</v>
      </c>
      <c r="B15" s="125"/>
      <c r="C15" s="46">
        <v>33239</v>
      </c>
      <c r="D15" s="46">
        <v>44531</v>
      </c>
      <c r="E15" s="45">
        <f>COUNT(Tabla41[La Muralla (Nivel mínimo)])</f>
        <v>317</v>
      </c>
      <c r="F15" s="47">
        <f>AVERAGE(Tabla41[La Muralla (Nivel mínimo)])</f>
        <v>54.892744479495271</v>
      </c>
      <c r="G15" s="47">
        <f>MEDIAN(Tabla41[La Muralla (Nivel mínimo)])</f>
        <v>58</v>
      </c>
      <c r="H15" s="47">
        <f>_xlfn.VAR.S(Tabla41[La Muralla (Nivel mínimo)])</f>
        <v>811.24162440602163</v>
      </c>
      <c r="I15" s="47">
        <f t="shared" si="2"/>
        <v>28.48230370609129</v>
      </c>
      <c r="J15" s="47">
        <f t="shared" si="1"/>
        <v>0.51887191970754198</v>
      </c>
      <c r="K15" s="47">
        <f>_xlfn.SKEW.P(Tabla41[La Muralla (Nivel mínimo)])</f>
        <v>-0.11757316254999683</v>
      </c>
      <c r="L15" s="48">
        <f>KURT(Tabla41[La Muralla (Nivel mínimo)])</f>
        <v>0.11776338578058354</v>
      </c>
      <c r="P15" s="132"/>
    </row>
    <row r="16" spans="1:17" ht="15" thickBot="1" x14ac:dyDescent="0.35">
      <c r="A16" s="49" t="s">
        <v>31</v>
      </c>
      <c r="B16" s="126"/>
      <c r="C16" s="51">
        <v>33239</v>
      </c>
      <c r="D16" s="51">
        <v>44531</v>
      </c>
      <c r="E16" s="50">
        <f>COUNT(Tabla41[El Bosque (Nivel mínimo)])</f>
        <v>339</v>
      </c>
      <c r="F16" s="52">
        <f>AVERAGE(Tabla41[El Bosque (Nivel mínimo)])</f>
        <v>51.684365781710916</v>
      </c>
      <c r="G16" s="52">
        <f>MEDIAN(Tabla41[El Bosque (Nivel mínimo)])</f>
        <v>50</v>
      </c>
      <c r="H16" s="52">
        <f>_xlfn.VAR.S(Tabla41[El Bosque (Nivel mínimo)])</f>
        <v>823.09238798415095</v>
      </c>
      <c r="I16" s="52">
        <f t="shared" si="2"/>
        <v>28.689586751714479</v>
      </c>
      <c r="J16" s="52">
        <f t="shared" si="1"/>
        <v>0.5550921699007596</v>
      </c>
      <c r="K16" s="52">
        <f>_xlfn.SKEW.P(Tabla41[El Bosque (Nivel mínimo)])</f>
        <v>0.66162701195619644</v>
      </c>
      <c r="L16" s="53">
        <f>KURT(Tabla41[El Bosque (Nivel mínimo)])</f>
        <v>1.4405117489390218</v>
      </c>
      <c r="P16" s="132"/>
    </row>
    <row r="17" spans="1:16" x14ac:dyDescent="0.3">
      <c r="A17" s="54" t="s">
        <v>32</v>
      </c>
      <c r="B17" s="127" t="s">
        <v>67</v>
      </c>
      <c r="C17" s="55">
        <v>39083</v>
      </c>
      <c r="D17" s="55">
        <v>44531</v>
      </c>
      <c r="E17" s="56">
        <f>COUNT(Tabla41[Planadas (Precip)])</f>
        <v>180</v>
      </c>
      <c r="F17" s="57">
        <f>AVERAGE(Tabla41[Planadas (Precip)])</f>
        <v>90.632222222222225</v>
      </c>
      <c r="G17" s="57">
        <f>MEDIAN(Tabla41[Planadas (Precip)])</f>
        <v>82.199999999999989</v>
      </c>
      <c r="H17" s="57">
        <f>_xlfn.VAR.S(Tabla41[Planadas (Precip)])</f>
        <v>3219.5484531347042</v>
      </c>
      <c r="I17" s="57">
        <f t="shared" si="2"/>
        <v>56.741064962993988</v>
      </c>
      <c r="J17" s="57">
        <f t="shared" si="1"/>
        <v>0.62605841026241082</v>
      </c>
      <c r="K17" s="57">
        <f>_xlfn.SKEW.P(Tabla41[Planadas (Precip)])</f>
        <v>1.1178243372718712</v>
      </c>
      <c r="L17" s="58">
        <f>KURT(Tabla41[Planadas (Precip)])</f>
        <v>1.3591079344200017</v>
      </c>
      <c r="P17" s="132"/>
    </row>
    <row r="18" spans="1:16" x14ac:dyDescent="0.3">
      <c r="A18" s="54" t="s">
        <v>33</v>
      </c>
      <c r="B18" s="128"/>
      <c r="C18" s="55">
        <v>33239</v>
      </c>
      <c r="D18" s="55">
        <v>44531</v>
      </c>
      <c r="E18" s="56">
        <f>COUNT(Tabla41[La primavera (Precip)])</f>
        <v>366</v>
      </c>
      <c r="F18" s="57">
        <f>AVERAGE(Tabla41[La primavera (Precip)])</f>
        <v>72.104371584699479</v>
      </c>
      <c r="G18" s="57">
        <f>MEDIAN(Tabla41[La primavera (Precip)])</f>
        <v>70.45</v>
      </c>
      <c r="H18" s="57">
        <f>_xlfn.VAR.S(Tabla41[La primavera (Precip)])</f>
        <v>2057.448254809492</v>
      </c>
      <c r="I18" s="57">
        <f t="shared" si="2"/>
        <v>45.359103328984489</v>
      </c>
      <c r="J18" s="57">
        <f t="shared" si="1"/>
        <v>0.62907563483445816</v>
      </c>
      <c r="K18" s="57">
        <f>_xlfn.SKEW.P(Tabla41[La primavera (Precip)])</f>
        <v>1.6425860131959376</v>
      </c>
      <c r="L18" s="58">
        <f>KURT(Tabla41[La primavera (Precip)])</f>
        <v>5.6939055212093663</v>
      </c>
      <c r="P18" s="132"/>
    </row>
    <row r="19" spans="1:16" x14ac:dyDescent="0.3">
      <c r="A19" s="54" t="s">
        <v>28</v>
      </c>
      <c r="B19" s="128"/>
      <c r="C19" s="55">
        <v>33239</v>
      </c>
      <c r="D19" s="55">
        <v>44531</v>
      </c>
      <c r="E19" s="56">
        <f>COUNT(Tabla41[La Pradera (Precip)])</f>
        <v>360</v>
      </c>
      <c r="F19" s="57">
        <f>AVERAGE(Tabla41[La Pradera (Precip)])</f>
        <v>72.490277777777791</v>
      </c>
      <c r="G19" s="57">
        <f>MEDIAN(Tabla41[La Pradera (Precip)])</f>
        <v>69.599999999999994</v>
      </c>
      <c r="H19" s="57">
        <f>_xlfn.VAR.S(Tabla41[La Pradera (Precip)])</f>
        <v>2237.0002673320942</v>
      </c>
      <c r="I19" s="57">
        <f t="shared" si="2"/>
        <v>47.296937187645611</v>
      </c>
      <c r="J19" s="57">
        <f t="shared" si="1"/>
        <v>0.65245904192333903</v>
      </c>
      <c r="K19" s="57">
        <f>_xlfn.SKEW.P(Tabla41[La Pradera (Precip)])</f>
        <v>1.0453879536666157</v>
      </c>
      <c r="L19" s="58">
        <f>KURT(Tabla41[La Pradera (Precip)])</f>
        <v>1.5333779270835004</v>
      </c>
      <c r="P19" s="132"/>
    </row>
    <row r="20" spans="1:16" x14ac:dyDescent="0.3">
      <c r="A20" s="54" t="s">
        <v>68</v>
      </c>
      <c r="B20" s="128"/>
      <c r="C20" s="55">
        <v>33239</v>
      </c>
      <c r="D20" s="55">
        <v>44531</v>
      </c>
      <c r="E20" s="56">
        <f>COUNT(Tabla41[La Unión (Precip)])</f>
        <v>360</v>
      </c>
      <c r="F20" s="57">
        <f>AVERAGE(Tabla41[La Unión (Precip)])</f>
        <v>88.104166666666671</v>
      </c>
      <c r="G20" s="57">
        <f>MEDIAN(Tabla41[La Unión (Precip)])</f>
        <v>74.800000000000011</v>
      </c>
      <c r="H20" s="57">
        <f>_xlfn.VAR.S(Tabla41[La Unión (Precip)])</f>
        <v>3829.6961664345417</v>
      </c>
      <c r="I20" s="57">
        <f t="shared" si="2"/>
        <v>61.884538993471878</v>
      </c>
      <c r="J20" s="57">
        <f t="shared" si="1"/>
        <v>0.70240195594387567</v>
      </c>
      <c r="K20" s="57">
        <f>_xlfn.SKEW.P(Tabla41[La Unión (Precip)])</f>
        <v>1.2144767597741684</v>
      </c>
      <c r="L20" s="58">
        <f>KURT(Tabla41[La Unión (Precip)])</f>
        <v>2.1913253673554047</v>
      </c>
      <c r="P20" s="132"/>
    </row>
    <row r="21" spans="1:16" ht="15" thickBot="1" x14ac:dyDescent="0.35">
      <c r="A21" s="60" t="s">
        <v>69</v>
      </c>
      <c r="B21" s="129"/>
      <c r="C21" s="61">
        <v>33239</v>
      </c>
      <c r="D21" s="61">
        <v>44531</v>
      </c>
      <c r="E21" s="59">
        <f>COUNT(Tabla41[Las Margaritas (Precip)])</f>
        <v>362</v>
      </c>
      <c r="F21" s="62">
        <f>AVERAGE(Tabla41[Las Margaritas (Precip)])</f>
        <v>131.85359116022101</v>
      </c>
      <c r="G21" s="62">
        <f>MEDIAN(Tabla41[Las Margaritas (Precip)])</f>
        <v>95.5</v>
      </c>
      <c r="H21" s="62">
        <f>_xlfn.VAR.S(Tabla41[Las Margaritas (Precip)])</f>
        <v>13300.018117261749</v>
      </c>
      <c r="I21" s="62">
        <f t="shared" si="2"/>
        <v>115.32570449497263</v>
      </c>
      <c r="J21" s="62">
        <f t="shared" si="1"/>
        <v>0.87464970411640408</v>
      </c>
      <c r="K21" s="62">
        <f>_xlfn.SKEW.P(Tabla41[Las Margaritas (Precip)])</f>
        <v>1.5692873454771339</v>
      </c>
      <c r="L21" s="63">
        <f>KURT(Tabla41[Las Margaritas (Precip)])</f>
        <v>2.8832081018267859</v>
      </c>
      <c r="P21" s="132"/>
    </row>
  </sheetData>
  <mergeCells count="4">
    <mergeCell ref="B2:B6"/>
    <mergeCell ref="B7:B11"/>
    <mergeCell ref="B12:B16"/>
    <mergeCell ref="B17:B2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B436-78CF-4AB2-8B52-4EA5D6A4023C}">
  <sheetPr>
    <tabColor theme="5" tint="0.59999389629810485"/>
  </sheetPr>
  <dimension ref="A1:M31"/>
  <sheetViews>
    <sheetView workbookViewId="0">
      <selection activeCell="C12" sqref="C12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64</v>
      </c>
      <c r="C2" s="5">
        <v>36</v>
      </c>
      <c r="D2" s="5">
        <v>36</v>
      </c>
      <c r="E2" s="5">
        <v>66</v>
      </c>
      <c r="F2" s="5">
        <v>54</v>
      </c>
      <c r="G2" s="5">
        <v>66</v>
      </c>
      <c r="H2" s="5">
        <v>40</v>
      </c>
      <c r="I2" s="5">
        <v>61</v>
      </c>
      <c r="J2" s="5">
        <v>46</v>
      </c>
      <c r="K2" s="5">
        <v>40</v>
      </c>
      <c r="L2" s="5">
        <v>49</v>
      </c>
      <c r="M2" s="5">
        <v>34</v>
      </c>
    </row>
    <row r="3" spans="1:13" x14ac:dyDescent="0.3">
      <c r="A3" s="74">
        <v>1992</v>
      </c>
      <c r="B3" s="5">
        <v>44</v>
      </c>
      <c r="C3" s="5">
        <v>41</v>
      </c>
      <c r="D3" s="5">
        <v>41</v>
      </c>
      <c r="E3" s="5"/>
      <c r="F3" s="5"/>
      <c r="G3" s="5"/>
      <c r="H3" s="5">
        <v>33</v>
      </c>
      <c r="I3" s="5">
        <v>40</v>
      </c>
      <c r="J3" s="5">
        <v>39</v>
      </c>
      <c r="K3" s="5"/>
      <c r="L3" s="5">
        <v>36</v>
      </c>
      <c r="M3" s="5">
        <v>58</v>
      </c>
    </row>
    <row r="4" spans="1:13" x14ac:dyDescent="0.3">
      <c r="A4" s="74">
        <v>1993</v>
      </c>
      <c r="B4" s="5">
        <v>34</v>
      </c>
      <c r="C4" s="5"/>
      <c r="D4" s="5"/>
      <c r="E4" s="5">
        <v>42</v>
      </c>
      <c r="F4" s="5">
        <v>66</v>
      </c>
      <c r="G4" s="5">
        <v>59</v>
      </c>
      <c r="H4" s="5">
        <v>57</v>
      </c>
      <c r="I4" s="5">
        <v>53</v>
      </c>
      <c r="J4" s="5">
        <v>56</v>
      </c>
      <c r="K4" s="5">
        <v>52</v>
      </c>
      <c r="L4" s="5">
        <v>66</v>
      </c>
      <c r="M4" s="5">
        <v>61</v>
      </c>
    </row>
    <row r="5" spans="1:13" x14ac:dyDescent="0.3">
      <c r="A5" s="74">
        <v>1994</v>
      </c>
      <c r="B5" s="5">
        <v>55</v>
      </c>
      <c r="C5" s="5">
        <v>62</v>
      </c>
      <c r="D5" s="5">
        <v>50</v>
      </c>
      <c r="E5" s="5">
        <v>57</v>
      </c>
      <c r="F5" s="5">
        <v>62</v>
      </c>
      <c r="G5" s="5">
        <v>60</v>
      </c>
      <c r="H5" s="5">
        <v>60</v>
      </c>
      <c r="I5" s="5">
        <v>55</v>
      </c>
      <c r="J5" s="5">
        <v>58</v>
      </c>
      <c r="K5" s="5">
        <v>57</v>
      </c>
      <c r="L5" s="5">
        <v>66</v>
      </c>
      <c r="M5" s="5">
        <v>49</v>
      </c>
    </row>
    <row r="6" spans="1:13" x14ac:dyDescent="0.3">
      <c r="A6" s="74">
        <v>1995</v>
      </c>
      <c r="B6" s="5">
        <v>48</v>
      </c>
      <c r="C6" s="5">
        <v>43</v>
      </c>
      <c r="D6" s="5">
        <v>60</v>
      </c>
      <c r="E6" s="5">
        <v>59</v>
      </c>
      <c r="F6" s="5">
        <v>50</v>
      </c>
      <c r="G6" s="5">
        <v>50</v>
      </c>
      <c r="H6" s="5">
        <v>51</v>
      </c>
      <c r="I6" s="5"/>
      <c r="J6" s="5"/>
      <c r="K6" s="5">
        <v>64</v>
      </c>
      <c r="L6" s="5">
        <v>60</v>
      </c>
      <c r="M6" s="5">
        <v>68</v>
      </c>
    </row>
    <row r="7" spans="1:13" x14ac:dyDescent="0.3">
      <c r="A7" s="74">
        <v>1996</v>
      </c>
      <c r="B7" s="5">
        <v>68</v>
      </c>
      <c r="C7" s="5">
        <v>53</v>
      </c>
      <c r="D7" s="5">
        <v>53</v>
      </c>
      <c r="E7" s="5">
        <v>67</v>
      </c>
      <c r="F7" s="5">
        <v>70</v>
      </c>
      <c r="G7" s="5"/>
      <c r="H7" s="5"/>
      <c r="I7" s="5"/>
      <c r="J7" s="5"/>
      <c r="K7" s="5"/>
      <c r="L7" s="5"/>
      <c r="M7" s="5"/>
    </row>
    <row r="8" spans="1:13" x14ac:dyDescent="0.3">
      <c r="A8" s="74">
        <v>1997</v>
      </c>
      <c r="B8" s="5">
        <v>48</v>
      </c>
      <c r="C8" s="5">
        <v>49</v>
      </c>
      <c r="D8" s="5">
        <v>40</v>
      </c>
      <c r="E8" s="5">
        <v>60</v>
      </c>
      <c r="F8" s="5">
        <v>55</v>
      </c>
      <c r="G8" s="5">
        <v>69</v>
      </c>
      <c r="H8" s="5">
        <v>60</v>
      </c>
      <c r="I8" s="5">
        <v>40</v>
      </c>
      <c r="J8" s="5">
        <v>19</v>
      </c>
      <c r="K8" s="5">
        <v>36</v>
      </c>
      <c r="L8" s="5">
        <v>32</v>
      </c>
      <c r="M8" s="5">
        <v>36</v>
      </c>
    </row>
    <row r="9" spans="1:13" x14ac:dyDescent="0.3">
      <c r="A9" s="74">
        <v>1998</v>
      </c>
      <c r="B9" s="5">
        <v>30</v>
      </c>
      <c r="C9" s="5">
        <v>29</v>
      </c>
      <c r="D9" s="5">
        <v>30</v>
      </c>
      <c r="E9" s="5">
        <v>52</v>
      </c>
      <c r="F9" s="5">
        <v>80</v>
      </c>
      <c r="G9" s="5">
        <v>86</v>
      </c>
      <c r="H9" s="5">
        <v>67</v>
      </c>
      <c r="I9" s="5">
        <v>67</v>
      </c>
      <c r="J9" s="5">
        <v>69</v>
      </c>
      <c r="K9" s="5">
        <v>84</v>
      </c>
      <c r="L9" s="5">
        <v>76</v>
      </c>
      <c r="M9" s="5">
        <v>84</v>
      </c>
    </row>
    <row r="10" spans="1:13" x14ac:dyDescent="0.3">
      <c r="A10" s="74">
        <v>1999</v>
      </c>
      <c r="B10" s="5">
        <v>90</v>
      </c>
      <c r="C10" s="5">
        <v>93</v>
      </c>
      <c r="D10" s="5">
        <v>62</v>
      </c>
      <c r="E10" s="5">
        <v>65</v>
      </c>
      <c r="F10" s="5">
        <v>20</v>
      </c>
      <c r="G10" s="5">
        <v>65</v>
      </c>
      <c r="H10" s="5">
        <v>60</v>
      </c>
      <c r="I10" s="5">
        <v>10</v>
      </c>
      <c r="J10" s="5">
        <v>20</v>
      </c>
      <c r="K10" s="5">
        <v>110</v>
      </c>
      <c r="L10" s="5">
        <v>48</v>
      </c>
      <c r="M10" s="5">
        <v>70</v>
      </c>
    </row>
    <row r="11" spans="1:13" x14ac:dyDescent="0.3">
      <c r="A11" s="74">
        <v>2000</v>
      </c>
      <c r="B11" s="5">
        <v>24</v>
      </c>
      <c r="C11" s="5">
        <v>10</v>
      </c>
      <c r="D11" s="5">
        <v>38</v>
      </c>
      <c r="E11" s="5">
        <v>10</v>
      </c>
      <c r="F11" s="5">
        <v>12</v>
      </c>
      <c r="G11" s="5">
        <v>20</v>
      </c>
      <c r="H11" s="5">
        <v>24</v>
      </c>
      <c r="I11" s="5">
        <v>74</v>
      </c>
      <c r="J11" s="5">
        <v>64</v>
      </c>
      <c r="K11" s="5">
        <v>73</v>
      </c>
      <c r="L11" s="5">
        <v>48</v>
      </c>
      <c r="M11" s="5">
        <v>10</v>
      </c>
    </row>
    <row r="12" spans="1:13" x14ac:dyDescent="0.3">
      <c r="A12" s="74">
        <v>2001</v>
      </c>
      <c r="B12" s="5">
        <v>9</v>
      </c>
      <c r="C12" s="5">
        <v>80</v>
      </c>
      <c r="D12" s="5">
        <v>70</v>
      </c>
      <c r="E12" s="5">
        <v>10</v>
      </c>
      <c r="F12" s="5">
        <v>10</v>
      </c>
      <c r="G12" s="5">
        <v>10</v>
      </c>
      <c r="H12" s="5">
        <v>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</row>
    <row r="13" spans="1:13" x14ac:dyDescent="0.3">
      <c r="A13" s="74">
        <v>2002</v>
      </c>
      <c r="B13" s="5">
        <v>0</v>
      </c>
      <c r="C13" s="5">
        <v>0</v>
      </c>
      <c r="D13" s="5">
        <v>0</v>
      </c>
      <c r="E13" s="5">
        <v>70</v>
      </c>
      <c r="F13" s="5">
        <v>82</v>
      </c>
      <c r="G13" s="5">
        <v>60</v>
      </c>
      <c r="H13" s="5">
        <v>10</v>
      </c>
      <c r="I13" s="5">
        <v>10</v>
      </c>
      <c r="J13" s="5">
        <v>10</v>
      </c>
      <c r="K13" s="5">
        <v>0</v>
      </c>
      <c r="L13" s="5">
        <v>20</v>
      </c>
      <c r="M13" s="5">
        <v>0</v>
      </c>
    </row>
    <row r="14" spans="1:13" x14ac:dyDescent="0.3">
      <c r="A14" s="74">
        <v>2003</v>
      </c>
      <c r="B14" s="5">
        <v>0</v>
      </c>
      <c r="C14" s="5">
        <v>0</v>
      </c>
      <c r="D14" s="5">
        <v>0</v>
      </c>
      <c r="E14" s="5">
        <v>0</v>
      </c>
      <c r="F14" s="5">
        <v>48</v>
      </c>
      <c r="G14" s="5">
        <v>50</v>
      </c>
      <c r="H14" s="5"/>
      <c r="I14" s="5"/>
      <c r="J14" s="5"/>
      <c r="K14" s="5"/>
      <c r="L14" s="5"/>
      <c r="M14" s="5"/>
    </row>
    <row r="15" spans="1:13" x14ac:dyDescent="0.3">
      <c r="A15" s="74">
        <v>2004</v>
      </c>
      <c r="B15" s="5">
        <v>10</v>
      </c>
      <c r="C15" s="5">
        <v>0</v>
      </c>
      <c r="D15" s="5">
        <v>0</v>
      </c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74">
        <v>2006</v>
      </c>
      <c r="B16" s="5"/>
      <c r="C16" s="5"/>
      <c r="D16" s="5"/>
      <c r="E16" s="5">
        <v>136</v>
      </c>
      <c r="F16" s="5">
        <v>2</v>
      </c>
      <c r="G16" s="5">
        <v>112</v>
      </c>
      <c r="H16" s="5">
        <v>147</v>
      </c>
      <c r="I16" s="5">
        <v>116</v>
      </c>
      <c r="J16" s="5">
        <v>74</v>
      </c>
      <c r="K16" s="5">
        <v>72</v>
      </c>
      <c r="L16" s="5">
        <v>119</v>
      </c>
      <c r="M16" s="5">
        <v>76</v>
      </c>
    </row>
    <row r="17" spans="1:13" x14ac:dyDescent="0.3">
      <c r="A17" s="74">
        <v>2007</v>
      </c>
      <c r="B17" s="5">
        <v>69</v>
      </c>
      <c r="C17" s="5">
        <v>0</v>
      </c>
      <c r="D17" s="5">
        <v>0</v>
      </c>
      <c r="E17" s="5">
        <v>79</v>
      </c>
      <c r="F17" s="5">
        <v>79</v>
      </c>
      <c r="G17" s="5">
        <v>73</v>
      </c>
      <c r="H17" s="5">
        <v>68</v>
      </c>
      <c r="I17" s="5">
        <v>64</v>
      </c>
      <c r="J17" s="5">
        <v>75</v>
      </c>
      <c r="K17" s="5">
        <v>66</v>
      </c>
      <c r="L17" s="5">
        <v>89</v>
      </c>
      <c r="M17" s="5">
        <v>87</v>
      </c>
    </row>
    <row r="18" spans="1:13" x14ac:dyDescent="0.3">
      <c r="A18" s="74">
        <v>2008</v>
      </c>
      <c r="B18" s="5">
        <v>68</v>
      </c>
      <c r="C18" s="5">
        <v>48</v>
      </c>
      <c r="D18" s="5">
        <v>77</v>
      </c>
      <c r="E18" s="5">
        <v>84</v>
      </c>
      <c r="F18" s="5">
        <v>95</v>
      </c>
      <c r="G18" s="5">
        <v>109</v>
      </c>
      <c r="H18" s="5">
        <v>62</v>
      </c>
      <c r="I18" s="5">
        <v>90</v>
      </c>
      <c r="J18" s="5">
        <v>102</v>
      </c>
      <c r="K18" s="5">
        <v>100</v>
      </c>
      <c r="L18" s="5">
        <v>103</v>
      </c>
      <c r="M18" s="5">
        <v>98</v>
      </c>
    </row>
    <row r="19" spans="1:13" x14ac:dyDescent="0.3">
      <c r="A19" s="74">
        <v>2009</v>
      </c>
      <c r="B19" s="5">
        <v>76</v>
      </c>
      <c r="C19" s="5">
        <v>73</v>
      </c>
      <c r="D19" s="5">
        <v>67</v>
      </c>
      <c r="E19" s="5">
        <v>70</v>
      </c>
      <c r="F19" s="5">
        <v>0</v>
      </c>
      <c r="G19" s="5">
        <v>0</v>
      </c>
      <c r="H19" s="5">
        <v>44</v>
      </c>
      <c r="I19" s="5">
        <v>44</v>
      </c>
      <c r="J19" s="5">
        <v>0</v>
      </c>
      <c r="K19" s="5">
        <v>0</v>
      </c>
      <c r="L19" s="5">
        <v>39</v>
      </c>
      <c r="M19" s="5">
        <v>0</v>
      </c>
    </row>
    <row r="20" spans="1:13" x14ac:dyDescent="0.3">
      <c r="A20" s="74">
        <v>2010</v>
      </c>
      <c r="B20" s="5"/>
      <c r="C20" s="5"/>
      <c r="D20" s="5"/>
      <c r="E20" s="5">
        <v>46</v>
      </c>
      <c r="F20" s="5">
        <v>71</v>
      </c>
      <c r="G20" s="5">
        <v>74</v>
      </c>
      <c r="H20" s="5">
        <v>77</v>
      </c>
      <c r="I20" s="5">
        <v>82</v>
      </c>
      <c r="J20" s="5">
        <v>86</v>
      </c>
      <c r="K20" s="5">
        <v>100</v>
      </c>
      <c r="L20" s="5">
        <v>98</v>
      </c>
      <c r="M20" s="5">
        <v>115</v>
      </c>
    </row>
    <row r="21" spans="1:13" x14ac:dyDescent="0.3">
      <c r="A21" s="74">
        <v>2011</v>
      </c>
      <c r="B21" s="5">
        <v>75</v>
      </c>
      <c r="C21" s="5">
        <v>72</v>
      </c>
      <c r="D21" s="5">
        <v>90</v>
      </c>
      <c r="E21" s="5">
        <v>93</v>
      </c>
      <c r="F21" s="5">
        <v>130</v>
      </c>
      <c r="G21" s="5">
        <v>102</v>
      </c>
      <c r="H21" s="5">
        <v>85</v>
      </c>
      <c r="I21" s="5">
        <v>85</v>
      </c>
      <c r="J21" s="5">
        <v>80</v>
      </c>
      <c r="K21" s="5">
        <v>90</v>
      </c>
      <c r="L21" s="5">
        <v>110</v>
      </c>
      <c r="M21" s="5">
        <v>113</v>
      </c>
    </row>
    <row r="22" spans="1:13" x14ac:dyDescent="0.3">
      <c r="A22" s="74">
        <v>2012</v>
      </c>
      <c r="B22" s="5">
        <v>86</v>
      </c>
      <c r="C22" s="5">
        <v>65</v>
      </c>
      <c r="D22" s="5">
        <v>61</v>
      </c>
      <c r="E22" s="5">
        <v>79</v>
      </c>
      <c r="F22" s="5">
        <v>93</v>
      </c>
      <c r="G22" s="5">
        <v>73</v>
      </c>
      <c r="H22" s="5">
        <v>65</v>
      </c>
      <c r="I22" s="5">
        <v>80</v>
      </c>
      <c r="J22" s="5">
        <v>66</v>
      </c>
      <c r="K22" s="5">
        <v>60</v>
      </c>
      <c r="L22" s="5">
        <v>59</v>
      </c>
      <c r="M22" s="5">
        <v>45</v>
      </c>
    </row>
    <row r="23" spans="1:13" x14ac:dyDescent="0.3">
      <c r="A23" s="74">
        <v>2013</v>
      </c>
      <c r="B23" s="5">
        <v>39</v>
      </c>
      <c r="C23" s="5">
        <v>41</v>
      </c>
      <c r="D23" s="5">
        <v>43</v>
      </c>
      <c r="E23" s="5">
        <v>43</v>
      </c>
      <c r="F23" s="5">
        <v>74</v>
      </c>
      <c r="G23" s="5">
        <v>43</v>
      </c>
      <c r="H23" s="5">
        <v>44</v>
      </c>
      <c r="I23" s="5">
        <v>52</v>
      </c>
      <c r="J23" s="5">
        <v>56</v>
      </c>
      <c r="K23" s="5">
        <v>55</v>
      </c>
      <c r="L23" s="5">
        <v>71</v>
      </c>
      <c r="M23" s="5">
        <v>62</v>
      </c>
    </row>
    <row r="24" spans="1:13" x14ac:dyDescent="0.3">
      <c r="A24" s="74">
        <v>2014</v>
      </c>
      <c r="B24" s="5">
        <v>59</v>
      </c>
      <c r="C24" s="5">
        <v>49</v>
      </c>
      <c r="D24" s="5">
        <v>70</v>
      </c>
      <c r="E24" s="5">
        <v>57</v>
      </c>
      <c r="F24" s="5">
        <v>61</v>
      </c>
      <c r="G24" s="5">
        <v>56</v>
      </c>
      <c r="H24" s="5">
        <v>24</v>
      </c>
      <c r="I24" s="5">
        <v>0</v>
      </c>
      <c r="J24" s="5">
        <v>48</v>
      </c>
      <c r="K24" s="5">
        <v>44</v>
      </c>
      <c r="L24" s="5">
        <v>79</v>
      </c>
      <c r="M24" s="5">
        <v>58</v>
      </c>
    </row>
    <row r="25" spans="1:13" x14ac:dyDescent="0.3">
      <c r="A25" s="74">
        <v>2015</v>
      </c>
      <c r="B25" s="5">
        <v>43</v>
      </c>
      <c r="C25" s="5">
        <v>42</v>
      </c>
      <c r="D25" s="5">
        <v>43</v>
      </c>
      <c r="E25" s="5">
        <v>40</v>
      </c>
      <c r="F25" s="5">
        <v>42</v>
      </c>
      <c r="G25" s="5">
        <v>45</v>
      </c>
      <c r="H25" s="5">
        <v>41</v>
      </c>
      <c r="I25" s="5">
        <v>40</v>
      </c>
      <c r="J25" s="5"/>
      <c r="K25" s="5"/>
      <c r="L25" s="5"/>
      <c r="M25" s="5"/>
    </row>
    <row r="26" spans="1:13" x14ac:dyDescent="0.3">
      <c r="A26" s="74">
        <v>2016</v>
      </c>
      <c r="B26" s="5"/>
      <c r="C26" s="5"/>
      <c r="D26" s="5"/>
      <c r="E26" s="5">
        <v>45</v>
      </c>
      <c r="F26" s="5">
        <v>67</v>
      </c>
      <c r="G26" s="5">
        <v>59</v>
      </c>
      <c r="H26" s="5">
        <v>49</v>
      </c>
      <c r="I26" s="5">
        <v>44</v>
      </c>
      <c r="J26" s="5">
        <v>52</v>
      </c>
      <c r="K26" s="5">
        <v>43</v>
      </c>
      <c r="L26" s="5">
        <v>64</v>
      </c>
      <c r="M26" s="5">
        <v>66</v>
      </c>
    </row>
    <row r="27" spans="1:13" x14ac:dyDescent="0.3">
      <c r="A27" s="74">
        <v>2017</v>
      </c>
      <c r="B27" s="5">
        <v>58</v>
      </c>
      <c r="C27" s="5">
        <v>42</v>
      </c>
      <c r="D27" s="5">
        <v>58</v>
      </c>
      <c r="E27" s="5">
        <v>72</v>
      </c>
      <c r="F27" s="5">
        <v>79</v>
      </c>
      <c r="G27" s="5">
        <v>65</v>
      </c>
      <c r="H27" s="5">
        <v>72</v>
      </c>
      <c r="I27" s="5">
        <v>58</v>
      </c>
      <c r="J27" s="5">
        <v>60</v>
      </c>
      <c r="K27" s="5">
        <v>47</v>
      </c>
      <c r="L27" s="5">
        <v>72</v>
      </c>
      <c r="M27" s="5">
        <v>62</v>
      </c>
    </row>
    <row r="28" spans="1:13" x14ac:dyDescent="0.3">
      <c r="A28" s="74">
        <v>2018</v>
      </c>
      <c r="B28" s="5">
        <v>61</v>
      </c>
      <c r="C28" s="5">
        <v>49</v>
      </c>
      <c r="D28" s="5">
        <v>52</v>
      </c>
      <c r="E28" s="5">
        <v>87</v>
      </c>
      <c r="F28" s="5">
        <v>94</v>
      </c>
      <c r="G28" s="5">
        <v>95</v>
      </c>
      <c r="H28" s="5">
        <v>86</v>
      </c>
      <c r="I28" s="5">
        <v>74</v>
      </c>
      <c r="J28" s="5">
        <v>74</v>
      </c>
      <c r="K28" s="5">
        <v>84</v>
      </c>
      <c r="L28" s="5">
        <v>94</v>
      </c>
      <c r="M28" s="5">
        <v>57</v>
      </c>
    </row>
    <row r="29" spans="1:13" x14ac:dyDescent="0.3">
      <c r="A29" s="74">
        <v>2019</v>
      </c>
      <c r="B29" s="5">
        <v>43</v>
      </c>
      <c r="C29" s="5">
        <v>0</v>
      </c>
      <c r="D29" s="5">
        <v>57</v>
      </c>
      <c r="E29" s="5">
        <v>83</v>
      </c>
      <c r="F29" s="5">
        <v>78</v>
      </c>
      <c r="G29" s="5">
        <v>91</v>
      </c>
      <c r="H29" s="5">
        <v>59</v>
      </c>
      <c r="I29" s="5">
        <v>55</v>
      </c>
      <c r="J29" s="5">
        <v>0</v>
      </c>
      <c r="K29" s="5">
        <v>68</v>
      </c>
      <c r="L29" s="5">
        <v>72</v>
      </c>
      <c r="M29" s="5">
        <v>63</v>
      </c>
    </row>
    <row r="30" spans="1:13" x14ac:dyDescent="0.3">
      <c r="A30" s="74">
        <v>2020</v>
      </c>
      <c r="B30" s="5">
        <v>0</v>
      </c>
      <c r="C30" s="5">
        <v>44</v>
      </c>
      <c r="D30" s="5">
        <v>40</v>
      </c>
      <c r="E30" s="5">
        <v>0</v>
      </c>
      <c r="F30" s="5">
        <v>0</v>
      </c>
      <c r="G30" s="5">
        <v>49</v>
      </c>
      <c r="H30" s="5">
        <v>50</v>
      </c>
      <c r="I30" s="5">
        <v>53</v>
      </c>
      <c r="J30" s="5">
        <v>61</v>
      </c>
      <c r="K30" s="5">
        <v>42</v>
      </c>
      <c r="L30" s="5">
        <v>58</v>
      </c>
      <c r="M30" s="5">
        <v>47</v>
      </c>
    </row>
    <row r="31" spans="1:13" ht="15" thickBot="1" x14ac:dyDescent="0.35">
      <c r="A31" s="75">
        <v>2021</v>
      </c>
      <c r="B31" s="5">
        <v>46</v>
      </c>
      <c r="C31" s="5">
        <v>42</v>
      </c>
      <c r="D31" s="5">
        <v>56</v>
      </c>
      <c r="E31" s="5">
        <v>40</v>
      </c>
      <c r="F31" s="5">
        <v>72</v>
      </c>
      <c r="G31" s="5">
        <v>81</v>
      </c>
      <c r="H31" s="5">
        <v>49</v>
      </c>
      <c r="I31" s="5">
        <v>75</v>
      </c>
      <c r="J31" s="5">
        <v>74</v>
      </c>
      <c r="K31" s="5">
        <v>72</v>
      </c>
      <c r="L31" s="5">
        <v>98</v>
      </c>
      <c r="M31" s="5">
        <v>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8648-1850-4585-A391-C177E29C03E3}">
  <sheetPr>
    <tabColor theme="5" tint="0.59999389629810485"/>
  </sheetPr>
  <dimension ref="A1:M31"/>
  <sheetViews>
    <sheetView workbookViewId="0">
      <selection activeCell="C8" sqref="C8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1991</v>
      </c>
      <c r="B2" s="5">
        <v>17</v>
      </c>
      <c r="C2" s="5">
        <v>30</v>
      </c>
      <c r="D2" s="5">
        <v>28</v>
      </c>
      <c r="E2" s="5">
        <v>44</v>
      </c>
      <c r="F2" s="5">
        <v>44</v>
      </c>
      <c r="G2" s="5">
        <v>45</v>
      </c>
      <c r="H2" s="5">
        <v>34</v>
      </c>
      <c r="I2" s="5">
        <v>40</v>
      </c>
      <c r="J2" s="5">
        <v>33</v>
      </c>
      <c r="K2" s="5">
        <v>33</v>
      </c>
      <c r="L2" s="5">
        <v>34</v>
      </c>
      <c r="M2" s="5">
        <v>40</v>
      </c>
    </row>
    <row r="3" spans="1:13" x14ac:dyDescent="0.3">
      <c r="A3" s="74">
        <v>1992</v>
      </c>
      <c r="B3" s="5">
        <v>31</v>
      </c>
      <c r="C3" s="5">
        <v>30</v>
      </c>
      <c r="D3" s="5">
        <v>8</v>
      </c>
      <c r="E3" s="5">
        <v>6</v>
      </c>
      <c r="F3" s="5">
        <v>14</v>
      </c>
      <c r="G3" s="5">
        <v>5</v>
      </c>
      <c r="H3" s="5">
        <v>10</v>
      </c>
      <c r="I3" s="5">
        <v>14</v>
      </c>
      <c r="J3" s="5">
        <v>11</v>
      </c>
      <c r="K3" s="5">
        <v>6</v>
      </c>
      <c r="L3" s="5">
        <v>20</v>
      </c>
      <c r="M3" s="5">
        <v>31</v>
      </c>
    </row>
    <row r="4" spans="1:13" x14ac:dyDescent="0.3">
      <c r="A4" s="74">
        <v>1993</v>
      </c>
      <c r="B4" s="5">
        <v>30</v>
      </c>
      <c r="C4" s="5">
        <v>13</v>
      </c>
      <c r="D4" s="5">
        <v>10</v>
      </c>
      <c r="E4" s="5">
        <v>34</v>
      </c>
      <c r="F4" s="5">
        <v>45</v>
      </c>
      <c r="G4" s="5">
        <v>40</v>
      </c>
      <c r="H4" s="5">
        <v>36</v>
      </c>
      <c r="I4" s="5">
        <v>36</v>
      </c>
      <c r="J4" s="5">
        <v>36</v>
      </c>
      <c r="K4" s="5">
        <v>40</v>
      </c>
      <c r="L4" s="5">
        <v>44</v>
      </c>
      <c r="M4" s="5">
        <v>43</v>
      </c>
    </row>
    <row r="5" spans="1:13" x14ac:dyDescent="0.3">
      <c r="A5" s="74">
        <v>1994</v>
      </c>
      <c r="B5" s="5">
        <v>42</v>
      </c>
      <c r="C5" s="5">
        <v>40</v>
      </c>
      <c r="D5" s="5">
        <v>37</v>
      </c>
      <c r="E5" s="5">
        <v>42</v>
      </c>
      <c r="F5" s="5">
        <v>42</v>
      </c>
      <c r="G5" s="5">
        <v>40</v>
      </c>
      <c r="H5" s="5">
        <v>38</v>
      </c>
      <c r="I5" s="5">
        <v>40</v>
      </c>
      <c r="J5" s="5">
        <v>40</v>
      </c>
      <c r="K5" s="5">
        <v>38</v>
      </c>
      <c r="L5" s="5">
        <v>43</v>
      </c>
      <c r="M5" s="5">
        <v>42</v>
      </c>
    </row>
    <row r="6" spans="1:13" x14ac:dyDescent="0.3">
      <c r="A6" s="74">
        <v>1995</v>
      </c>
      <c r="B6" s="5">
        <v>35</v>
      </c>
      <c r="C6" s="5">
        <v>25</v>
      </c>
      <c r="D6" s="5">
        <v>44</v>
      </c>
      <c r="E6" s="5">
        <v>35</v>
      </c>
      <c r="F6" s="5">
        <v>37</v>
      </c>
      <c r="G6" s="5">
        <v>36</v>
      </c>
      <c r="H6" s="5">
        <v>30</v>
      </c>
      <c r="I6" s="5"/>
      <c r="J6" s="5"/>
      <c r="K6" s="5">
        <v>46</v>
      </c>
      <c r="L6" s="5">
        <v>47</v>
      </c>
      <c r="M6" s="5">
        <v>46</v>
      </c>
    </row>
    <row r="7" spans="1:13" x14ac:dyDescent="0.3">
      <c r="A7" s="74">
        <v>1996</v>
      </c>
      <c r="B7" s="5">
        <v>46</v>
      </c>
      <c r="C7" s="5">
        <v>36</v>
      </c>
      <c r="D7" s="5">
        <v>39</v>
      </c>
      <c r="E7" s="5">
        <v>44</v>
      </c>
      <c r="F7" s="5">
        <v>45</v>
      </c>
      <c r="G7" s="5"/>
      <c r="H7" s="5"/>
      <c r="I7" s="5"/>
      <c r="J7" s="5"/>
      <c r="K7" s="5"/>
      <c r="L7" s="5"/>
      <c r="M7" s="5"/>
    </row>
    <row r="8" spans="1:13" x14ac:dyDescent="0.3">
      <c r="A8" s="74">
        <v>1997</v>
      </c>
      <c r="B8" s="5">
        <v>45</v>
      </c>
      <c r="C8" s="5">
        <v>42</v>
      </c>
      <c r="D8" s="5">
        <v>42</v>
      </c>
      <c r="E8" s="5">
        <v>44</v>
      </c>
      <c r="F8" s="5">
        <v>42</v>
      </c>
      <c r="G8" s="5">
        <v>44</v>
      </c>
      <c r="H8" s="5">
        <v>42</v>
      </c>
      <c r="I8" s="5">
        <v>37</v>
      </c>
      <c r="J8" s="5">
        <v>15</v>
      </c>
      <c r="K8" s="5">
        <v>18</v>
      </c>
      <c r="L8" s="5">
        <v>18</v>
      </c>
      <c r="M8" s="5">
        <v>17</v>
      </c>
    </row>
    <row r="9" spans="1:13" x14ac:dyDescent="0.3">
      <c r="A9" s="74">
        <v>1998</v>
      </c>
      <c r="B9" s="5">
        <v>18</v>
      </c>
      <c r="C9" s="5">
        <v>29</v>
      </c>
      <c r="D9" s="5">
        <v>19</v>
      </c>
      <c r="E9" s="5">
        <v>41</v>
      </c>
      <c r="F9" s="5">
        <v>40</v>
      </c>
      <c r="G9" s="5">
        <v>43</v>
      </c>
      <c r="H9" s="5">
        <v>40</v>
      </c>
      <c r="I9" s="5">
        <v>42</v>
      </c>
      <c r="J9" s="5">
        <v>36</v>
      </c>
      <c r="K9" s="5">
        <v>44</v>
      </c>
      <c r="L9" s="5">
        <v>50</v>
      </c>
      <c r="M9" s="5">
        <v>56</v>
      </c>
    </row>
    <row r="10" spans="1:13" x14ac:dyDescent="0.3">
      <c r="A10" s="74">
        <v>1999</v>
      </c>
      <c r="B10" s="5">
        <v>46</v>
      </c>
      <c r="C10" s="5">
        <v>57</v>
      </c>
      <c r="D10" s="5">
        <v>56</v>
      </c>
      <c r="E10" s="5">
        <v>55</v>
      </c>
      <c r="F10" s="5">
        <v>54</v>
      </c>
      <c r="G10" s="5">
        <v>52</v>
      </c>
      <c r="H10" s="5">
        <v>48</v>
      </c>
      <c r="I10" s="5">
        <v>39</v>
      </c>
      <c r="J10" s="5">
        <v>47</v>
      </c>
      <c r="K10" s="5">
        <v>48</v>
      </c>
      <c r="L10" s="5">
        <v>47</v>
      </c>
      <c r="M10" s="5">
        <v>47</v>
      </c>
    </row>
    <row r="11" spans="1:13" x14ac:dyDescent="0.3">
      <c r="A11" s="74">
        <v>2000</v>
      </c>
      <c r="B11" s="5">
        <v>48</v>
      </c>
      <c r="C11" s="5">
        <v>48</v>
      </c>
      <c r="D11" s="5">
        <v>46</v>
      </c>
      <c r="E11" s="5">
        <v>42</v>
      </c>
      <c r="F11" s="5">
        <v>44</v>
      </c>
      <c r="G11" s="5">
        <v>43</v>
      </c>
      <c r="H11" s="5">
        <v>47</v>
      </c>
      <c r="I11" s="5">
        <v>45</v>
      </c>
      <c r="J11" s="5">
        <v>48</v>
      </c>
      <c r="K11" s="5">
        <v>51</v>
      </c>
      <c r="L11" s="5">
        <v>40</v>
      </c>
      <c r="M11" s="5">
        <v>37</v>
      </c>
    </row>
    <row r="12" spans="1:13" x14ac:dyDescent="0.3">
      <c r="A12" s="74">
        <v>2001</v>
      </c>
      <c r="B12" s="5">
        <v>38</v>
      </c>
      <c r="C12" s="5">
        <v>10</v>
      </c>
      <c r="D12" s="5">
        <v>37</v>
      </c>
      <c r="E12" s="5">
        <v>15</v>
      </c>
      <c r="F12" s="5">
        <v>38</v>
      </c>
      <c r="G12" s="5">
        <v>37</v>
      </c>
      <c r="H12" s="5">
        <v>15</v>
      </c>
      <c r="I12" s="5">
        <v>15</v>
      </c>
      <c r="J12" s="5">
        <v>38</v>
      </c>
      <c r="K12" s="5">
        <v>47</v>
      </c>
      <c r="L12" s="5">
        <v>37</v>
      </c>
      <c r="M12" s="5">
        <v>42</v>
      </c>
    </row>
    <row r="13" spans="1:13" x14ac:dyDescent="0.3">
      <c r="A13" s="74">
        <v>2002</v>
      </c>
      <c r="B13" s="5">
        <v>30</v>
      </c>
      <c r="C13" s="5">
        <v>30</v>
      </c>
      <c r="D13" s="5">
        <v>30</v>
      </c>
      <c r="E13" s="5">
        <v>42</v>
      </c>
      <c r="F13" s="5">
        <v>46</v>
      </c>
      <c r="G13" s="5">
        <v>42</v>
      </c>
      <c r="H13" s="5">
        <v>37</v>
      </c>
      <c r="I13" s="5">
        <v>37</v>
      </c>
      <c r="J13" s="5">
        <v>20</v>
      </c>
      <c r="K13" s="5">
        <v>10</v>
      </c>
      <c r="L13" s="5">
        <v>28</v>
      </c>
      <c r="M13" s="5">
        <v>10</v>
      </c>
    </row>
    <row r="14" spans="1:13" x14ac:dyDescent="0.3">
      <c r="A14" s="74">
        <v>2003</v>
      </c>
      <c r="B14" s="5">
        <v>10</v>
      </c>
      <c r="C14" s="5">
        <v>30</v>
      </c>
      <c r="D14" s="5">
        <v>30</v>
      </c>
      <c r="E14" s="5">
        <v>10</v>
      </c>
      <c r="F14" s="5">
        <v>30</v>
      </c>
      <c r="G14" s="5">
        <v>42</v>
      </c>
      <c r="H14" s="5"/>
      <c r="I14" s="5"/>
      <c r="J14" s="5"/>
      <c r="K14" s="5"/>
      <c r="L14" s="5"/>
      <c r="M14" s="5"/>
    </row>
    <row r="15" spans="1:13" x14ac:dyDescent="0.3">
      <c r="A15" s="74">
        <v>2004</v>
      </c>
      <c r="B15" s="5">
        <v>35</v>
      </c>
      <c r="C15" s="5">
        <v>10</v>
      </c>
      <c r="D15" s="5">
        <v>10</v>
      </c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74">
        <v>2006</v>
      </c>
      <c r="B16" s="5"/>
      <c r="C16" s="5"/>
      <c r="D16" s="5"/>
      <c r="E16" s="5">
        <v>45</v>
      </c>
      <c r="F16" s="5">
        <v>56</v>
      </c>
      <c r="G16" s="5">
        <v>60</v>
      </c>
      <c r="H16" s="5">
        <v>55</v>
      </c>
      <c r="I16" s="5">
        <v>51</v>
      </c>
      <c r="J16" s="5">
        <v>46</v>
      </c>
      <c r="K16" s="5">
        <v>46</v>
      </c>
      <c r="L16" s="5">
        <v>54</v>
      </c>
      <c r="M16" s="5">
        <v>45</v>
      </c>
    </row>
    <row r="17" spans="1:13" x14ac:dyDescent="0.3">
      <c r="A17" s="74">
        <v>2007</v>
      </c>
      <c r="B17" s="5">
        <v>43</v>
      </c>
      <c r="C17" s="5">
        <v>33</v>
      </c>
      <c r="D17" s="5">
        <v>0</v>
      </c>
      <c r="E17" s="5">
        <v>47</v>
      </c>
      <c r="F17" s="5">
        <v>49</v>
      </c>
      <c r="G17" s="5">
        <v>47</v>
      </c>
      <c r="H17" s="5">
        <v>47</v>
      </c>
      <c r="I17" s="5">
        <v>47</v>
      </c>
      <c r="J17" s="5">
        <v>50</v>
      </c>
      <c r="K17" s="5">
        <v>49</v>
      </c>
      <c r="L17" s="5">
        <v>53</v>
      </c>
      <c r="M17" s="5">
        <v>53</v>
      </c>
    </row>
    <row r="18" spans="1:13" x14ac:dyDescent="0.3">
      <c r="A18" s="74">
        <v>2008</v>
      </c>
      <c r="B18" s="5">
        <v>45</v>
      </c>
      <c r="C18" s="5">
        <v>41</v>
      </c>
      <c r="D18" s="5">
        <v>50</v>
      </c>
      <c r="E18" s="5">
        <v>53</v>
      </c>
      <c r="F18" s="5">
        <v>56</v>
      </c>
      <c r="G18" s="5">
        <v>58</v>
      </c>
      <c r="H18" s="5">
        <v>56</v>
      </c>
      <c r="I18" s="5">
        <v>50</v>
      </c>
      <c r="J18" s="5">
        <v>55</v>
      </c>
      <c r="K18" s="5">
        <v>55</v>
      </c>
      <c r="L18" s="5">
        <v>55</v>
      </c>
      <c r="M18" s="5">
        <v>53</v>
      </c>
    </row>
    <row r="19" spans="1:13" x14ac:dyDescent="0.3">
      <c r="A19" s="74">
        <v>2009</v>
      </c>
      <c r="B19" s="5">
        <v>46</v>
      </c>
      <c r="C19" s="5">
        <v>48</v>
      </c>
      <c r="D19" s="5">
        <v>45</v>
      </c>
      <c r="E19" s="5">
        <v>47</v>
      </c>
      <c r="F19" s="5">
        <v>36</v>
      </c>
      <c r="G19" s="5">
        <v>27</v>
      </c>
      <c r="H19" s="5">
        <v>43</v>
      </c>
      <c r="I19" s="5">
        <v>40</v>
      </c>
      <c r="J19" s="5">
        <v>0</v>
      </c>
      <c r="K19" s="5">
        <v>0</v>
      </c>
      <c r="L19" s="5">
        <v>39</v>
      </c>
      <c r="M19" s="5">
        <v>0</v>
      </c>
    </row>
    <row r="20" spans="1:13" x14ac:dyDescent="0.3">
      <c r="A20" s="74">
        <v>2010</v>
      </c>
      <c r="B20" s="5"/>
      <c r="C20" s="5"/>
      <c r="D20" s="5"/>
      <c r="E20" s="5">
        <v>30</v>
      </c>
      <c r="F20" s="5">
        <v>45</v>
      </c>
      <c r="G20" s="5">
        <v>49</v>
      </c>
      <c r="H20" s="5">
        <v>50</v>
      </c>
      <c r="I20" s="5">
        <v>50</v>
      </c>
      <c r="J20" s="5">
        <v>53</v>
      </c>
      <c r="K20" s="5">
        <v>56</v>
      </c>
      <c r="L20" s="5">
        <v>55</v>
      </c>
      <c r="M20" s="5">
        <v>53</v>
      </c>
    </row>
    <row r="21" spans="1:13" x14ac:dyDescent="0.3">
      <c r="A21" s="74">
        <v>2011</v>
      </c>
      <c r="B21" s="5">
        <v>48</v>
      </c>
      <c r="C21" s="5">
        <v>47</v>
      </c>
      <c r="D21" s="5">
        <v>52</v>
      </c>
      <c r="E21" s="5">
        <v>54</v>
      </c>
      <c r="F21" s="5">
        <v>62</v>
      </c>
      <c r="G21" s="5">
        <v>55</v>
      </c>
      <c r="H21" s="5">
        <v>49</v>
      </c>
      <c r="I21" s="5">
        <v>50</v>
      </c>
      <c r="J21" s="5">
        <v>48</v>
      </c>
      <c r="K21" s="5">
        <v>49</v>
      </c>
      <c r="L21" s="5">
        <v>55</v>
      </c>
      <c r="M21" s="5">
        <v>54</v>
      </c>
    </row>
    <row r="22" spans="1:13" x14ac:dyDescent="0.3">
      <c r="A22" s="74">
        <v>2012</v>
      </c>
      <c r="B22" s="5">
        <v>50</v>
      </c>
      <c r="C22" s="5">
        <v>48</v>
      </c>
      <c r="D22" s="5">
        <v>47</v>
      </c>
      <c r="E22" s="5">
        <v>51</v>
      </c>
      <c r="F22" s="5">
        <v>55</v>
      </c>
      <c r="G22" s="5">
        <v>49</v>
      </c>
      <c r="H22" s="5">
        <v>47</v>
      </c>
      <c r="I22" s="5">
        <v>52</v>
      </c>
      <c r="J22" s="5">
        <v>46</v>
      </c>
      <c r="K22" s="5">
        <v>42</v>
      </c>
      <c r="L22" s="5">
        <v>44</v>
      </c>
      <c r="M22" s="5">
        <v>40</v>
      </c>
    </row>
    <row r="23" spans="1:13" x14ac:dyDescent="0.3">
      <c r="A23" s="74">
        <v>2013</v>
      </c>
      <c r="B23" s="5">
        <v>34</v>
      </c>
      <c r="C23" s="5">
        <v>38</v>
      </c>
      <c r="D23" s="5">
        <v>34</v>
      </c>
      <c r="E23" s="5">
        <v>40</v>
      </c>
      <c r="F23" s="5">
        <v>50</v>
      </c>
      <c r="G23" s="5">
        <v>39</v>
      </c>
      <c r="H23" s="5">
        <v>38</v>
      </c>
      <c r="I23" s="5">
        <v>42</v>
      </c>
      <c r="J23" s="5">
        <v>34</v>
      </c>
      <c r="K23" s="5">
        <v>43</v>
      </c>
      <c r="L23" s="5">
        <v>50</v>
      </c>
      <c r="M23" s="5">
        <v>47</v>
      </c>
    </row>
    <row r="24" spans="1:13" x14ac:dyDescent="0.3">
      <c r="A24" s="74">
        <v>2014</v>
      </c>
      <c r="B24" s="5">
        <v>48</v>
      </c>
      <c r="C24" s="5">
        <v>42</v>
      </c>
      <c r="D24" s="5">
        <v>51</v>
      </c>
      <c r="E24" s="5">
        <v>46</v>
      </c>
      <c r="F24" s="5">
        <v>48</v>
      </c>
      <c r="G24" s="5">
        <v>45</v>
      </c>
      <c r="H24" s="5">
        <v>42</v>
      </c>
      <c r="I24" s="5">
        <v>36</v>
      </c>
      <c r="J24" s="5">
        <v>42</v>
      </c>
      <c r="K24" s="5">
        <v>40</v>
      </c>
      <c r="L24" s="5">
        <v>51</v>
      </c>
      <c r="M24" s="5">
        <v>45</v>
      </c>
    </row>
    <row r="25" spans="1:13" x14ac:dyDescent="0.3">
      <c r="A25" s="74">
        <v>2015</v>
      </c>
      <c r="B25" s="5">
        <v>39</v>
      </c>
      <c r="C25" s="5">
        <v>34</v>
      </c>
      <c r="D25" s="5">
        <v>40</v>
      </c>
      <c r="E25" s="5">
        <v>39</v>
      </c>
      <c r="F25" s="5">
        <v>28</v>
      </c>
      <c r="G25" s="5">
        <v>30</v>
      </c>
      <c r="H25" s="5">
        <v>30</v>
      </c>
      <c r="I25" s="5">
        <v>35</v>
      </c>
      <c r="J25" s="5">
        <v>31</v>
      </c>
      <c r="K25" s="5"/>
      <c r="L25" s="5"/>
      <c r="M25" s="5"/>
    </row>
    <row r="26" spans="1:13" x14ac:dyDescent="0.3">
      <c r="A26" s="74">
        <v>2016</v>
      </c>
      <c r="B26" s="5"/>
      <c r="C26" s="5"/>
      <c r="D26" s="5"/>
      <c r="E26" s="5">
        <v>25</v>
      </c>
      <c r="F26" s="5">
        <v>42</v>
      </c>
      <c r="G26" s="5">
        <v>44</v>
      </c>
      <c r="H26" s="5">
        <v>41</v>
      </c>
      <c r="I26" s="5"/>
      <c r="J26" s="5">
        <v>30</v>
      </c>
      <c r="K26" s="5">
        <v>38</v>
      </c>
      <c r="L26" s="5">
        <v>47</v>
      </c>
      <c r="M26" s="5">
        <v>49</v>
      </c>
    </row>
    <row r="27" spans="1:13" x14ac:dyDescent="0.3">
      <c r="A27" s="74">
        <v>2017</v>
      </c>
      <c r="B27" s="5">
        <v>47</v>
      </c>
      <c r="C27" s="5">
        <v>30</v>
      </c>
      <c r="D27" s="5">
        <v>46</v>
      </c>
      <c r="E27" s="5">
        <v>50</v>
      </c>
      <c r="F27" s="5">
        <v>50</v>
      </c>
      <c r="G27" s="5">
        <v>49</v>
      </c>
      <c r="H27" s="5">
        <v>52</v>
      </c>
      <c r="I27" s="5">
        <v>47</v>
      </c>
      <c r="J27" s="5">
        <v>46</v>
      </c>
      <c r="K27" s="5">
        <v>44</v>
      </c>
      <c r="L27" s="5">
        <v>52</v>
      </c>
      <c r="M27" s="5">
        <v>48</v>
      </c>
    </row>
    <row r="28" spans="1:13" x14ac:dyDescent="0.3">
      <c r="A28" s="74">
        <v>2018</v>
      </c>
      <c r="B28" s="5">
        <v>50</v>
      </c>
      <c r="C28" s="5">
        <v>39</v>
      </c>
      <c r="D28" s="5">
        <v>48</v>
      </c>
      <c r="E28" s="5">
        <v>46</v>
      </c>
      <c r="F28" s="5">
        <v>44</v>
      </c>
      <c r="G28" s="5">
        <v>50</v>
      </c>
      <c r="H28" s="5">
        <v>48</v>
      </c>
      <c r="I28" s="5">
        <v>52</v>
      </c>
      <c r="J28" s="5">
        <v>52</v>
      </c>
      <c r="K28" s="5">
        <v>56</v>
      </c>
      <c r="L28" s="5">
        <v>58</v>
      </c>
      <c r="M28" s="5">
        <v>52</v>
      </c>
    </row>
    <row r="29" spans="1:13" x14ac:dyDescent="0.3">
      <c r="A29" s="74">
        <v>2019</v>
      </c>
      <c r="B29" s="5">
        <v>45</v>
      </c>
      <c r="C29" s="5">
        <v>0</v>
      </c>
      <c r="D29" s="5">
        <v>42</v>
      </c>
      <c r="E29" s="5">
        <v>43</v>
      </c>
      <c r="F29" s="5">
        <v>51</v>
      </c>
      <c r="G29" s="5">
        <v>35</v>
      </c>
      <c r="H29" s="5">
        <v>49</v>
      </c>
      <c r="I29" s="5">
        <v>50</v>
      </c>
      <c r="J29" s="5">
        <v>44</v>
      </c>
      <c r="K29" s="5">
        <v>55</v>
      </c>
      <c r="L29" s="5">
        <v>52</v>
      </c>
      <c r="M29" s="5">
        <v>45</v>
      </c>
    </row>
    <row r="30" spans="1:13" x14ac:dyDescent="0.3">
      <c r="A30" s="74">
        <v>2020</v>
      </c>
      <c r="B30" s="5">
        <v>0</v>
      </c>
      <c r="C30" s="5">
        <v>40</v>
      </c>
      <c r="D30" s="5">
        <v>40</v>
      </c>
      <c r="E30" s="5">
        <v>40</v>
      </c>
      <c r="F30" s="5">
        <v>0</v>
      </c>
      <c r="G30" s="5">
        <v>35</v>
      </c>
      <c r="H30" s="5">
        <v>37</v>
      </c>
      <c r="I30" s="5">
        <v>37</v>
      </c>
      <c r="J30" s="5">
        <v>39</v>
      </c>
      <c r="K30" s="5">
        <v>41</v>
      </c>
      <c r="L30" s="5">
        <v>44</v>
      </c>
      <c r="M30" s="5">
        <v>40</v>
      </c>
    </row>
    <row r="31" spans="1:13" ht="15" thickBot="1" x14ac:dyDescent="0.35">
      <c r="A31" s="75">
        <v>2021</v>
      </c>
      <c r="B31" s="5">
        <v>35</v>
      </c>
      <c r="C31" s="5">
        <v>39</v>
      </c>
      <c r="D31" s="5">
        <v>45</v>
      </c>
      <c r="E31" s="5">
        <v>40</v>
      </c>
      <c r="F31" s="5">
        <v>50</v>
      </c>
      <c r="G31" s="5">
        <v>52</v>
      </c>
      <c r="H31" s="5">
        <v>45</v>
      </c>
      <c r="I31" s="5">
        <v>52</v>
      </c>
      <c r="J31" s="5">
        <v>53</v>
      </c>
      <c r="K31" s="5">
        <v>53</v>
      </c>
      <c r="L31" s="5">
        <v>64</v>
      </c>
      <c r="M31" s="5">
        <v>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5597-FBF7-41BD-922B-FB13BAEB2F83}">
  <sheetPr>
    <tabColor theme="5" tint="0.59999389629810485"/>
  </sheetPr>
  <dimension ref="A1:M32"/>
  <sheetViews>
    <sheetView workbookViewId="0"/>
  </sheetViews>
  <sheetFormatPr baseColWidth="10" defaultRowHeight="14.4" x14ac:dyDescent="0.3"/>
  <cols>
    <col min="1" max="9" width="11.5546875" style="28"/>
    <col min="10" max="10" width="13" style="28" customWidth="1"/>
    <col min="11" max="11" width="11.5546875" style="28"/>
    <col min="12" max="12" width="12.77734375" style="28" customWidth="1"/>
    <col min="13" max="13" width="11.88671875" style="28" customWidth="1"/>
    <col min="14" max="16384" width="11.5546875" style="28"/>
  </cols>
  <sheetData>
    <row r="1" spans="1:13" x14ac:dyDescent="0.3">
      <c r="A1" s="81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81">
        <v>1991</v>
      </c>
      <c r="B2" s="5">
        <v>60</v>
      </c>
      <c r="C2" s="5">
        <v>58</v>
      </c>
      <c r="D2" s="5">
        <v>59</v>
      </c>
      <c r="E2" s="5">
        <v>86</v>
      </c>
      <c r="F2" s="5">
        <v>77</v>
      </c>
      <c r="G2" s="5">
        <v>79</v>
      </c>
      <c r="H2" s="5">
        <v>79</v>
      </c>
      <c r="I2" s="5">
        <v>82</v>
      </c>
      <c r="J2" s="5">
        <v>68</v>
      </c>
      <c r="K2" s="5">
        <v>68</v>
      </c>
      <c r="L2" s="5">
        <v>53</v>
      </c>
      <c r="M2" s="5">
        <v>67</v>
      </c>
    </row>
    <row r="3" spans="1:13" x14ac:dyDescent="0.3">
      <c r="A3" s="81">
        <v>1992</v>
      </c>
      <c r="B3" s="5">
        <v>55</v>
      </c>
      <c r="C3" s="5">
        <v>46</v>
      </c>
      <c r="D3" s="5">
        <v>23</v>
      </c>
      <c r="E3" s="5"/>
      <c r="F3" s="5"/>
      <c r="G3" s="5">
        <v>12</v>
      </c>
      <c r="H3" s="5">
        <v>32</v>
      </c>
      <c r="I3" s="5"/>
      <c r="J3" s="5"/>
      <c r="K3" s="5"/>
      <c r="L3" s="5">
        <v>5</v>
      </c>
      <c r="M3" s="5">
        <v>10</v>
      </c>
    </row>
    <row r="4" spans="1:13" x14ac:dyDescent="0.3">
      <c r="A4" s="81">
        <v>1993</v>
      </c>
      <c r="B4" s="5">
        <v>14</v>
      </c>
      <c r="C4" s="5"/>
      <c r="D4" s="5"/>
      <c r="E4" s="5">
        <v>20</v>
      </c>
      <c r="F4" s="5">
        <v>47</v>
      </c>
      <c r="G4" s="5">
        <v>30</v>
      </c>
      <c r="H4" s="5">
        <v>14</v>
      </c>
      <c r="I4" s="5">
        <v>14</v>
      </c>
      <c r="J4" s="5">
        <v>20</v>
      </c>
      <c r="K4" s="5">
        <v>23</v>
      </c>
      <c r="L4" s="5">
        <v>28</v>
      </c>
      <c r="M4" s="5">
        <v>44</v>
      </c>
    </row>
    <row r="5" spans="1:13" x14ac:dyDescent="0.3">
      <c r="A5" s="81">
        <v>1994</v>
      </c>
      <c r="B5" s="5">
        <v>32</v>
      </c>
      <c r="C5" s="5">
        <v>32</v>
      </c>
      <c r="D5" s="5">
        <v>30</v>
      </c>
      <c r="E5" s="5">
        <v>48</v>
      </c>
      <c r="F5" s="5">
        <v>48</v>
      </c>
      <c r="G5" s="5">
        <v>56</v>
      </c>
      <c r="H5" s="5">
        <v>48</v>
      </c>
      <c r="I5" s="5">
        <v>50</v>
      </c>
      <c r="J5" s="5">
        <v>28</v>
      </c>
      <c r="K5" s="5">
        <v>42</v>
      </c>
      <c r="L5" s="5">
        <v>70</v>
      </c>
      <c r="M5" s="5">
        <v>32</v>
      </c>
    </row>
    <row r="6" spans="1:13" x14ac:dyDescent="0.3">
      <c r="A6" s="81">
        <v>1995</v>
      </c>
      <c r="B6" s="5">
        <v>26</v>
      </c>
      <c r="C6" s="5">
        <v>14</v>
      </c>
      <c r="D6" s="5">
        <v>26</v>
      </c>
      <c r="E6" s="5">
        <v>28</v>
      </c>
      <c r="F6" s="5">
        <v>36</v>
      </c>
      <c r="G6" s="5">
        <v>54</v>
      </c>
      <c r="H6" s="5">
        <v>42</v>
      </c>
      <c r="I6" s="5">
        <v>60</v>
      </c>
      <c r="J6" s="5">
        <v>66</v>
      </c>
      <c r="K6" s="5">
        <v>60</v>
      </c>
      <c r="L6" s="5">
        <v>51</v>
      </c>
      <c r="M6" s="5">
        <v>51</v>
      </c>
    </row>
    <row r="7" spans="1:13" x14ac:dyDescent="0.3">
      <c r="A7" s="81">
        <v>1996</v>
      </c>
      <c r="B7" s="5">
        <v>34</v>
      </c>
      <c r="C7" s="5">
        <v>45</v>
      </c>
      <c r="D7" s="5">
        <v>51</v>
      </c>
      <c r="E7" s="5">
        <v>57</v>
      </c>
      <c r="F7" s="5">
        <v>53</v>
      </c>
      <c r="G7" s="5"/>
      <c r="H7" s="5"/>
      <c r="I7" s="5"/>
      <c r="J7" s="5"/>
      <c r="K7" s="5"/>
      <c r="L7" s="5"/>
      <c r="M7" s="5"/>
    </row>
    <row r="8" spans="1:13" x14ac:dyDescent="0.3">
      <c r="A8" s="81">
        <v>1997</v>
      </c>
      <c r="B8" s="5">
        <v>50</v>
      </c>
      <c r="C8" s="5">
        <v>36</v>
      </c>
      <c r="D8" s="5">
        <v>23</v>
      </c>
      <c r="E8" s="5">
        <v>40</v>
      </c>
      <c r="F8" s="5">
        <v>33</v>
      </c>
      <c r="G8" s="5">
        <v>35</v>
      </c>
      <c r="H8" s="5">
        <v>42</v>
      </c>
      <c r="I8" s="5">
        <v>0</v>
      </c>
      <c r="J8" s="5">
        <v>0</v>
      </c>
      <c r="K8" s="5">
        <v>3</v>
      </c>
      <c r="L8" s="5">
        <v>3</v>
      </c>
      <c r="M8" s="5">
        <v>3</v>
      </c>
    </row>
    <row r="9" spans="1:13" x14ac:dyDescent="0.3">
      <c r="A9" s="81">
        <v>1998</v>
      </c>
      <c r="B9" s="5">
        <v>3</v>
      </c>
      <c r="C9" s="5">
        <v>3</v>
      </c>
      <c r="D9" s="5">
        <v>3</v>
      </c>
      <c r="E9" s="5">
        <v>0</v>
      </c>
      <c r="F9" s="5">
        <v>86</v>
      </c>
      <c r="G9" s="5">
        <v>56</v>
      </c>
      <c r="H9" s="5">
        <v>50</v>
      </c>
      <c r="I9" s="5">
        <v>50</v>
      </c>
      <c r="J9" s="5">
        <v>33</v>
      </c>
      <c r="K9" s="5">
        <v>68</v>
      </c>
      <c r="L9" s="5">
        <v>88</v>
      </c>
      <c r="M9" s="5">
        <v>90</v>
      </c>
    </row>
    <row r="10" spans="1:13" x14ac:dyDescent="0.3">
      <c r="A10" s="81">
        <v>1999</v>
      </c>
      <c r="B10" s="5">
        <v>72</v>
      </c>
      <c r="C10" s="5">
        <v>68</v>
      </c>
      <c r="D10" s="5">
        <v>85</v>
      </c>
      <c r="E10" s="5">
        <v>83</v>
      </c>
      <c r="F10" s="5">
        <v>64</v>
      </c>
      <c r="G10" s="5">
        <v>60</v>
      </c>
      <c r="H10" s="5">
        <v>64</v>
      </c>
      <c r="I10" s="5">
        <v>59</v>
      </c>
      <c r="J10" s="5">
        <v>90</v>
      </c>
      <c r="K10" s="5">
        <v>110</v>
      </c>
      <c r="L10" s="5">
        <v>129</v>
      </c>
      <c r="M10" s="5">
        <v>93</v>
      </c>
    </row>
    <row r="11" spans="1:13" x14ac:dyDescent="0.3">
      <c r="A11" s="81">
        <v>2000</v>
      </c>
      <c r="B11" s="5">
        <v>72</v>
      </c>
      <c r="C11" s="5">
        <v>41</v>
      </c>
      <c r="D11" s="5">
        <v>60</v>
      </c>
      <c r="E11" s="5">
        <v>63</v>
      </c>
      <c r="F11" s="5">
        <v>55</v>
      </c>
      <c r="G11" s="5">
        <v>36</v>
      </c>
      <c r="H11" s="5">
        <v>39</v>
      </c>
      <c r="I11" s="5">
        <v>58</v>
      </c>
      <c r="J11" s="5">
        <v>60</v>
      </c>
      <c r="K11" s="5">
        <v>90</v>
      </c>
      <c r="L11" s="5">
        <v>68</v>
      </c>
      <c r="M11" s="5">
        <v>55</v>
      </c>
    </row>
    <row r="12" spans="1:13" x14ac:dyDescent="0.3">
      <c r="A12" s="81">
        <v>2001</v>
      </c>
      <c r="B12" s="5">
        <v>49</v>
      </c>
      <c r="C12" s="5">
        <v>50</v>
      </c>
      <c r="D12" s="5">
        <v>50</v>
      </c>
      <c r="E12" s="5">
        <v>43</v>
      </c>
      <c r="F12" s="5">
        <v>47</v>
      </c>
      <c r="G12" s="5">
        <v>44</v>
      </c>
      <c r="H12" s="5">
        <v>0</v>
      </c>
      <c r="I12" s="5">
        <v>0</v>
      </c>
      <c r="J12" s="5">
        <v>0</v>
      </c>
      <c r="K12" s="5">
        <v>43</v>
      </c>
      <c r="L12" s="5">
        <v>45</v>
      </c>
      <c r="M12" s="5">
        <v>58</v>
      </c>
    </row>
    <row r="13" spans="1:13" x14ac:dyDescent="0.3">
      <c r="A13" s="81">
        <v>2002</v>
      </c>
      <c r="B13" s="5">
        <v>42</v>
      </c>
      <c r="C13" s="5">
        <v>41</v>
      </c>
      <c r="D13" s="5">
        <v>0</v>
      </c>
      <c r="E13" s="5">
        <v>64</v>
      </c>
      <c r="F13" s="5">
        <v>54</v>
      </c>
      <c r="G13" s="5">
        <v>88</v>
      </c>
      <c r="H13" s="5">
        <v>58</v>
      </c>
      <c r="I13" s="5">
        <v>0</v>
      </c>
      <c r="J13" s="5">
        <v>0</v>
      </c>
      <c r="K13" s="5">
        <v>56</v>
      </c>
      <c r="L13" s="5">
        <v>52</v>
      </c>
      <c r="M13" s="5">
        <v>0</v>
      </c>
    </row>
    <row r="14" spans="1:13" x14ac:dyDescent="0.3">
      <c r="A14" s="81">
        <v>2003</v>
      </c>
      <c r="B14" s="5"/>
      <c r="C14" s="5"/>
      <c r="D14" s="5"/>
      <c r="E14" s="5">
        <v>68</v>
      </c>
      <c r="F14" s="5">
        <v>49</v>
      </c>
      <c r="G14" s="5">
        <v>45</v>
      </c>
      <c r="H14" s="5">
        <v>50</v>
      </c>
      <c r="I14" s="5">
        <v>50</v>
      </c>
      <c r="J14" s="5">
        <v>50</v>
      </c>
      <c r="K14" s="5">
        <v>60</v>
      </c>
      <c r="L14" s="5"/>
      <c r="M14" s="5"/>
    </row>
    <row r="15" spans="1:13" x14ac:dyDescent="0.3">
      <c r="A15" s="81">
        <v>2004</v>
      </c>
      <c r="B15" s="5">
        <v>58</v>
      </c>
      <c r="C15" s="5">
        <v>35</v>
      </c>
      <c r="D15" s="5">
        <v>30</v>
      </c>
      <c r="E15" s="5">
        <v>45</v>
      </c>
      <c r="F15" s="5">
        <v>70</v>
      </c>
      <c r="G15" s="5">
        <v>62</v>
      </c>
      <c r="H15" s="5">
        <v>50</v>
      </c>
      <c r="I15" s="5">
        <v>50</v>
      </c>
      <c r="J15" s="5">
        <v>49</v>
      </c>
      <c r="K15" s="5">
        <v>80</v>
      </c>
      <c r="L15" s="5"/>
      <c r="M15" s="5"/>
    </row>
    <row r="16" spans="1:13" x14ac:dyDescent="0.3">
      <c r="A16" s="81">
        <v>2005</v>
      </c>
      <c r="B16" s="5">
        <v>50</v>
      </c>
      <c r="C16" s="5">
        <v>50</v>
      </c>
      <c r="D16" s="5">
        <v>35</v>
      </c>
      <c r="E16" s="5">
        <v>30</v>
      </c>
      <c r="F16" s="5">
        <v>40</v>
      </c>
      <c r="G16" s="5">
        <v>80</v>
      </c>
      <c r="H16" s="5">
        <v>50</v>
      </c>
      <c r="I16" s="5">
        <v>39</v>
      </c>
      <c r="J16" s="5">
        <v>60</v>
      </c>
      <c r="K16" s="5">
        <v>95</v>
      </c>
      <c r="L16" s="5">
        <v>109</v>
      </c>
      <c r="M16" s="5">
        <v>70</v>
      </c>
    </row>
    <row r="17" spans="1:13" x14ac:dyDescent="0.3">
      <c r="A17" s="81">
        <v>2006</v>
      </c>
      <c r="B17" s="5">
        <v>60</v>
      </c>
      <c r="C17" s="5">
        <v>40</v>
      </c>
      <c r="D17" s="5">
        <v>49</v>
      </c>
      <c r="E17" s="5">
        <v>96</v>
      </c>
      <c r="F17" s="5">
        <v>164</v>
      </c>
      <c r="G17" s="5">
        <v>153</v>
      </c>
      <c r="H17" s="5">
        <v>67</v>
      </c>
      <c r="I17" s="5">
        <v>91</v>
      </c>
      <c r="J17" s="5">
        <v>76</v>
      </c>
      <c r="K17" s="5">
        <v>57</v>
      </c>
      <c r="L17" s="5">
        <v>95</v>
      </c>
      <c r="M17" s="5">
        <v>96</v>
      </c>
    </row>
    <row r="18" spans="1:13" x14ac:dyDescent="0.3">
      <c r="A18" s="81">
        <v>2007</v>
      </c>
      <c r="B18" s="5">
        <v>67</v>
      </c>
      <c r="C18" s="5">
        <v>47</v>
      </c>
      <c r="D18" s="5">
        <v>47</v>
      </c>
      <c r="E18" s="5">
        <v>90</v>
      </c>
      <c r="F18" s="5">
        <v>89</v>
      </c>
      <c r="G18" s="5">
        <v>82</v>
      </c>
      <c r="H18" s="5">
        <v>78</v>
      </c>
      <c r="I18" s="5">
        <v>75</v>
      </c>
      <c r="J18" s="5">
        <v>51</v>
      </c>
      <c r="K18" s="5">
        <v>48</v>
      </c>
      <c r="L18" s="5">
        <v>72</v>
      </c>
      <c r="M18" s="5">
        <v>72</v>
      </c>
    </row>
    <row r="19" spans="1:13" x14ac:dyDescent="0.3">
      <c r="A19" s="81">
        <v>2008</v>
      </c>
      <c r="B19" s="5">
        <v>47</v>
      </c>
      <c r="C19" s="5">
        <v>34</v>
      </c>
      <c r="D19" s="5">
        <v>54</v>
      </c>
      <c r="E19" s="5">
        <v>63</v>
      </c>
      <c r="F19" s="5">
        <v>49</v>
      </c>
      <c r="G19" s="5">
        <v>87</v>
      </c>
      <c r="H19" s="5">
        <v>80</v>
      </c>
      <c r="I19" s="5">
        <v>73</v>
      </c>
      <c r="J19" s="5">
        <v>90</v>
      </c>
      <c r="K19" s="5">
        <v>77</v>
      </c>
      <c r="L19" s="5">
        <v>100</v>
      </c>
      <c r="M19" s="5">
        <v>79</v>
      </c>
    </row>
    <row r="20" spans="1:13" x14ac:dyDescent="0.3">
      <c r="A20" s="81">
        <v>2009</v>
      </c>
      <c r="B20" s="5">
        <v>50</v>
      </c>
      <c r="C20" s="5">
        <v>68</v>
      </c>
      <c r="D20" s="5">
        <v>60</v>
      </c>
      <c r="E20" s="5">
        <v>62</v>
      </c>
      <c r="F20" s="5">
        <v>40</v>
      </c>
      <c r="G20" s="5">
        <v>44</v>
      </c>
      <c r="H20" s="5">
        <v>49</v>
      </c>
      <c r="I20" s="5">
        <v>0</v>
      </c>
      <c r="J20" s="5">
        <v>47</v>
      </c>
      <c r="K20" s="5">
        <v>48</v>
      </c>
      <c r="L20" s="5">
        <v>47</v>
      </c>
      <c r="M20" s="5">
        <v>45</v>
      </c>
    </row>
    <row r="21" spans="1:13" x14ac:dyDescent="0.3">
      <c r="A21" s="81">
        <v>2010</v>
      </c>
      <c r="B21" s="5"/>
      <c r="C21" s="5"/>
      <c r="D21" s="5"/>
      <c r="E21" s="5">
        <v>61</v>
      </c>
      <c r="F21" s="5">
        <v>63</v>
      </c>
      <c r="G21" s="5">
        <v>79</v>
      </c>
      <c r="H21" s="5">
        <v>96</v>
      </c>
      <c r="I21" s="5">
        <v>80</v>
      </c>
      <c r="J21" s="5">
        <v>89</v>
      </c>
      <c r="K21" s="5">
        <v>97</v>
      </c>
      <c r="L21" s="5">
        <v>109</v>
      </c>
      <c r="M21" s="5">
        <v>114</v>
      </c>
    </row>
    <row r="22" spans="1:13" x14ac:dyDescent="0.3">
      <c r="A22" s="81">
        <v>2011</v>
      </c>
      <c r="B22" s="5">
        <v>80</v>
      </c>
      <c r="C22" s="5">
        <v>82</v>
      </c>
      <c r="D22" s="5">
        <v>87</v>
      </c>
      <c r="E22" s="5">
        <v>104</v>
      </c>
      <c r="F22" s="5">
        <v>158</v>
      </c>
      <c r="G22" s="5">
        <v>128</v>
      </c>
      <c r="H22" s="5">
        <v>101</v>
      </c>
      <c r="I22" s="5">
        <v>102</v>
      </c>
      <c r="J22" s="5">
        <v>94</v>
      </c>
      <c r="K22" s="5">
        <v>96</v>
      </c>
      <c r="L22" s="5">
        <v>150</v>
      </c>
      <c r="M22" s="5">
        <v>135</v>
      </c>
    </row>
    <row r="23" spans="1:13" x14ac:dyDescent="0.3">
      <c r="A23" s="81">
        <v>2012</v>
      </c>
      <c r="B23" s="5">
        <v>115</v>
      </c>
      <c r="C23" s="5">
        <v>102</v>
      </c>
      <c r="D23" s="5">
        <v>48</v>
      </c>
      <c r="E23" s="5">
        <v>51</v>
      </c>
      <c r="F23" s="5">
        <v>64</v>
      </c>
      <c r="G23" s="5">
        <v>48</v>
      </c>
      <c r="H23" s="5">
        <v>46</v>
      </c>
      <c r="I23" s="5">
        <v>54</v>
      </c>
      <c r="J23" s="5">
        <v>44</v>
      </c>
      <c r="K23" s="5">
        <v>44</v>
      </c>
      <c r="L23" s="5">
        <v>43</v>
      </c>
      <c r="M23" s="5">
        <v>35</v>
      </c>
    </row>
    <row r="24" spans="1:13" x14ac:dyDescent="0.3">
      <c r="A24" s="81">
        <v>2013</v>
      </c>
      <c r="B24" s="5">
        <v>37</v>
      </c>
      <c r="C24" s="5">
        <v>38</v>
      </c>
      <c r="D24" s="5">
        <v>36</v>
      </c>
      <c r="E24" s="5">
        <v>34</v>
      </c>
      <c r="F24" s="5">
        <v>50</v>
      </c>
      <c r="G24" s="5">
        <v>35</v>
      </c>
      <c r="H24" s="5">
        <v>32</v>
      </c>
      <c r="I24" s="5">
        <v>33</v>
      </c>
      <c r="J24" s="5">
        <v>40</v>
      </c>
      <c r="K24" s="5">
        <v>40</v>
      </c>
      <c r="L24" s="5">
        <v>50</v>
      </c>
      <c r="M24" s="5">
        <v>46</v>
      </c>
    </row>
    <row r="25" spans="1:13" x14ac:dyDescent="0.3">
      <c r="A25" s="81">
        <v>2014</v>
      </c>
      <c r="B25" s="5">
        <v>42</v>
      </c>
      <c r="C25" s="5">
        <v>36</v>
      </c>
      <c r="D25" s="5">
        <v>54</v>
      </c>
      <c r="E25" s="5">
        <v>45</v>
      </c>
      <c r="F25" s="5">
        <v>50</v>
      </c>
      <c r="G25" s="5">
        <v>42</v>
      </c>
      <c r="H25" s="5">
        <v>35</v>
      </c>
      <c r="I25" s="5">
        <v>33</v>
      </c>
      <c r="J25" s="5">
        <v>35</v>
      </c>
      <c r="K25" s="5">
        <v>30</v>
      </c>
      <c r="L25" s="5">
        <v>61</v>
      </c>
      <c r="M25" s="5">
        <v>49</v>
      </c>
    </row>
    <row r="26" spans="1:13" x14ac:dyDescent="0.3">
      <c r="A26" s="81">
        <v>2015</v>
      </c>
      <c r="B26" s="5">
        <v>10</v>
      </c>
      <c r="C26" s="5"/>
      <c r="D26" s="5"/>
      <c r="E26" s="5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/>
    </row>
    <row r="27" spans="1:13" x14ac:dyDescent="0.3">
      <c r="A27" s="81">
        <v>2016</v>
      </c>
      <c r="B27" s="5"/>
      <c r="C27" s="5"/>
      <c r="D27" s="5"/>
      <c r="E27" s="5"/>
      <c r="F27" s="5">
        <v>46</v>
      </c>
      <c r="G27" s="5">
        <v>36</v>
      </c>
      <c r="H27" s="5">
        <v>27</v>
      </c>
      <c r="I27" s="5">
        <v>17</v>
      </c>
      <c r="J27" s="5">
        <v>25</v>
      </c>
      <c r="K27" s="5">
        <v>25</v>
      </c>
      <c r="L27" s="5">
        <v>45</v>
      </c>
      <c r="M27" s="5">
        <v>49</v>
      </c>
    </row>
    <row r="28" spans="1:13" x14ac:dyDescent="0.3">
      <c r="A28" s="81">
        <v>2017</v>
      </c>
      <c r="B28" s="5">
        <v>40</v>
      </c>
      <c r="C28" s="5">
        <v>30</v>
      </c>
      <c r="D28" s="5">
        <v>45</v>
      </c>
      <c r="E28" s="5">
        <v>61</v>
      </c>
      <c r="F28" s="5">
        <v>62</v>
      </c>
      <c r="G28" s="5">
        <v>39</v>
      </c>
      <c r="H28" s="5">
        <v>51</v>
      </c>
      <c r="I28" s="5">
        <v>39</v>
      </c>
      <c r="J28" s="5">
        <v>50</v>
      </c>
      <c r="K28" s="5">
        <v>35</v>
      </c>
      <c r="L28" s="5">
        <v>30</v>
      </c>
      <c r="M28" s="5">
        <v>45</v>
      </c>
    </row>
    <row r="29" spans="1:13" x14ac:dyDescent="0.3">
      <c r="A29" s="81">
        <v>2018</v>
      </c>
      <c r="B29" s="5">
        <v>30</v>
      </c>
      <c r="C29" s="5">
        <v>10</v>
      </c>
      <c r="D29" s="5">
        <v>60</v>
      </c>
      <c r="E29" s="5">
        <v>100</v>
      </c>
      <c r="F29" s="5">
        <v>60</v>
      </c>
      <c r="G29" s="5">
        <v>60</v>
      </c>
      <c r="H29" s="5">
        <v>50</v>
      </c>
      <c r="I29" s="5">
        <v>44</v>
      </c>
      <c r="J29" s="5">
        <v>46</v>
      </c>
      <c r="K29" s="5">
        <v>55</v>
      </c>
      <c r="L29" s="5">
        <v>58</v>
      </c>
      <c r="M29" s="5">
        <v>35</v>
      </c>
    </row>
    <row r="30" spans="1:13" x14ac:dyDescent="0.3">
      <c r="A30" s="81">
        <v>2019</v>
      </c>
      <c r="B30" s="5">
        <v>28</v>
      </c>
      <c r="C30" s="5">
        <v>0</v>
      </c>
      <c r="D30" s="5">
        <v>62</v>
      </c>
      <c r="E30" s="5">
        <v>70</v>
      </c>
      <c r="F30" s="5">
        <v>70</v>
      </c>
      <c r="G30" s="5">
        <v>75</v>
      </c>
      <c r="H30" s="5">
        <v>50</v>
      </c>
      <c r="I30" s="5">
        <v>50</v>
      </c>
      <c r="J30" s="5">
        <v>10</v>
      </c>
      <c r="K30" s="5">
        <v>55</v>
      </c>
      <c r="L30" s="5">
        <v>38</v>
      </c>
      <c r="M30" s="5">
        <v>30</v>
      </c>
    </row>
    <row r="31" spans="1:13" x14ac:dyDescent="0.3">
      <c r="A31" s="81">
        <v>2020</v>
      </c>
      <c r="B31" s="5">
        <v>30</v>
      </c>
      <c r="C31" s="5">
        <v>48</v>
      </c>
      <c r="D31" s="5">
        <v>50</v>
      </c>
      <c r="E31" s="5">
        <v>5</v>
      </c>
      <c r="F31" s="5">
        <v>5</v>
      </c>
      <c r="G31" s="5">
        <v>12</v>
      </c>
      <c r="H31" s="5">
        <v>50</v>
      </c>
      <c r="I31" s="5">
        <v>50</v>
      </c>
      <c r="J31" s="5">
        <v>42</v>
      </c>
      <c r="K31" s="5">
        <v>45</v>
      </c>
      <c r="L31" s="5">
        <v>55</v>
      </c>
      <c r="M31" s="5">
        <v>36</v>
      </c>
    </row>
    <row r="32" spans="1:13" x14ac:dyDescent="0.3">
      <c r="A32" s="81">
        <v>2021</v>
      </c>
      <c r="B32" s="5">
        <v>25</v>
      </c>
      <c r="C32" s="5">
        <v>20</v>
      </c>
      <c r="D32" s="5">
        <v>34</v>
      </c>
      <c r="E32" s="5">
        <v>15</v>
      </c>
      <c r="F32" s="5">
        <v>42</v>
      </c>
      <c r="G32" s="5">
        <v>69</v>
      </c>
      <c r="H32" s="5">
        <v>39</v>
      </c>
      <c r="I32" s="5">
        <v>50</v>
      </c>
      <c r="J32" s="5">
        <v>70</v>
      </c>
      <c r="K32" s="5">
        <v>100</v>
      </c>
      <c r="L32" s="5">
        <v>83</v>
      </c>
      <c r="M32" s="5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666-3C8D-40BD-A82C-6DECE016A626}">
  <sheetPr>
    <tabColor rgb="FFFFFF99"/>
  </sheetPr>
  <dimension ref="A1:M16"/>
  <sheetViews>
    <sheetView zoomScale="82" workbookViewId="0"/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1" t="s">
        <v>2</v>
      </c>
      <c r="B1" s="5" t="s">
        <v>3</v>
      </c>
      <c r="C1" s="5" t="s">
        <v>56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57</v>
      </c>
      <c r="J1" s="5" t="s">
        <v>58</v>
      </c>
      <c r="K1" s="5" t="s">
        <v>59</v>
      </c>
      <c r="L1" s="5" t="s">
        <v>60</v>
      </c>
      <c r="M1" s="5" t="s">
        <v>61</v>
      </c>
    </row>
    <row r="2" spans="1:13" x14ac:dyDescent="0.3">
      <c r="A2" s="81">
        <v>2007</v>
      </c>
      <c r="B2" s="5">
        <v>40.200000000000003</v>
      </c>
      <c r="C2" s="5">
        <v>36.799999999999997</v>
      </c>
      <c r="D2" s="5">
        <v>64.2</v>
      </c>
      <c r="E2" s="5">
        <v>218.5</v>
      </c>
      <c r="F2" s="5">
        <v>73.5</v>
      </c>
      <c r="G2" s="5">
        <v>88.9</v>
      </c>
      <c r="H2" s="5">
        <v>57.5</v>
      </c>
      <c r="I2" s="5">
        <v>132.6</v>
      </c>
      <c r="J2" s="5">
        <v>22.6</v>
      </c>
      <c r="K2" s="5">
        <v>185.6</v>
      </c>
      <c r="L2" s="5">
        <v>115.7</v>
      </c>
      <c r="M2" s="5">
        <v>89</v>
      </c>
    </row>
    <row r="3" spans="1:13" x14ac:dyDescent="0.3">
      <c r="A3" s="81">
        <v>2008</v>
      </c>
      <c r="B3" s="5">
        <v>75.2</v>
      </c>
      <c r="C3" s="5">
        <v>87.3</v>
      </c>
      <c r="D3" s="5">
        <v>148.80000000000001</v>
      </c>
      <c r="E3" s="5">
        <v>89</v>
      </c>
      <c r="F3" s="5">
        <v>136.69999999999999</v>
      </c>
      <c r="G3" s="5">
        <v>73.599999999999994</v>
      </c>
      <c r="H3" s="5">
        <v>96.6</v>
      </c>
      <c r="I3" s="5">
        <v>210.7</v>
      </c>
      <c r="J3" s="5">
        <v>91.5</v>
      </c>
      <c r="K3" s="5">
        <v>120.9</v>
      </c>
      <c r="L3" s="5">
        <v>253.5</v>
      </c>
      <c r="M3" s="5">
        <v>78.599999999999994</v>
      </c>
    </row>
    <row r="4" spans="1:13" x14ac:dyDescent="0.3">
      <c r="A4" s="81">
        <v>2009</v>
      </c>
      <c r="B4" s="5">
        <v>34.1</v>
      </c>
      <c r="C4" s="5">
        <v>86.9</v>
      </c>
      <c r="D4" s="5">
        <v>89</v>
      </c>
      <c r="E4" s="5">
        <v>48.3</v>
      </c>
      <c r="F4" s="5">
        <v>81.5</v>
      </c>
      <c r="G4" s="5">
        <v>57.4</v>
      </c>
      <c r="H4" s="5">
        <v>57.6</v>
      </c>
      <c r="I4" s="5">
        <v>34</v>
      </c>
      <c r="J4" s="5">
        <v>37.700000000000003</v>
      </c>
      <c r="K4" s="5">
        <v>109.1</v>
      </c>
      <c r="L4" s="5">
        <v>51.7</v>
      </c>
      <c r="M4" s="5">
        <v>46.1</v>
      </c>
    </row>
    <row r="5" spans="1:13" x14ac:dyDescent="0.3">
      <c r="A5" s="81">
        <v>2010</v>
      </c>
      <c r="B5" s="5">
        <v>14.5</v>
      </c>
      <c r="C5" s="5">
        <v>42.1</v>
      </c>
      <c r="D5" s="5">
        <v>28.3</v>
      </c>
      <c r="E5" s="5">
        <v>213.3</v>
      </c>
      <c r="F5" s="5">
        <v>113.2</v>
      </c>
      <c r="G5" s="5">
        <v>57.9</v>
      </c>
      <c r="H5" s="5">
        <v>118</v>
      </c>
      <c r="I5" s="5">
        <v>64.099999999999994</v>
      </c>
      <c r="J5" s="5">
        <v>133.1</v>
      </c>
      <c r="K5" s="5">
        <v>117.9</v>
      </c>
      <c r="L5" s="5">
        <v>298.7</v>
      </c>
      <c r="M5" s="5">
        <v>84.8</v>
      </c>
    </row>
    <row r="6" spans="1:13" x14ac:dyDescent="0.3">
      <c r="A6" s="81">
        <v>2011</v>
      </c>
      <c r="B6" s="5">
        <v>45.8</v>
      </c>
      <c r="C6" s="5">
        <v>103.5</v>
      </c>
      <c r="D6" s="5">
        <v>175.6</v>
      </c>
      <c r="E6" s="5">
        <v>193.6</v>
      </c>
      <c r="F6" s="5">
        <v>220.9</v>
      </c>
      <c r="G6" s="5">
        <v>48.7</v>
      </c>
      <c r="H6" s="5">
        <v>50.4</v>
      </c>
      <c r="I6" s="5">
        <v>70.7</v>
      </c>
      <c r="J6" s="5">
        <v>43.9</v>
      </c>
      <c r="K6" s="5">
        <v>280.2</v>
      </c>
      <c r="L6" s="5">
        <v>230.2</v>
      </c>
      <c r="M6" s="5">
        <v>110.1</v>
      </c>
    </row>
    <row r="7" spans="1:13" x14ac:dyDescent="0.3">
      <c r="A7" s="81">
        <v>2012</v>
      </c>
      <c r="B7" s="5">
        <v>95.6</v>
      </c>
      <c r="C7" s="5">
        <v>22.4</v>
      </c>
      <c r="D7" s="5">
        <v>92.1</v>
      </c>
      <c r="E7" s="5">
        <v>179</v>
      </c>
      <c r="F7" s="5">
        <v>47.9</v>
      </c>
      <c r="G7" s="5">
        <v>85.6</v>
      </c>
      <c r="H7" s="5">
        <v>140.6</v>
      </c>
      <c r="I7" s="5">
        <v>91.6</v>
      </c>
      <c r="J7" s="5">
        <v>36.200000000000003</v>
      </c>
      <c r="K7" s="5">
        <v>131.6</v>
      </c>
      <c r="L7" s="5">
        <v>102.4</v>
      </c>
      <c r="M7" s="5">
        <v>23.9</v>
      </c>
    </row>
    <row r="8" spans="1:13" x14ac:dyDescent="0.3">
      <c r="A8" s="81">
        <v>2013</v>
      </c>
      <c r="B8" s="5">
        <v>17.8</v>
      </c>
      <c r="C8" s="5">
        <v>78.7</v>
      </c>
      <c r="D8" s="5">
        <v>85</v>
      </c>
      <c r="E8" s="5">
        <v>114.5</v>
      </c>
      <c r="F8" s="5">
        <v>128.30000000000001</v>
      </c>
      <c r="G8" s="5">
        <v>52.2</v>
      </c>
      <c r="H8" s="5">
        <v>22.4</v>
      </c>
      <c r="I8" s="5">
        <v>104.7</v>
      </c>
      <c r="J8" s="5">
        <v>45.6</v>
      </c>
      <c r="K8" s="5">
        <v>146.9</v>
      </c>
      <c r="L8" s="5">
        <v>232.1</v>
      </c>
      <c r="M8" s="5">
        <v>115.1</v>
      </c>
    </row>
    <row r="9" spans="1:13" x14ac:dyDescent="0.3">
      <c r="A9" s="81">
        <v>2014</v>
      </c>
      <c r="B9" s="5">
        <v>53.7</v>
      </c>
      <c r="C9" s="5">
        <v>99</v>
      </c>
      <c r="D9" s="5">
        <v>96.6</v>
      </c>
      <c r="E9" s="5">
        <v>81.3</v>
      </c>
      <c r="F9" s="5">
        <v>148</v>
      </c>
      <c r="G9" s="5">
        <v>90.1</v>
      </c>
      <c r="H9" s="5">
        <v>55.6</v>
      </c>
      <c r="I9" s="5">
        <v>78.5</v>
      </c>
      <c r="J9" s="5">
        <v>48.4</v>
      </c>
      <c r="K9" s="5">
        <v>156.6</v>
      </c>
      <c r="L9" s="5">
        <v>83</v>
      </c>
      <c r="M9" s="5">
        <v>84.3</v>
      </c>
    </row>
    <row r="10" spans="1:13" x14ac:dyDescent="0.3">
      <c r="A10" s="81">
        <v>2015</v>
      </c>
      <c r="B10" s="5">
        <v>70.099999999999994</v>
      </c>
      <c r="C10" s="5">
        <v>38.200000000000003</v>
      </c>
      <c r="D10" s="5">
        <v>96.1</v>
      </c>
      <c r="E10" s="5">
        <v>10.1</v>
      </c>
      <c r="F10" s="5">
        <v>33.5</v>
      </c>
      <c r="G10" s="5">
        <v>69.7</v>
      </c>
      <c r="H10" s="5">
        <v>55.1</v>
      </c>
      <c r="I10" s="5">
        <v>54.7</v>
      </c>
      <c r="J10" s="5">
        <v>13.9</v>
      </c>
      <c r="K10" s="5">
        <v>43.7</v>
      </c>
      <c r="L10" s="5">
        <v>61.1</v>
      </c>
      <c r="M10" s="5">
        <v>8.6</v>
      </c>
    </row>
    <row r="11" spans="1:13" x14ac:dyDescent="0.3">
      <c r="A11" s="81">
        <v>2016</v>
      </c>
      <c r="B11" s="5">
        <v>20.9</v>
      </c>
      <c r="C11" s="5">
        <v>24</v>
      </c>
      <c r="D11" s="5">
        <v>82.6</v>
      </c>
      <c r="E11" s="5">
        <v>171.8</v>
      </c>
      <c r="F11" s="5">
        <v>73.8</v>
      </c>
      <c r="G11" s="5">
        <v>68.7</v>
      </c>
      <c r="H11" s="5">
        <v>51.6</v>
      </c>
      <c r="I11" s="5">
        <v>64.2</v>
      </c>
      <c r="J11" s="5">
        <v>80.599999999999994</v>
      </c>
      <c r="K11" s="5">
        <v>126.9</v>
      </c>
      <c r="L11" s="5">
        <v>206.6</v>
      </c>
      <c r="M11" s="5">
        <v>66.900000000000006</v>
      </c>
    </row>
    <row r="12" spans="1:13" x14ac:dyDescent="0.3">
      <c r="A12" s="81">
        <v>2017</v>
      </c>
      <c r="B12" s="5">
        <v>80.5</v>
      </c>
      <c r="C12" s="5">
        <v>55.5</v>
      </c>
      <c r="D12" s="5">
        <v>115.4</v>
      </c>
      <c r="E12" s="5">
        <v>97</v>
      </c>
      <c r="F12" s="5">
        <v>117</v>
      </c>
      <c r="G12" s="5">
        <v>109.4</v>
      </c>
      <c r="H12" s="5">
        <v>50</v>
      </c>
      <c r="I12" s="5">
        <v>52.5</v>
      </c>
      <c r="J12" s="5">
        <v>83.2</v>
      </c>
      <c r="K12" s="5">
        <v>155.69999999999999</v>
      </c>
      <c r="L12" s="5">
        <v>215.9</v>
      </c>
      <c r="M12" s="5">
        <v>102.7</v>
      </c>
    </row>
    <row r="13" spans="1:13" x14ac:dyDescent="0.3">
      <c r="A13" s="81">
        <v>2018</v>
      </c>
      <c r="B13" s="5">
        <v>33.6</v>
      </c>
      <c r="C13" s="5">
        <v>123.9</v>
      </c>
      <c r="D13" s="5">
        <v>96.6</v>
      </c>
      <c r="E13" s="5">
        <v>153.5</v>
      </c>
      <c r="F13" s="5">
        <v>82.6</v>
      </c>
      <c r="G13" s="5">
        <v>61.8</v>
      </c>
      <c r="H13" s="5">
        <v>117.6</v>
      </c>
      <c r="I13" s="5">
        <v>46.5</v>
      </c>
      <c r="J13" s="5">
        <v>115.3</v>
      </c>
      <c r="K13" s="5">
        <v>99.3</v>
      </c>
      <c r="L13" s="5">
        <v>4.3</v>
      </c>
      <c r="M13" s="5">
        <v>0</v>
      </c>
    </row>
    <row r="14" spans="1:13" x14ac:dyDescent="0.3">
      <c r="A14" s="81">
        <v>2019</v>
      </c>
      <c r="B14" s="5">
        <v>18.600000000000001</v>
      </c>
      <c r="C14" s="5">
        <v>86.7</v>
      </c>
      <c r="D14" s="5">
        <v>12.4</v>
      </c>
      <c r="E14" s="5">
        <v>152.9</v>
      </c>
      <c r="F14" s="5">
        <v>108.8</v>
      </c>
      <c r="G14" s="5">
        <v>26.2</v>
      </c>
      <c r="H14" s="5">
        <v>42.9</v>
      </c>
      <c r="I14" s="5">
        <v>55.9</v>
      </c>
      <c r="J14" s="5">
        <v>62.4</v>
      </c>
      <c r="K14" s="5">
        <v>139.69999999999999</v>
      </c>
      <c r="L14" s="5">
        <v>136.4</v>
      </c>
      <c r="M14" s="5">
        <v>38.9</v>
      </c>
    </row>
    <row r="15" spans="1:13" x14ac:dyDescent="0.3">
      <c r="A15" s="81">
        <v>2020</v>
      </c>
      <c r="B15" s="5">
        <v>69.7</v>
      </c>
      <c r="C15" s="5">
        <v>46.2</v>
      </c>
      <c r="D15" s="5">
        <v>125.9</v>
      </c>
      <c r="E15" s="5">
        <v>50.6</v>
      </c>
      <c r="F15" s="5">
        <v>73.400000000000006</v>
      </c>
      <c r="G15" s="5">
        <v>57.4</v>
      </c>
      <c r="H15" s="5">
        <v>93.5</v>
      </c>
      <c r="I15" s="5">
        <v>90.3</v>
      </c>
      <c r="J15" s="5">
        <v>81.599999999999994</v>
      </c>
      <c r="K15" s="5">
        <v>70.3</v>
      </c>
      <c r="L15" s="5">
        <v>224.2</v>
      </c>
      <c r="M15" s="5">
        <v>25.9</v>
      </c>
    </row>
    <row r="16" spans="1:13" x14ac:dyDescent="0.3">
      <c r="A16" s="81">
        <v>2021</v>
      </c>
      <c r="B16" s="5">
        <v>11.3</v>
      </c>
      <c r="C16" s="5">
        <v>77.599999999999994</v>
      </c>
      <c r="D16" s="5">
        <v>167.2</v>
      </c>
      <c r="E16" s="5">
        <v>97.8</v>
      </c>
      <c r="F16" s="5">
        <v>210.3</v>
      </c>
      <c r="G16" s="5">
        <v>113.1</v>
      </c>
      <c r="H16" s="5">
        <v>43.2</v>
      </c>
      <c r="I16" s="5">
        <v>123.7</v>
      </c>
      <c r="J16" s="5">
        <v>81.8</v>
      </c>
      <c r="K16" s="5">
        <v>151.30000000000001</v>
      </c>
      <c r="L16" s="5">
        <v>99.4</v>
      </c>
      <c r="M16" s="5">
        <v>35.4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7005-4E5B-4275-82A6-3A43849517B9}">
  <sheetPr>
    <tabColor rgb="FFFFFF99"/>
  </sheetPr>
  <dimension ref="A1:M60"/>
  <sheetViews>
    <sheetView zoomScale="47" workbookViewId="0"/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1950</v>
      </c>
      <c r="B2" s="5"/>
      <c r="C2" s="5"/>
      <c r="D2" s="5"/>
      <c r="E2" s="5"/>
      <c r="F2" s="5"/>
      <c r="G2" s="5"/>
      <c r="H2" s="5"/>
      <c r="I2" s="5"/>
      <c r="J2" s="5"/>
      <c r="K2" s="5">
        <v>17.5</v>
      </c>
      <c r="L2" s="5">
        <v>0.5</v>
      </c>
      <c r="M2" s="5"/>
    </row>
    <row r="3" spans="1:13" x14ac:dyDescent="0.3">
      <c r="A3" s="74">
        <v>1963</v>
      </c>
      <c r="B3" s="5"/>
      <c r="C3" s="5"/>
      <c r="D3" s="5"/>
      <c r="E3" s="5">
        <v>46.4</v>
      </c>
      <c r="F3" s="5">
        <v>251.1</v>
      </c>
      <c r="G3" s="5">
        <v>299.3</v>
      </c>
      <c r="H3" s="5">
        <v>239.9</v>
      </c>
      <c r="I3" s="5">
        <v>330</v>
      </c>
      <c r="J3" s="5">
        <v>181.1</v>
      </c>
      <c r="K3" s="5">
        <v>71.599999999999994</v>
      </c>
      <c r="L3" s="5">
        <v>164</v>
      </c>
      <c r="M3" s="5">
        <v>57.4</v>
      </c>
    </row>
    <row r="4" spans="1:13" x14ac:dyDescent="0.3">
      <c r="A4" s="74">
        <v>1965</v>
      </c>
      <c r="B4" s="5"/>
      <c r="C4" s="5"/>
      <c r="D4" s="5"/>
      <c r="E4" s="5"/>
      <c r="F4" s="5"/>
      <c r="G4" s="5">
        <v>11.7</v>
      </c>
      <c r="H4" s="5">
        <v>28.4</v>
      </c>
      <c r="I4" s="5">
        <v>38.4</v>
      </c>
      <c r="J4" s="5">
        <v>25</v>
      </c>
      <c r="K4" s="5">
        <v>141.80000000000001</v>
      </c>
      <c r="L4" s="5">
        <v>199.4</v>
      </c>
      <c r="M4" s="5">
        <v>39.9</v>
      </c>
    </row>
    <row r="5" spans="1:13" x14ac:dyDescent="0.3">
      <c r="A5" s="74">
        <v>1966</v>
      </c>
      <c r="B5" s="5">
        <v>0.4</v>
      </c>
      <c r="C5" s="5">
        <v>9.4</v>
      </c>
      <c r="D5" s="5">
        <v>56.1</v>
      </c>
      <c r="E5" s="5">
        <v>98</v>
      </c>
      <c r="F5" s="5">
        <v>127.7</v>
      </c>
      <c r="G5" s="5">
        <v>67.400000000000006</v>
      </c>
      <c r="H5" s="5">
        <v>47</v>
      </c>
      <c r="I5" s="5">
        <v>40</v>
      </c>
      <c r="J5" s="5">
        <v>45.1</v>
      </c>
      <c r="K5" s="5">
        <v>108.7</v>
      </c>
      <c r="L5" s="5">
        <v>129.9</v>
      </c>
      <c r="M5" s="5">
        <v>55.5</v>
      </c>
    </row>
    <row r="6" spans="1:13" x14ac:dyDescent="0.3">
      <c r="A6" s="74">
        <v>1967</v>
      </c>
      <c r="B6" s="5">
        <v>16.399999999999999</v>
      </c>
      <c r="C6" s="5">
        <v>52.5</v>
      </c>
      <c r="D6" s="5">
        <v>58.5</v>
      </c>
      <c r="E6" s="5">
        <v>74.5</v>
      </c>
      <c r="F6" s="5">
        <v>96.3</v>
      </c>
      <c r="G6" s="5">
        <v>110.6</v>
      </c>
      <c r="H6" s="5">
        <v>57</v>
      </c>
      <c r="I6" s="5">
        <v>59.3</v>
      </c>
      <c r="J6" s="5">
        <v>54.1</v>
      </c>
      <c r="K6" s="5">
        <v>97.3</v>
      </c>
      <c r="L6" s="5">
        <v>69.599999999999994</v>
      </c>
      <c r="M6" s="5">
        <v>43.9</v>
      </c>
    </row>
    <row r="7" spans="1:13" x14ac:dyDescent="0.3">
      <c r="A7" s="74">
        <v>1968</v>
      </c>
      <c r="B7" s="5">
        <v>41.5</v>
      </c>
      <c r="C7" s="5">
        <v>35.4</v>
      </c>
      <c r="D7" s="5">
        <v>24.4</v>
      </c>
      <c r="E7" s="5">
        <v>222.3</v>
      </c>
      <c r="F7" s="5">
        <v>90.4</v>
      </c>
      <c r="G7" s="5">
        <v>121.8</v>
      </c>
      <c r="H7" s="5">
        <v>71.2</v>
      </c>
      <c r="I7" s="5">
        <v>23</v>
      </c>
      <c r="J7" s="5">
        <v>184.4</v>
      </c>
      <c r="K7" s="5">
        <v>101.2</v>
      </c>
      <c r="L7" s="5">
        <v>98.8</v>
      </c>
      <c r="M7" s="5">
        <v>38.200000000000003</v>
      </c>
    </row>
    <row r="8" spans="1:13" x14ac:dyDescent="0.3">
      <c r="A8" s="74">
        <v>1969</v>
      </c>
      <c r="B8" s="5">
        <v>60.2</v>
      </c>
      <c r="C8" s="5">
        <v>7.5</v>
      </c>
      <c r="D8" s="5">
        <v>29.4</v>
      </c>
      <c r="E8" s="5">
        <v>168</v>
      </c>
      <c r="F8" s="5">
        <v>82.1</v>
      </c>
      <c r="G8" s="5">
        <v>89.7</v>
      </c>
      <c r="H8" s="5">
        <v>21.2</v>
      </c>
      <c r="I8" s="5">
        <v>94.4</v>
      </c>
      <c r="J8" s="5">
        <v>59.5</v>
      </c>
      <c r="K8" s="5">
        <v>153.30000000000001</v>
      </c>
      <c r="L8" s="5">
        <v>109.8</v>
      </c>
      <c r="M8" s="5">
        <v>46.4</v>
      </c>
    </row>
    <row r="9" spans="1:13" x14ac:dyDescent="0.3">
      <c r="A9" s="74">
        <v>1970</v>
      </c>
      <c r="B9" s="5">
        <v>11.5</v>
      </c>
      <c r="C9" s="5">
        <v>17</v>
      </c>
      <c r="D9" s="5">
        <v>15.5</v>
      </c>
      <c r="E9" s="5">
        <v>67.3</v>
      </c>
      <c r="F9" s="5">
        <v>111</v>
      </c>
      <c r="G9" s="5">
        <v>33.5</v>
      </c>
      <c r="H9" s="5">
        <v>57.4</v>
      </c>
      <c r="I9" s="5">
        <v>43.5</v>
      </c>
      <c r="J9" s="5">
        <v>132.80000000000001</v>
      </c>
      <c r="K9" s="5">
        <v>154</v>
      </c>
      <c r="L9" s="5">
        <v>125.4</v>
      </c>
      <c r="M9" s="5">
        <v>47.4</v>
      </c>
    </row>
    <row r="10" spans="1:13" x14ac:dyDescent="0.3">
      <c r="A10" s="74">
        <v>1971</v>
      </c>
      <c r="B10" s="5">
        <v>137.4</v>
      </c>
      <c r="C10" s="5">
        <v>65.5</v>
      </c>
      <c r="D10" s="5">
        <v>134.1</v>
      </c>
      <c r="E10" s="5">
        <v>60.3</v>
      </c>
      <c r="F10" s="5">
        <v>215.8</v>
      </c>
      <c r="G10" s="5">
        <v>45.8</v>
      </c>
      <c r="H10" s="5">
        <v>23.8</v>
      </c>
      <c r="I10" s="5">
        <v>91.2</v>
      </c>
      <c r="J10" s="5">
        <v>57.5</v>
      </c>
      <c r="K10" s="5">
        <v>149.1</v>
      </c>
      <c r="L10" s="5">
        <v>94</v>
      </c>
      <c r="M10" s="5">
        <v>37.799999999999997</v>
      </c>
    </row>
    <row r="11" spans="1:13" x14ac:dyDescent="0.3">
      <c r="A11" s="74">
        <v>1972</v>
      </c>
      <c r="B11" s="5">
        <v>61</v>
      </c>
      <c r="C11" s="5">
        <v>75.900000000000006</v>
      </c>
      <c r="D11" s="5">
        <v>113.4</v>
      </c>
      <c r="E11" s="5">
        <v>194.8</v>
      </c>
      <c r="F11" s="5">
        <v>196.1</v>
      </c>
      <c r="G11" s="5">
        <v>114.2</v>
      </c>
      <c r="H11" s="5">
        <v>72</v>
      </c>
      <c r="I11" s="5">
        <v>55.9</v>
      </c>
      <c r="J11" s="5">
        <v>37.700000000000003</v>
      </c>
      <c r="K11" s="5">
        <v>38.1</v>
      </c>
      <c r="L11" s="5">
        <v>55.8</v>
      </c>
      <c r="M11" s="5">
        <v>40.799999999999997</v>
      </c>
    </row>
    <row r="12" spans="1:13" x14ac:dyDescent="0.3">
      <c r="A12" s="74">
        <v>1973</v>
      </c>
      <c r="B12" s="5">
        <v>3.7</v>
      </c>
      <c r="C12" s="5">
        <v>4.4000000000000004</v>
      </c>
      <c r="D12" s="5">
        <v>45.4</v>
      </c>
      <c r="E12" s="5">
        <v>23.7</v>
      </c>
      <c r="F12" s="5">
        <v>60.2</v>
      </c>
      <c r="G12" s="5">
        <v>102.3</v>
      </c>
      <c r="H12" s="5">
        <v>53.3</v>
      </c>
      <c r="I12" s="5">
        <v>89.7</v>
      </c>
      <c r="J12" s="5">
        <v>126.2</v>
      </c>
      <c r="K12" s="5">
        <v>64.7</v>
      </c>
      <c r="L12" s="5">
        <v>135.1</v>
      </c>
      <c r="M12" s="5">
        <v>69.099999999999994</v>
      </c>
    </row>
    <row r="13" spans="1:13" x14ac:dyDescent="0.3">
      <c r="A13" s="74">
        <v>1974</v>
      </c>
      <c r="B13" s="5">
        <v>48</v>
      </c>
      <c r="C13" s="5">
        <v>32.200000000000003</v>
      </c>
      <c r="D13" s="5">
        <v>93.5</v>
      </c>
      <c r="E13" s="5">
        <v>99.7</v>
      </c>
      <c r="F13" s="5">
        <v>60</v>
      </c>
      <c r="G13" s="5">
        <v>32.799999999999997</v>
      </c>
      <c r="H13" s="5">
        <v>37.4</v>
      </c>
      <c r="I13" s="5">
        <v>51.7</v>
      </c>
      <c r="J13" s="5">
        <v>144.80000000000001</v>
      </c>
      <c r="K13" s="5">
        <v>111</v>
      </c>
      <c r="L13" s="5">
        <v>80.2</v>
      </c>
      <c r="M13" s="5">
        <v>27.9</v>
      </c>
    </row>
    <row r="14" spans="1:13" x14ac:dyDescent="0.3">
      <c r="A14" s="74">
        <v>1975</v>
      </c>
      <c r="B14" s="5">
        <v>11.6</v>
      </c>
      <c r="C14" s="5">
        <v>79.8</v>
      </c>
      <c r="D14" s="5">
        <v>72.7</v>
      </c>
      <c r="E14" s="5">
        <v>22.4</v>
      </c>
      <c r="F14" s="5">
        <v>109.8</v>
      </c>
      <c r="G14" s="5">
        <v>50.5</v>
      </c>
      <c r="H14" s="5">
        <v>89.8</v>
      </c>
      <c r="I14" s="5">
        <v>56.5</v>
      </c>
      <c r="J14" s="5">
        <v>54.6</v>
      </c>
      <c r="K14" s="5">
        <v>105.9</v>
      </c>
      <c r="L14" s="5">
        <v>111</v>
      </c>
      <c r="M14" s="5">
        <v>63</v>
      </c>
    </row>
    <row r="15" spans="1:13" x14ac:dyDescent="0.3">
      <c r="A15" s="74">
        <v>1976</v>
      </c>
      <c r="B15" s="5">
        <v>28.5</v>
      </c>
      <c r="C15" s="5">
        <v>56.4</v>
      </c>
      <c r="D15" s="5">
        <v>104.3</v>
      </c>
      <c r="E15" s="5">
        <v>125.1</v>
      </c>
      <c r="F15" s="5">
        <v>85.2</v>
      </c>
      <c r="G15" s="5">
        <v>55.7</v>
      </c>
      <c r="H15" s="5">
        <v>46.1</v>
      </c>
      <c r="I15" s="5">
        <v>10.1</v>
      </c>
      <c r="J15" s="5">
        <v>44.5</v>
      </c>
      <c r="K15" s="5">
        <v>212.4</v>
      </c>
      <c r="L15" s="5">
        <v>38.700000000000003</v>
      </c>
      <c r="M15" s="5">
        <v>21.4</v>
      </c>
    </row>
    <row r="16" spans="1:13" x14ac:dyDescent="0.3">
      <c r="A16" s="74">
        <v>1977</v>
      </c>
      <c r="B16" s="5">
        <v>26.4</v>
      </c>
      <c r="C16" s="5">
        <v>14</v>
      </c>
      <c r="D16" s="5">
        <v>53.6</v>
      </c>
      <c r="E16" s="5">
        <v>57.3</v>
      </c>
      <c r="F16" s="5">
        <v>57</v>
      </c>
      <c r="G16" s="5">
        <v>64.400000000000006</v>
      </c>
      <c r="H16" s="5">
        <v>28.6</v>
      </c>
      <c r="I16" s="5">
        <v>75.3</v>
      </c>
      <c r="J16" s="5">
        <v>69.2</v>
      </c>
      <c r="K16" s="5">
        <v>162.9</v>
      </c>
      <c r="L16" s="5">
        <v>82.8</v>
      </c>
      <c r="M16" s="5">
        <v>34.5</v>
      </c>
    </row>
    <row r="17" spans="1:13" x14ac:dyDescent="0.3">
      <c r="A17" s="74">
        <v>1978</v>
      </c>
      <c r="B17" s="5">
        <v>15</v>
      </c>
      <c r="C17" s="5">
        <v>8.1</v>
      </c>
      <c r="D17" s="5">
        <v>87.3</v>
      </c>
      <c r="E17" s="5">
        <v>152.69999999999999</v>
      </c>
      <c r="F17" s="5">
        <v>70</v>
      </c>
      <c r="G17" s="5">
        <v>81.900000000000006</v>
      </c>
      <c r="H17" s="5">
        <v>37.799999999999997</v>
      </c>
      <c r="I17" s="5">
        <v>32.9</v>
      </c>
      <c r="J17" s="5">
        <v>47.6</v>
      </c>
      <c r="K17" s="5">
        <v>119.9</v>
      </c>
      <c r="L17" s="5">
        <v>54.9</v>
      </c>
      <c r="M17" s="5">
        <v>27.6</v>
      </c>
    </row>
    <row r="18" spans="1:13" x14ac:dyDescent="0.3">
      <c r="A18" s="74">
        <v>1979</v>
      </c>
      <c r="B18" s="5">
        <v>24.4</v>
      </c>
      <c r="C18" s="5">
        <v>19.5</v>
      </c>
      <c r="D18" s="5">
        <v>40.6</v>
      </c>
      <c r="E18" s="5">
        <v>103.5</v>
      </c>
      <c r="F18" s="5">
        <v>86.6</v>
      </c>
      <c r="G18" s="5">
        <v>114.3</v>
      </c>
      <c r="H18" s="5">
        <v>49.9</v>
      </c>
      <c r="I18" s="5">
        <v>65.8</v>
      </c>
      <c r="J18" s="5">
        <v>94.2</v>
      </c>
      <c r="K18" s="5">
        <v>211.9</v>
      </c>
      <c r="L18" s="5">
        <v>81.599999999999994</v>
      </c>
      <c r="M18" s="5">
        <v>58.5</v>
      </c>
    </row>
    <row r="19" spans="1:13" x14ac:dyDescent="0.3">
      <c r="A19" s="74">
        <v>1980</v>
      </c>
      <c r="B19" s="5">
        <v>13.1</v>
      </c>
      <c r="C19" s="5">
        <v>41</v>
      </c>
      <c r="D19" s="5">
        <v>10.9</v>
      </c>
      <c r="E19" s="5">
        <v>52.7</v>
      </c>
      <c r="F19" s="5">
        <v>58.4</v>
      </c>
      <c r="G19" s="5">
        <v>68.900000000000006</v>
      </c>
      <c r="H19" s="5">
        <v>19.3</v>
      </c>
      <c r="I19" s="5">
        <v>51.1</v>
      </c>
      <c r="J19" s="5">
        <v>79.3</v>
      </c>
      <c r="K19" s="5">
        <v>109.9</v>
      </c>
      <c r="L19" s="5">
        <v>61.2</v>
      </c>
      <c r="M19" s="5">
        <v>21.7</v>
      </c>
    </row>
    <row r="20" spans="1:13" x14ac:dyDescent="0.3">
      <c r="A20" s="74">
        <v>1981</v>
      </c>
      <c r="B20" s="5">
        <v>24.2</v>
      </c>
      <c r="C20" s="5">
        <v>17.399999999999999</v>
      </c>
      <c r="D20" s="5">
        <v>43</v>
      </c>
      <c r="E20" s="5">
        <v>147.9</v>
      </c>
      <c r="F20" s="5">
        <v>210.9</v>
      </c>
      <c r="G20" s="5">
        <v>66.599999999999994</v>
      </c>
      <c r="H20" s="5">
        <v>33.6</v>
      </c>
      <c r="I20" s="5">
        <v>45.6</v>
      </c>
      <c r="J20" s="5">
        <v>23.6</v>
      </c>
      <c r="K20" s="5">
        <v>187.6</v>
      </c>
      <c r="L20" s="5">
        <v>44.4</v>
      </c>
      <c r="M20" s="5">
        <v>49</v>
      </c>
    </row>
    <row r="21" spans="1:13" x14ac:dyDescent="0.3">
      <c r="A21" s="74">
        <v>1982</v>
      </c>
      <c r="B21" s="5">
        <v>23</v>
      </c>
      <c r="C21" s="5">
        <v>88.4</v>
      </c>
      <c r="D21" s="5">
        <v>100.7</v>
      </c>
      <c r="E21" s="5">
        <v>167.9</v>
      </c>
      <c r="F21" s="5">
        <v>110.4</v>
      </c>
      <c r="G21" s="5">
        <v>47.8</v>
      </c>
      <c r="H21" s="5">
        <v>29.5</v>
      </c>
      <c r="I21" s="5">
        <v>18.399999999999999</v>
      </c>
      <c r="J21" s="5">
        <v>82</v>
      </c>
      <c r="K21" s="5">
        <v>97.2</v>
      </c>
      <c r="L21" s="5">
        <v>58.7</v>
      </c>
      <c r="M21" s="5">
        <v>31.1</v>
      </c>
    </row>
    <row r="22" spans="1:13" x14ac:dyDescent="0.3">
      <c r="A22" s="74">
        <v>1983</v>
      </c>
      <c r="B22" s="5">
        <v>23</v>
      </c>
      <c r="C22" s="5">
        <v>32.9</v>
      </c>
      <c r="D22" s="5">
        <v>65.8</v>
      </c>
      <c r="E22" s="5">
        <v>212.1</v>
      </c>
      <c r="F22" s="5">
        <v>74.599999999999994</v>
      </c>
      <c r="G22" s="5">
        <v>46.8</v>
      </c>
      <c r="H22" s="5">
        <v>48.8</v>
      </c>
      <c r="I22" s="5">
        <v>28.2</v>
      </c>
      <c r="J22" s="5">
        <v>23.7</v>
      </c>
      <c r="K22" s="5">
        <v>73.2</v>
      </c>
      <c r="L22" s="5">
        <v>37.200000000000003</v>
      </c>
      <c r="M22" s="5">
        <v>74.400000000000006</v>
      </c>
    </row>
    <row r="23" spans="1:13" x14ac:dyDescent="0.3">
      <c r="A23" s="74">
        <v>1984</v>
      </c>
      <c r="B23" s="5">
        <v>70.900000000000006</v>
      </c>
      <c r="C23" s="5">
        <v>51.4</v>
      </c>
      <c r="D23" s="5">
        <v>29.8</v>
      </c>
      <c r="E23" s="5">
        <v>95.6</v>
      </c>
      <c r="F23" s="5">
        <v>68.8</v>
      </c>
      <c r="G23" s="5">
        <v>84.2</v>
      </c>
      <c r="H23" s="5">
        <v>37</v>
      </c>
      <c r="I23" s="5">
        <v>81.2</v>
      </c>
      <c r="J23" s="5">
        <v>122.3</v>
      </c>
      <c r="K23" s="5">
        <v>71.599999999999994</v>
      </c>
      <c r="L23" s="5">
        <v>127.3</v>
      </c>
      <c r="M23" s="5">
        <v>30.1</v>
      </c>
    </row>
    <row r="24" spans="1:13" x14ac:dyDescent="0.3">
      <c r="A24" s="74">
        <v>1985</v>
      </c>
      <c r="B24" s="5">
        <v>2.8</v>
      </c>
      <c r="C24" s="5">
        <v>16.100000000000001</v>
      </c>
      <c r="D24" s="5">
        <v>35.299999999999997</v>
      </c>
      <c r="E24" s="5">
        <v>43.1</v>
      </c>
      <c r="F24" s="5">
        <v>107.6</v>
      </c>
      <c r="G24" s="5">
        <v>24.3</v>
      </c>
      <c r="H24" s="5">
        <v>58.4</v>
      </c>
      <c r="I24" s="5">
        <v>89.2</v>
      </c>
      <c r="J24" s="5">
        <v>100.2</v>
      </c>
      <c r="K24" s="5">
        <v>106.9</v>
      </c>
      <c r="L24" s="5">
        <v>88</v>
      </c>
      <c r="M24" s="5">
        <v>15.7</v>
      </c>
    </row>
    <row r="25" spans="1:13" x14ac:dyDescent="0.3">
      <c r="A25" s="74">
        <v>1986</v>
      </c>
      <c r="B25" s="5">
        <v>43.7</v>
      </c>
      <c r="C25" s="5">
        <v>58.6</v>
      </c>
      <c r="D25" s="5">
        <v>23.8</v>
      </c>
      <c r="E25" s="5">
        <v>121.3</v>
      </c>
      <c r="F25" s="5">
        <v>119.4</v>
      </c>
      <c r="G25" s="5">
        <v>77.900000000000006</v>
      </c>
      <c r="H25" s="5">
        <v>29.3</v>
      </c>
      <c r="I25" s="5">
        <v>38.5</v>
      </c>
      <c r="J25" s="5">
        <v>62.1</v>
      </c>
      <c r="K25" s="5">
        <v>192.4</v>
      </c>
      <c r="L25" s="5">
        <v>159.1</v>
      </c>
      <c r="M25" s="5">
        <v>41.5</v>
      </c>
    </row>
    <row r="26" spans="1:13" x14ac:dyDescent="0.3">
      <c r="A26" s="74">
        <v>1987</v>
      </c>
      <c r="B26" s="5">
        <v>64.099999999999994</v>
      </c>
      <c r="C26" s="5">
        <v>36.6</v>
      </c>
      <c r="D26" s="5">
        <v>23.2</v>
      </c>
      <c r="E26" s="5">
        <v>44.4</v>
      </c>
      <c r="F26" s="5">
        <v>150</v>
      </c>
      <c r="G26" s="5">
        <v>23.6</v>
      </c>
      <c r="H26" s="5">
        <v>73.7</v>
      </c>
      <c r="I26" s="5">
        <v>24.1</v>
      </c>
      <c r="J26" s="5">
        <v>72</v>
      </c>
      <c r="K26" s="5">
        <v>143.5</v>
      </c>
      <c r="L26" s="5">
        <v>49.9</v>
      </c>
      <c r="M26" s="5">
        <v>16.3</v>
      </c>
    </row>
    <row r="27" spans="1:13" x14ac:dyDescent="0.3">
      <c r="A27" s="74">
        <v>1988</v>
      </c>
      <c r="B27" s="5">
        <v>24</v>
      </c>
      <c r="C27" s="5">
        <v>32.5</v>
      </c>
      <c r="D27" s="5">
        <v>9.1999999999999993</v>
      </c>
      <c r="E27" s="5">
        <v>56.8</v>
      </c>
      <c r="F27" s="5">
        <v>108</v>
      </c>
      <c r="G27" s="5">
        <v>99.1</v>
      </c>
      <c r="H27" s="5">
        <v>68.599999999999994</v>
      </c>
      <c r="I27" s="5">
        <v>65</v>
      </c>
      <c r="J27" s="5">
        <v>100</v>
      </c>
      <c r="K27" s="5">
        <v>138.69999999999999</v>
      </c>
      <c r="L27" s="5">
        <v>123.7</v>
      </c>
      <c r="M27" s="5">
        <v>54.2</v>
      </c>
    </row>
    <row r="28" spans="1:13" x14ac:dyDescent="0.3">
      <c r="A28" s="74">
        <v>1989</v>
      </c>
      <c r="B28" s="5">
        <v>25.3</v>
      </c>
      <c r="C28" s="5">
        <v>77.5</v>
      </c>
      <c r="D28" s="5">
        <v>63.8</v>
      </c>
      <c r="E28" s="5">
        <v>37.299999999999997</v>
      </c>
      <c r="F28" s="5">
        <v>95</v>
      </c>
      <c r="G28" s="5">
        <v>40.299999999999997</v>
      </c>
      <c r="H28" s="5">
        <v>35.799999999999997</v>
      </c>
      <c r="I28" s="5">
        <v>37.6</v>
      </c>
      <c r="J28" s="5">
        <v>56.8</v>
      </c>
      <c r="K28" s="5">
        <v>105</v>
      </c>
      <c r="L28" s="5">
        <v>46.7</v>
      </c>
      <c r="M28" s="5">
        <v>43.2</v>
      </c>
    </row>
    <row r="29" spans="1:13" x14ac:dyDescent="0.3">
      <c r="A29" s="74">
        <v>1990</v>
      </c>
      <c r="B29" s="5">
        <v>28.5</v>
      </c>
      <c r="C29" s="5">
        <v>62.9</v>
      </c>
      <c r="D29" s="5">
        <v>60</v>
      </c>
      <c r="E29" s="5">
        <v>196.3</v>
      </c>
      <c r="F29" s="5">
        <v>60.9</v>
      </c>
      <c r="G29" s="5">
        <v>34.6</v>
      </c>
      <c r="H29" s="5">
        <v>45.6</v>
      </c>
      <c r="I29" s="5">
        <v>38.5</v>
      </c>
      <c r="J29" s="5">
        <v>17.7</v>
      </c>
      <c r="K29" s="5">
        <v>183.4</v>
      </c>
      <c r="L29" s="5">
        <v>126</v>
      </c>
      <c r="M29" s="5">
        <v>112.3</v>
      </c>
    </row>
    <row r="30" spans="1:13" x14ac:dyDescent="0.3">
      <c r="A30" s="74">
        <v>1991</v>
      </c>
      <c r="B30" s="5">
        <v>15.4</v>
      </c>
      <c r="C30" s="5">
        <v>27.2</v>
      </c>
      <c r="D30" s="5">
        <v>168.9</v>
      </c>
      <c r="E30" s="5">
        <v>174.8</v>
      </c>
      <c r="F30" s="5">
        <v>85.9</v>
      </c>
      <c r="G30" s="5">
        <v>25.5</v>
      </c>
      <c r="H30" s="5">
        <v>60.7</v>
      </c>
      <c r="I30" s="5">
        <v>42.3</v>
      </c>
      <c r="J30" s="5">
        <v>61.8</v>
      </c>
      <c r="K30" s="5">
        <v>44.3</v>
      </c>
      <c r="L30" s="5">
        <v>96.4</v>
      </c>
      <c r="M30" s="5">
        <v>38</v>
      </c>
    </row>
    <row r="31" spans="1:13" x14ac:dyDescent="0.3">
      <c r="A31" s="74">
        <v>1992</v>
      </c>
      <c r="B31" s="5">
        <v>12.2</v>
      </c>
      <c r="C31" s="5">
        <v>43</v>
      </c>
      <c r="D31" s="5">
        <v>10.6</v>
      </c>
      <c r="E31" s="5">
        <v>29.7</v>
      </c>
      <c r="F31" s="5">
        <v>33.299999999999997</v>
      </c>
      <c r="G31" s="5">
        <v>31</v>
      </c>
      <c r="H31" s="5">
        <v>58.9</v>
      </c>
      <c r="I31" s="5">
        <v>36.4</v>
      </c>
      <c r="J31" s="5">
        <v>57.4</v>
      </c>
      <c r="K31" s="5">
        <v>37.799999999999997</v>
      </c>
      <c r="L31" s="5">
        <v>99.5</v>
      </c>
      <c r="M31" s="5">
        <v>58.9</v>
      </c>
    </row>
    <row r="32" spans="1:13" x14ac:dyDescent="0.3">
      <c r="A32" s="74">
        <v>1993</v>
      </c>
      <c r="B32" s="5">
        <v>41.8</v>
      </c>
      <c r="C32" s="5">
        <v>47.8</v>
      </c>
      <c r="D32" s="5">
        <v>122.5</v>
      </c>
      <c r="E32" s="5">
        <v>75.5</v>
      </c>
      <c r="F32" s="5">
        <v>97.7</v>
      </c>
      <c r="G32" s="5">
        <v>46.8</v>
      </c>
      <c r="H32" s="5">
        <v>50.8</v>
      </c>
      <c r="I32" s="5">
        <v>17.8</v>
      </c>
      <c r="J32" s="5">
        <v>85.3</v>
      </c>
      <c r="K32" s="5">
        <v>35.4</v>
      </c>
      <c r="L32" s="5">
        <v>158.9</v>
      </c>
      <c r="M32" s="5">
        <v>40.5</v>
      </c>
    </row>
    <row r="33" spans="1:13" x14ac:dyDescent="0.3">
      <c r="A33" s="74">
        <v>1994</v>
      </c>
      <c r="B33" s="5">
        <v>37.200000000000003</v>
      </c>
      <c r="C33" s="5">
        <v>60.5</v>
      </c>
      <c r="D33" s="5">
        <v>93.4</v>
      </c>
      <c r="E33" s="5">
        <v>109.9</v>
      </c>
      <c r="F33" s="5">
        <v>96.1</v>
      </c>
      <c r="G33" s="5">
        <v>49.2</v>
      </c>
      <c r="H33" s="5">
        <v>49.8</v>
      </c>
      <c r="I33" s="5">
        <v>52.8</v>
      </c>
      <c r="J33" s="5">
        <v>47.1</v>
      </c>
      <c r="K33" s="5">
        <v>103.5</v>
      </c>
      <c r="L33" s="5">
        <v>141.1</v>
      </c>
      <c r="M33" s="5">
        <v>8</v>
      </c>
    </row>
    <row r="34" spans="1:13" x14ac:dyDescent="0.3">
      <c r="A34" s="74">
        <v>1995</v>
      </c>
      <c r="B34" s="5">
        <v>3.8</v>
      </c>
      <c r="C34" s="5">
        <v>41.8</v>
      </c>
      <c r="D34" s="5">
        <v>115.9</v>
      </c>
      <c r="E34" s="5">
        <v>77.7</v>
      </c>
      <c r="F34" s="5">
        <v>103.9</v>
      </c>
      <c r="G34" s="5">
        <v>78.099999999999994</v>
      </c>
      <c r="H34" s="5">
        <v>98.7</v>
      </c>
      <c r="I34" s="5">
        <v>118.3</v>
      </c>
      <c r="J34" s="5">
        <v>60.3</v>
      </c>
      <c r="K34" s="5">
        <v>72</v>
      </c>
      <c r="L34" s="5">
        <v>36.200000000000003</v>
      </c>
      <c r="M34" s="5">
        <v>97.3</v>
      </c>
    </row>
    <row r="35" spans="1:13" x14ac:dyDescent="0.3">
      <c r="A35" s="74">
        <v>1996</v>
      </c>
      <c r="B35" s="5">
        <v>33.200000000000003</v>
      </c>
      <c r="C35" s="5">
        <v>64.400000000000006</v>
      </c>
      <c r="D35" s="5">
        <v>126.6</v>
      </c>
      <c r="E35" s="5">
        <v>47.4</v>
      </c>
      <c r="F35" s="5">
        <v>79.900000000000006</v>
      </c>
      <c r="G35" s="5">
        <v>67.2</v>
      </c>
      <c r="H35" s="5">
        <v>87.8</v>
      </c>
      <c r="I35" s="5">
        <v>36</v>
      </c>
      <c r="J35" s="5">
        <v>73</v>
      </c>
      <c r="K35" s="5">
        <v>93.2</v>
      </c>
      <c r="L35" s="5">
        <v>52.2</v>
      </c>
      <c r="M35" s="5">
        <v>36.200000000000003</v>
      </c>
    </row>
    <row r="36" spans="1:13" x14ac:dyDescent="0.3">
      <c r="A36" s="74">
        <v>1997</v>
      </c>
      <c r="B36" s="5">
        <v>34</v>
      </c>
      <c r="C36" s="5">
        <v>9.8000000000000007</v>
      </c>
      <c r="D36" s="5">
        <v>73</v>
      </c>
      <c r="E36" s="5">
        <v>83.5</v>
      </c>
      <c r="F36" s="5">
        <v>53</v>
      </c>
      <c r="G36" s="5">
        <v>71.599999999999994</v>
      </c>
      <c r="H36" s="5">
        <v>28</v>
      </c>
      <c r="I36" s="5">
        <v>18.100000000000001</v>
      </c>
      <c r="J36" s="5">
        <v>46.7</v>
      </c>
      <c r="K36" s="5">
        <v>63.5</v>
      </c>
      <c r="L36" s="5">
        <v>48.8</v>
      </c>
      <c r="M36" s="5">
        <v>1.2</v>
      </c>
    </row>
    <row r="37" spans="1:13" x14ac:dyDescent="0.3">
      <c r="A37" s="74">
        <v>1998</v>
      </c>
      <c r="B37" s="5">
        <v>25.3</v>
      </c>
      <c r="C37" s="5">
        <v>47</v>
      </c>
      <c r="D37" s="5">
        <v>39.5</v>
      </c>
      <c r="E37" s="5">
        <v>101.2</v>
      </c>
      <c r="F37" s="5">
        <v>115.3</v>
      </c>
      <c r="G37" s="5">
        <v>36.200000000000003</v>
      </c>
      <c r="H37" s="5"/>
      <c r="I37" s="5"/>
      <c r="J37" s="5"/>
      <c r="K37" s="5"/>
      <c r="L37" s="5"/>
      <c r="M37" s="5"/>
    </row>
    <row r="38" spans="1:13" x14ac:dyDescent="0.3">
      <c r="A38" s="74">
        <v>1999</v>
      </c>
      <c r="B38" s="5">
        <v>79.599999999999994</v>
      </c>
      <c r="C38" s="5">
        <v>70.099999999999994</v>
      </c>
      <c r="D38" s="5">
        <v>70</v>
      </c>
      <c r="E38" s="5">
        <v>70.900000000000006</v>
      </c>
      <c r="F38" s="5">
        <v>51.6</v>
      </c>
      <c r="G38" s="5">
        <v>79.099999999999994</v>
      </c>
      <c r="H38" s="5">
        <v>34.700000000000003</v>
      </c>
      <c r="I38" s="5">
        <v>115.5</v>
      </c>
      <c r="J38" s="5">
        <v>100.2</v>
      </c>
      <c r="K38" s="5">
        <v>184</v>
      </c>
      <c r="L38" s="5">
        <v>84.8</v>
      </c>
      <c r="M38" s="5">
        <v>50</v>
      </c>
    </row>
    <row r="39" spans="1:13" x14ac:dyDescent="0.3">
      <c r="A39" s="74">
        <v>2000</v>
      </c>
      <c r="B39" s="5">
        <v>27.8</v>
      </c>
      <c r="C39" s="5">
        <v>89.2</v>
      </c>
      <c r="D39" s="5">
        <v>85.9</v>
      </c>
      <c r="E39" s="5">
        <v>72.900000000000006</v>
      </c>
      <c r="F39" s="5">
        <v>43.8</v>
      </c>
      <c r="G39" s="5">
        <v>43.5</v>
      </c>
      <c r="H39" s="5">
        <v>50.2</v>
      </c>
      <c r="I39" s="5">
        <v>34.799999999999997</v>
      </c>
      <c r="J39" s="5">
        <v>120.1</v>
      </c>
      <c r="K39" s="5">
        <v>99.3</v>
      </c>
      <c r="L39" s="5">
        <v>35</v>
      </c>
      <c r="M39" s="5">
        <v>25.4</v>
      </c>
    </row>
    <row r="40" spans="1:13" x14ac:dyDescent="0.3">
      <c r="A40" s="74">
        <v>2001</v>
      </c>
      <c r="B40" s="5">
        <v>42.3</v>
      </c>
      <c r="C40" s="5">
        <v>16.399999999999999</v>
      </c>
      <c r="D40" s="5">
        <v>95.6</v>
      </c>
      <c r="E40" s="5">
        <v>11</v>
      </c>
      <c r="F40" s="5">
        <v>105.7</v>
      </c>
      <c r="G40" s="5">
        <v>39.1</v>
      </c>
      <c r="H40" s="5">
        <v>35</v>
      </c>
      <c r="I40" s="5">
        <v>23.7</v>
      </c>
      <c r="J40" s="5">
        <v>76.099999999999994</v>
      </c>
      <c r="K40" s="5">
        <v>38.299999999999997</v>
      </c>
      <c r="L40" s="5">
        <v>36.700000000000003</v>
      </c>
      <c r="M40" s="5">
        <v>129.30000000000001</v>
      </c>
    </row>
    <row r="41" spans="1:13" x14ac:dyDescent="0.3">
      <c r="A41" s="74">
        <v>2002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3">
      <c r="A42" s="74">
        <v>2003</v>
      </c>
      <c r="B42" s="5">
        <v>0</v>
      </c>
      <c r="C42" s="5">
        <v>18</v>
      </c>
      <c r="D42" s="5">
        <v>54.7</v>
      </c>
      <c r="E42" s="5">
        <v>126</v>
      </c>
      <c r="F42" s="5">
        <v>32.6</v>
      </c>
      <c r="G42" s="5"/>
      <c r="H42" s="5">
        <v>35.1</v>
      </c>
      <c r="I42" s="5">
        <v>26.3</v>
      </c>
      <c r="J42" s="5">
        <v>58.7</v>
      </c>
      <c r="K42" s="5">
        <v>145.6</v>
      </c>
      <c r="L42" s="5">
        <v>65.5</v>
      </c>
      <c r="M42" s="5">
        <v>43.9</v>
      </c>
    </row>
    <row r="43" spans="1:13" x14ac:dyDescent="0.3">
      <c r="A43" s="74">
        <v>2004</v>
      </c>
      <c r="B43" s="5">
        <v>23.4</v>
      </c>
      <c r="C43" s="5">
        <v>33.700000000000003</v>
      </c>
      <c r="D43" s="5">
        <v>76.099999999999994</v>
      </c>
      <c r="E43" s="5">
        <v>121.6</v>
      </c>
      <c r="F43" s="5">
        <v>102.1</v>
      </c>
      <c r="G43" s="5">
        <v>39.6</v>
      </c>
      <c r="H43" s="5">
        <v>50.3</v>
      </c>
      <c r="I43" s="5">
        <v>19</v>
      </c>
      <c r="J43" s="5">
        <v>74</v>
      </c>
      <c r="K43" s="5">
        <v>111.3</v>
      </c>
      <c r="L43" s="5">
        <v>77.3</v>
      </c>
      <c r="M43" s="5">
        <v>20.2</v>
      </c>
    </row>
    <row r="44" spans="1:13" x14ac:dyDescent="0.3">
      <c r="A44" s="74">
        <v>2005</v>
      </c>
      <c r="B44" s="5">
        <v>30.8</v>
      </c>
      <c r="C44" s="5">
        <v>39.5</v>
      </c>
      <c r="D44" s="5">
        <v>9.1999999999999993</v>
      </c>
      <c r="E44" s="5">
        <v>98.6</v>
      </c>
      <c r="F44" s="5">
        <v>144.30000000000001</v>
      </c>
      <c r="G44" s="5">
        <v>52</v>
      </c>
      <c r="H44" s="5">
        <v>22.8</v>
      </c>
      <c r="I44" s="5">
        <v>71.5</v>
      </c>
      <c r="J44" s="5">
        <v>125.9</v>
      </c>
      <c r="K44" s="5">
        <v>148.5</v>
      </c>
      <c r="L44" s="5">
        <v>35.700000000000003</v>
      </c>
      <c r="M44" s="5"/>
    </row>
    <row r="45" spans="1:13" x14ac:dyDescent="0.3">
      <c r="A45" s="74">
        <v>2006</v>
      </c>
      <c r="B45" s="5">
        <v>180.6</v>
      </c>
      <c r="C45" s="5">
        <v>102</v>
      </c>
      <c r="D45" s="5">
        <v>199.6</v>
      </c>
      <c r="E45" s="5">
        <v>283.89999999999998</v>
      </c>
      <c r="F45" s="5">
        <v>330.1</v>
      </c>
      <c r="G45" s="5">
        <v>82.3</v>
      </c>
      <c r="H45" s="5"/>
      <c r="I45" s="5"/>
      <c r="J45" s="5">
        <v>35.9</v>
      </c>
      <c r="K45" s="5">
        <v>121.5</v>
      </c>
      <c r="L45" s="5">
        <v>51.8</v>
      </c>
      <c r="M45" s="5">
        <v>36.299999999999997</v>
      </c>
    </row>
    <row r="46" spans="1:13" x14ac:dyDescent="0.3">
      <c r="A46" s="74">
        <v>2007</v>
      </c>
      <c r="B46" s="5">
        <v>8.9</v>
      </c>
      <c r="C46" s="5">
        <v>13</v>
      </c>
      <c r="D46" s="5">
        <v>80.3</v>
      </c>
      <c r="E46" s="5">
        <v>127.5</v>
      </c>
      <c r="F46" s="5">
        <v>56.6</v>
      </c>
      <c r="G46" s="5">
        <v>79.8</v>
      </c>
      <c r="H46" s="5">
        <v>35.1</v>
      </c>
      <c r="I46" s="5">
        <v>71.7</v>
      </c>
      <c r="J46" s="5">
        <v>50.7</v>
      </c>
      <c r="K46" s="5">
        <v>195.2</v>
      </c>
      <c r="L46" s="5">
        <v>60.5</v>
      </c>
      <c r="M46" s="5">
        <v>117.1</v>
      </c>
    </row>
    <row r="47" spans="1:13" x14ac:dyDescent="0.3">
      <c r="A47" s="74">
        <v>2008</v>
      </c>
      <c r="B47" s="5">
        <v>52.1</v>
      </c>
      <c r="C47" s="5">
        <v>58.5</v>
      </c>
      <c r="D47" s="5">
        <v>71.2</v>
      </c>
      <c r="E47" s="5">
        <v>96.3</v>
      </c>
      <c r="F47" s="5">
        <v>108.3</v>
      </c>
      <c r="G47" s="5">
        <v>82.8</v>
      </c>
      <c r="H47" s="5">
        <v>90.3</v>
      </c>
      <c r="I47" s="5">
        <v>88.5</v>
      </c>
      <c r="J47" s="5">
        <v>112.9</v>
      </c>
      <c r="K47" s="5">
        <v>109.1</v>
      </c>
      <c r="L47" s="5">
        <v>118.6</v>
      </c>
      <c r="M47" s="5">
        <v>24.4</v>
      </c>
    </row>
    <row r="48" spans="1:13" x14ac:dyDescent="0.3">
      <c r="A48" s="74">
        <v>2009</v>
      </c>
      <c r="B48" s="5">
        <v>35.6</v>
      </c>
      <c r="C48" s="5">
        <v>61.1</v>
      </c>
      <c r="D48" s="5">
        <v>127.9</v>
      </c>
      <c r="E48" s="5">
        <v>67</v>
      </c>
      <c r="F48" s="5">
        <v>29.4</v>
      </c>
      <c r="G48" s="5">
        <v>99.2</v>
      </c>
      <c r="H48" s="5">
        <v>21.2</v>
      </c>
      <c r="I48" s="5">
        <v>10.1</v>
      </c>
      <c r="J48" s="5">
        <v>13.2</v>
      </c>
      <c r="K48" s="5">
        <v>81.2</v>
      </c>
      <c r="L48" s="5">
        <v>104.7</v>
      </c>
      <c r="M48" s="5">
        <v>9.6</v>
      </c>
    </row>
    <row r="49" spans="1:13" x14ac:dyDescent="0.3">
      <c r="A49" s="74">
        <v>2010</v>
      </c>
      <c r="B49" s="5">
        <v>8.4</v>
      </c>
      <c r="C49" s="5">
        <v>10.5</v>
      </c>
      <c r="D49" s="5">
        <v>4.0999999999999996</v>
      </c>
      <c r="E49" s="5">
        <v>100.9</v>
      </c>
      <c r="F49" s="5">
        <v>60</v>
      </c>
      <c r="G49" s="5">
        <v>119.8</v>
      </c>
      <c r="H49" s="5">
        <v>201.9</v>
      </c>
      <c r="I49" s="5">
        <v>76.8</v>
      </c>
      <c r="J49" s="5">
        <v>48.7</v>
      </c>
      <c r="K49" s="5">
        <v>14.3</v>
      </c>
      <c r="L49" s="5">
        <v>163.5</v>
      </c>
      <c r="M49" s="5">
        <v>86.8</v>
      </c>
    </row>
    <row r="50" spans="1:13" x14ac:dyDescent="0.3">
      <c r="A50" s="74">
        <v>2011</v>
      </c>
      <c r="B50" s="5">
        <v>32</v>
      </c>
      <c r="C50" s="5">
        <v>42</v>
      </c>
      <c r="D50" s="5">
        <v>135.9</v>
      </c>
      <c r="E50" s="5">
        <v>222.1</v>
      </c>
      <c r="F50" s="5">
        <v>163.6</v>
      </c>
      <c r="G50" s="5">
        <v>64</v>
      </c>
      <c r="H50" s="5">
        <v>104.3</v>
      </c>
      <c r="I50" s="5">
        <v>39.6</v>
      </c>
      <c r="J50" s="5">
        <v>88.1</v>
      </c>
      <c r="K50" s="5">
        <v>176.1</v>
      </c>
      <c r="L50" s="5">
        <v>240.3</v>
      </c>
      <c r="M50" s="5">
        <v>60</v>
      </c>
    </row>
    <row r="51" spans="1:13" x14ac:dyDescent="0.3">
      <c r="A51" s="74">
        <v>2012</v>
      </c>
      <c r="B51" s="5">
        <v>41.3</v>
      </c>
      <c r="C51" s="5">
        <v>25.5</v>
      </c>
      <c r="D51" s="5">
        <v>116.7</v>
      </c>
      <c r="E51" s="5">
        <v>221.6</v>
      </c>
      <c r="F51" s="5">
        <v>62.6</v>
      </c>
      <c r="G51" s="5">
        <v>31.8</v>
      </c>
      <c r="H51" s="5">
        <v>50.5</v>
      </c>
      <c r="I51" s="5">
        <v>46.1</v>
      </c>
      <c r="J51" s="5">
        <v>32.299999999999997</v>
      </c>
      <c r="K51" s="5">
        <v>88.4</v>
      </c>
      <c r="L51" s="5">
        <v>30.6</v>
      </c>
      <c r="M51" s="5">
        <v>16.600000000000001</v>
      </c>
    </row>
    <row r="52" spans="1:13" x14ac:dyDescent="0.3">
      <c r="A52" s="74">
        <v>2013</v>
      </c>
      <c r="B52" s="5">
        <v>22</v>
      </c>
      <c r="C52" s="5">
        <v>62.5</v>
      </c>
      <c r="D52" s="5">
        <v>86.7</v>
      </c>
      <c r="E52" s="5">
        <v>119.5</v>
      </c>
      <c r="F52" s="5">
        <v>116.5</v>
      </c>
      <c r="G52" s="5">
        <v>33.6</v>
      </c>
      <c r="H52" s="5">
        <v>32.299999999999997</v>
      </c>
      <c r="I52" s="5">
        <v>76.099999999999994</v>
      </c>
      <c r="J52" s="5">
        <v>45.5</v>
      </c>
      <c r="K52" s="5">
        <v>72.8</v>
      </c>
      <c r="L52" s="5">
        <v>74.7</v>
      </c>
      <c r="M52" s="5">
        <v>82.4</v>
      </c>
    </row>
    <row r="53" spans="1:13" x14ac:dyDescent="0.3">
      <c r="A53" s="74">
        <v>2014</v>
      </c>
      <c r="B53" s="5">
        <v>62.1</v>
      </c>
      <c r="C53" s="5">
        <v>97.1</v>
      </c>
      <c r="D53" s="5">
        <v>51.2</v>
      </c>
      <c r="E53" s="5">
        <v>55.5</v>
      </c>
      <c r="F53" s="5">
        <v>41.6</v>
      </c>
      <c r="G53" s="5">
        <v>65.099999999999994</v>
      </c>
      <c r="H53" s="5">
        <v>40.700000000000003</v>
      </c>
      <c r="I53" s="5">
        <v>30.2</v>
      </c>
      <c r="J53" s="5">
        <v>29</v>
      </c>
      <c r="K53" s="5">
        <v>294.2</v>
      </c>
      <c r="L53" s="5">
        <v>88.7</v>
      </c>
      <c r="M53" s="5">
        <v>43.9</v>
      </c>
    </row>
    <row r="54" spans="1:13" x14ac:dyDescent="0.3">
      <c r="A54" s="74">
        <v>2015</v>
      </c>
      <c r="B54" s="5">
        <v>47.2</v>
      </c>
      <c r="C54" s="5">
        <v>34.1</v>
      </c>
      <c r="D54" s="5">
        <v>47.6</v>
      </c>
      <c r="E54" s="5">
        <v>100.4</v>
      </c>
      <c r="F54" s="5">
        <v>25.3</v>
      </c>
      <c r="G54" s="5">
        <v>50.6</v>
      </c>
      <c r="H54" s="5">
        <v>42.2</v>
      </c>
      <c r="I54" s="5">
        <v>37.299999999999997</v>
      </c>
      <c r="J54" s="5">
        <v>17.2</v>
      </c>
      <c r="K54" s="5">
        <v>19.600000000000001</v>
      </c>
      <c r="L54" s="5">
        <v>69</v>
      </c>
      <c r="M54" s="5">
        <v>1.8</v>
      </c>
    </row>
    <row r="55" spans="1:13" x14ac:dyDescent="0.3">
      <c r="A55" s="74">
        <v>2016</v>
      </c>
      <c r="B55" s="5">
        <v>13.1</v>
      </c>
      <c r="C55" s="5">
        <v>19.5</v>
      </c>
      <c r="D55" s="5">
        <v>56.5</v>
      </c>
      <c r="E55" s="5">
        <v>88</v>
      </c>
      <c r="F55" s="5">
        <v>55.3</v>
      </c>
      <c r="G55" s="5">
        <v>43.2</v>
      </c>
      <c r="H55" s="5">
        <v>70</v>
      </c>
      <c r="I55" s="5">
        <v>58.3</v>
      </c>
      <c r="J55" s="5">
        <v>102</v>
      </c>
      <c r="K55" s="5">
        <v>107.4</v>
      </c>
      <c r="L55" s="5">
        <v>62.7</v>
      </c>
      <c r="M55" s="5">
        <v>59.1</v>
      </c>
    </row>
    <row r="56" spans="1:13" x14ac:dyDescent="0.3">
      <c r="A56" s="74">
        <v>2017</v>
      </c>
      <c r="B56" s="5">
        <v>42.4</v>
      </c>
      <c r="C56" s="5">
        <v>36.200000000000003</v>
      </c>
      <c r="D56" s="5">
        <v>103.4</v>
      </c>
      <c r="E56" s="5">
        <v>60.3</v>
      </c>
      <c r="F56" s="5">
        <v>145.1</v>
      </c>
      <c r="G56" s="5">
        <v>66.2</v>
      </c>
      <c r="H56" s="5">
        <v>65</v>
      </c>
      <c r="I56" s="5">
        <v>63.3</v>
      </c>
      <c r="J56" s="5">
        <v>54.9</v>
      </c>
      <c r="K56" s="5">
        <v>78.3</v>
      </c>
      <c r="L56" s="5">
        <v>99.6</v>
      </c>
      <c r="M56" s="5">
        <v>83.4</v>
      </c>
    </row>
    <row r="57" spans="1:13" x14ac:dyDescent="0.3">
      <c r="A57" s="74">
        <v>2018</v>
      </c>
      <c r="B57" s="5">
        <v>30</v>
      </c>
      <c r="C57" s="5">
        <v>36.5</v>
      </c>
      <c r="D57" s="5">
        <v>141.6</v>
      </c>
      <c r="E57" s="5">
        <v>148.9</v>
      </c>
      <c r="F57" s="5">
        <v>131.5</v>
      </c>
      <c r="G57" s="5">
        <v>50.7</v>
      </c>
      <c r="H57" s="5">
        <v>37.9</v>
      </c>
      <c r="I57" s="5">
        <v>30.9</v>
      </c>
      <c r="J57" s="5">
        <v>83.7</v>
      </c>
      <c r="K57" s="5">
        <v>130</v>
      </c>
      <c r="L57" s="5">
        <v>84</v>
      </c>
      <c r="M57" s="5">
        <v>27.1</v>
      </c>
    </row>
    <row r="58" spans="1:13" x14ac:dyDescent="0.3">
      <c r="A58" s="74">
        <v>2019</v>
      </c>
      <c r="B58" s="5">
        <v>7.1</v>
      </c>
      <c r="C58" s="5">
        <v>57.1</v>
      </c>
      <c r="D58" s="5">
        <v>128.4</v>
      </c>
      <c r="E58" s="5">
        <v>69.599999999999994</v>
      </c>
      <c r="F58" s="5">
        <v>118.2</v>
      </c>
      <c r="G58" s="5">
        <v>53.6</v>
      </c>
      <c r="H58" s="5">
        <v>34.799999999999997</v>
      </c>
      <c r="I58" s="5">
        <v>22.8</v>
      </c>
      <c r="J58" s="5">
        <v>101.3</v>
      </c>
      <c r="K58" s="5">
        <v>119.6</v>
      </c>
      <c r="L58" s="5">
        <v>125.7</v>
      </c>
      <c r="M58" s="5">
        <v>48.2</v>
      </c>
    </row>
    <row r="59" spans="1:13" x14ac:dyDescent="0.3">
      <c r="A59" s="74">
        <v>2020</v>
      </c>
      <c r="B59" s="5">
        <v>16</v>
      </c>
      <c r="C59" s="5">
        <v>37.299999999999997</v>
      </c>
      <c r="D59" s="5">
        <v>39.700000000000003</v>
      </c>
      <c r="E59" s="5">
        <v>51.3</v>
      </c>
      <c r="F59" s="5">
        <v>56.8</v>
      </c>
      <c r="G59" s="5">
        <v>56.5</v>
      </c>
      <c r="H59" s="5">
        <v>16.5</v>
      </c>
      <c r="I59" s="5">
        <v>104.4</v>
      </c>
      <c r="J59" s="5">
        <v>62.6</v>
      </c>
      <c r="K59" s="5">
        <v>20.100000000000001</v>
      </c>
      <c r="L59" s="5">
        <v>142.4</v>
      </c>
      <c r="M59" s="5">
        <v>107.8</v>
      </c>
    </row>
    <row r="60" spans="1:13" ht="15" thickBot="1" x14ac:dyDescent="0.35">
      <c r="A60" s="75">
        <v>2021</v>
      </c>
      <c r="B60" s="5">
        <v>6</v>
      </c>
      <c r="C60" s="5">
        <v>54.3</v>
      </c>
      <c r="D60" s="5">
        <v>60.1</v>
      </c>
      <c r="E60" s="5">
        <v>69.2</v>
      </c>
      <c r="F60" s="5">
        <v>69.400000000000006</v>
      </c>
      <c r="G60" s="5">
        <v>70.2</v>
      </c>
      <c r="H60" s="5">
        <v>21.3</v>
      </c>
      <c r="I60" s="5">
        <v>45.9</v>
      </c>
      <c r="J60" s="5">
        <v>75.599999999999994</v>
      </c>
      <c r="K60" s="5">
        <v>171.3</v>
      </c>
      <c r="L60" s="5">
        <v>192</v>
      </c>
      <c r="M60" s="5">
        <v>32.5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8406-9809-45B1-AC13-4570D448F90F}">
  <sheetPr>
    <tabColor rgb="FFFFFF99"/>
  </sheetPr>
  <dimension ref="A1:M65"/>
  <sheetViews>
    <sheetView zoomScale="77" workbookViewId="0"/>
  </sheetViews>
  <sheetFormatPr baseColWidth="10" defaultRowHeight="14.4" x14ac:dyDescent="0.3"/>
  <cols>
    <col min="1" max="9" width="11.5546875" style="28"/>
    <col min="10" max="10" width="13" style="28" customWidth="1"/>
    <col min="11" max="11" width="11.5546875" style="28"/>
    <col min="12" max="12" width="12.6640625" style="28" customWidth="1"/>
    <col min="13" max="13" width="12.109375" style="28" customWidth="1"/>
    <col min="14" max="16384" width="11.5546875" style="28"/>
  </cols>
  <sheetData>
    <row r="1" spans="1:13" x14ac:dyDescent="0.3">
      <c r="A1" s="81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81">
        <v>1951</v>
      </c>
      <c r="B2" s="5"/>
      <c r="C2" s="5"/>
      <c r="D2" s="5"/>
      <c r="E2" s="5"/>
      <c r="F2" s="5"/>
      <c r="G2" s="5"/>
      <c r="H2" s="5"/>
      <c r="I2" s="5"/>
      <c r="J2" s="5">
        <v>2</v>
      </c>
      <c r="K2" s="5">
        <v>105.1</v>
      </c>
      <c r="L2" s="5">
        <v>98.8</v>
      </c>
      <c r="M2" s="5">
        <v>65.599999999999994</v>
      </c>
    </row>
    <row r="3" spans="1:13" x14ac:dyDescent="0.3">
      <c r="A3" s="81">
        <v>1952</v>
      </c>
      <c r="B3" s="5">
        <v>15.3</v>
      </c>
      <c r="C3" s="5">
        <v>38.9</v>
      </c>
      <c r="D3" s="5">
        <v>47.9</v>
      </c>
      <c r="E3" s="5">
        <v>145.9</v>
      </c>
      <c r="F3" s="5">
        <v>155.5</v>
      </c>
      <c r="G3" s="5">
        <v>64.599999999999994</v>
      </c>
      <c r="H3" s="5">
        <v>85.9</v>
      </c>
      <c r="I3" s="5">
        <v>53.7</v>
      </c>
      <c r="J3" s="5">
        <v>78.7</v>
      </c>
      <c r="K3" s="5">
        <v>73.8</v>
      </c>
      <c r="L3" s="5">
        <v>132.30000000000001</v>
      </c>
      <c r="M3" s="5">
        <v>58</v>
      </c>
    </row>
    <row r="4" spans="1:13" x14ac:dyDescent="0.3">
      <c r="A4" s="81">
        <v>1953</v>
      </c>
      <c r="B4" s="5">
        <v>52.3</v>
      </c>
      <c r="C4" s="5">
        <v>27</v>
      </c>
      <c r="D4" s="5">
        <v>85.7</v>
      </c>
      <c r="E4" s="5">
        <v>102</v>
      </c>
      <c r="F4" s="5">
        <v>85.3</v>
      </c>
      <c r="G4" s="5">
        <v>76.2</v>
      </c>
      <c r="H4" s="5">
        <v>21.4</v>
      </c>
      <c r="I4" s="5">
        <v>22.1</v>
      </c>
      <c r="J4" s="5">
        <v>147.9</v>
      </c>
      <c r="K4" s="5">
        <v>121.2</v>
      </c>
      <c r="L4" s="5">
        <v>166.1</v>
      </c>
      <c r="M4" s="5">
        <v>21.4</v>
      </c>
    </row>
    <row r="5" spans="1:13" x14ac:dyDescent="0.3">
      <c r="A5" s="81">
        <v>1954</v>
      </c>
      <c r="B5" s="5">
        <v>45.7</v>
      </c>
      <c r="C5" s="5">
        <v>29.7</v>
      </c>
      <c r="D5" s="5">
        <v>27.8</v>
      </c>
      <c r="E5" s="5">
        <v>95.5</v>
      </c>
      <c r="F5" s="5">
        <v>80</v>
      </c>
      <c r="G5" s="5">
        <v>92.3</v>
      </c>
      <c r="H5" s="5">
        <v>81.900000000000006</v>
      </c>
      <c r="I5" s="5">
        <v>37.1</v>
      </c>
      <c r="J5" s="5">
        <v>25.7</v>
      </c>
      <c r="K5" s="5">
        <v>214.4</v>
      </c>
      <c r="L5" s="5">
        <v>88.1</v>
      </c>
      <c r="M5" s="5">
        <v>90.5</v>
      </c>
    </row>
    <row r="6" spans="1:13" x14ac:dyDescent="0.3">
      <c r="A6" s="81">
        <v>1955</v>
      </c>
      <c r="B6" s="5">
        <v>31.9</v>
      </c>
      <c r="C6" s="5">
        <v>48.8</v>
      </c>
      <c r="D6" s="5">
        <v>53.7</v>
      </c>
      <c r="E6" s="5">
        <v>181.9</v>
      </c>
      <c r="F6" s="5">
        <v>75.099999999999994</v>
      </c>
      <c r="G6" s="5">
        <v>77.5</v>
      </c>
      <c r="H6" s="5">
        <v>117.3</v>
      </c>
      <c r="I6" s="5">
        <v>37.9</v>
      </c>
      <c r="J6" s="5">
        <v>95.7</v>
      </c>
      <c r="K6" s="5">
        <v>293.10000000000002</v>
      </c>
      <c r="L6" s="5">
        <v>132.80000000000001</v>
      </c>
      <c r="M6" s="5">
        <v>84.5</v>
      </c>
    </row>
    <row r="7" spans="1:13" x14ac:dyDescent="0.3">
      <c r="A7" s="81">
        <v>1956</v>
      </c>
      <c r="B7" s="5">
        <v>37.4</v>
      </c>
      <c r="C7" s="5">
        <v>71.7</v>
      </c>
      <c r="D7" s="5">
        <v>72.900000000000006</v>
      </c>
      <c r="E7" s="5">
        <v>49.3</v>
      </c>
      <c r="F7" s="5">
        <v>105</v>
      </c>
      <c r="G7" s="5">
        <v>138.1</v>
      </c>
      <c r="H7" s="5">
        <v>51.4</v>
      </c>
      <c r="I7" s="5">
        <v>59.7</v>
      </c>
      <c r="J7" s="5">
        <v>110</v>
      </c>
      <c r="K7" s="5">
        <v>239.7</v>
      </c>
      <c r="L7" s="5">
        <v>95.9</v>
      </c>
      <c r="M7" s="5">
        <v>111.8</v>
      </c>
    </row>
    <row r="8" spans="1:13" x14ac:dyDescent="0.3">
      <c r="A8" s="81">
        <v>1957</v>
      </c>
      <c r="B8" s="5">
        <v>65.099999999999994</v>
      </c>
      <c r="C8" s="5">
        <v>34</v>
      </c>
      <c r="D8" s="5">
        <v>78.7</v>
      </c>
      <c r="E8" s="5">
        <v>96.5</v>
      </c>
      <c r="F8" s="5">
        <v>161.4</v>
      </c>
      <c r="G8" s="5">
        <v>51</v>
      </c>
      <c r="H8" s="5">
        <v>53.2</v>
      </c>
      <c r="I8" s="5">
        <v>28.9</v>
      </c>
      <c r="J8" s="5">
        <v>43.5</v>
      </c>
      <c r="K8" s="5">
        <v>130.9</v>
      </c>
      <c r="L8" s="5">
        <v>42.3</v>
      </c>
      <c r="M8" s="5">
        <v>29</v>
      </c>
    </row>
    <row r="9" spans="1:13" x14ac:dyDescent="0.3">
      <c r="A9" s="81">
        <v>1958</v>
      </c>
      <c r="B9" s="5">
        <v>10.5</v>
      </c>
      <c r="C9" s="5">
        <v>8.8000000000000007</v>
      </c>
      <c r="D9" s="5">
        <v>99.4</v>
      </c>
      <c r="E9" s="5">
        <v>79.599999999999994</v>
      </c>
      <c r="F9" s="5">
        <v>82.8</v>
      </c>
      <c r="G9" s="5">
        <v>57.5</v>
      </c>
      <c r="H9" s="5">
        <v>28.2</v>
      </c>
      <c r="I9" s="5">
        <v>57.6</v>
      </c>
      <c r="J9" s="5">
        <v>30</v>
      </c>
      <c r="K9" s="5">
        <v>121.7</v>
      </c>
      <c r="L9" s="5">
        <v>83.6</v>
      </c>
      <c r="M9" s="5">
        <v>46.7</v>
      </c>
    </row>
    <row r="10" spans="1:13" x14ac:dyDescent="0.3">
      <c r="A10" s="81">
        <v>1959</v>
      </c>
      <c r="B10" s="5">
        <v>9.5</v>
      </c>
      <c r="C10" s="5">
        <v>21.9</v>
      </c>
      <c r="D10" s="5">
        <v>40.299999999999997</v>
      </c>
      <c r="E10" s="5">
        <v>84.1</v>
      </c>
      <c r="F10" s="5">
        <v>110.1</v>
      </c>
      <c r="G10" s="5">
        <v>93.8</v>
      </c>
      <c r="H10" s="5">
        <v>76.599999999999994</v>
      </c>
      <c r="I10" s="5">
        <v>58.3</v>
      </c>
      <c r="J10" s="5">
        <v>80</v>
      </c>
      <c r="K10" s="5">
        <v>87.9</v>
      </c>
      <c r="L10" s="5">
        <v>107.5</v>
      </c>
      <c r="M10" s="5">
        <v>55.9</v>
      </c>
    </row>
    <row r="11" spans="1:13" x14ac:dyDescent="0.3">
      <c r="A11" s="81">
        <v>1960</v>
      </c>
      <c r="B11" s="5">
        <v>63.1</v>
      </c>
      <c r="C11" s="5">
        <v>48.5</v>
      </c>
      <c r="D11" s="5">
        <v>37.700000000000003</v>
      </c>
      <c r="E11" s="5">
        <v>91.3</v>
      </c>
      <c r="F11" s="5">
        <v>97.6</v>
      </c>
      <c r="G11" s="5">
        <v>66.2</v>
      </c>
      <c r="H11" s="5">
        <v>75.599999999999994</v>
      </c>
      <c r="I11" s="5">
        <v>72.599999999999994</v>
      </c>
      <c r="J11" s="5">
        <v>35.6</v>
      </c>
      <c r="K11" s="5">
        <v>181.4</v>
      </c>
      <c r="L11" s="5">
        <v>37.6</v>
      </c>
      <c r="M11" s="5">
        <v>90.8</v>
      </c>
    </row>
    <row r="12" spans="1:13" x14ac:dyDescent="0.3">
      <c r="A12" s="81">
        <v>1961</v>
      </c>
      <c r="B12" s="5">
        <v>78.900000000000006</v>
      </c>
      <c r="C12" s="5">
        <v>3.8</v>
      </c>
      <c r="D12" s="5">
        <v>44.8</v>
      </c>
      <c r="E12" s="5">
        <v>110.8</v>
      </c>
      <c r="F12" s="5">
        <v>40.1</v>
      </c>
      <c r="G12" s="5">
        <v>94.4</v>
      </c>
      <c r="H12" s="5">
        <v>85.3</v>
      </c>
      <c r="I12" s="5">
        <v>40.799999999999997</v>
      </c>
      <c r="J12" s="5">
        <v>42.2</v>
      </c>
      <c r="K12" s="5">
        <v>160.69999999999999</v>
      </c>
      <c r="L12" s="5">
        <v>136.6</v>
      </c>
      <c r="M12" s="5">
        <v>10.5</v>
      </c>
    </row>
    <row r="13" spans="1:13" x14ac:dyDescent="0.3">
      <c r="A13" s="81">
        <v>1962</v>
      </c>
      <c r="B13" s="5">
        <v>100.5</v>
      </c>
      <c r="C13" s="5">
        <v>26</v>
      </c>
      <c r="D13" s="5">
        <v>72.7</v>
      </c>
      <c r="E13" s="5">
        <v>78.7</v>
      </c>
      <c r="F13" s="5">
        <v>108</v>
      </c>
      <c r="G13" s="5">
        <v>183.5</v>
      </c>
      <c r="H13" s="5">
        <v>55.9</v>
      </c>
      <c r="I13" s="5">
        <v>76.599999999999994</v>
      </c>
      <c r="J13" s="5">
        <v>101.3</v>
      </c>
      <c r="K13" s="5">
        <v>145.80000000000001</v>
      </c>
      <c r="L13" s="5">
        <v>120.6</v>
      </c>
      <c r="M13" s="5">
        <v>46.2</v>
      </c>
    </row>
    <row r="14" spans="1:13" x14ac:dyDescent="0.3">
      <c r="A14" s="81">
        <v>1963</v>
      </c>
      <c r="B14" s="5">
        <v>33.200000000000003</v>
      </c>
      <c r="C14" s="5">
        <v>74.5</v>
      </c>
      <c r="D14" s="5">
        <v>103.3</v>
      </c>
      <c r="E14" s="5">
        <v>99.1</v>
      </c>
      <c r="F14" s="5">
        <v>151.5</v>
      </c>
      <c r="G14" s="5">
        <v>78.099999999999994</v>
      </c>
      <c r="H14" s="5">
        <v>44</v>
      </c>
      <c r="I14" s="5">
        <v>59.8</v>
      </c>
      <c r="J14" s="5">
        <v>39.700000000000003</v>
      </c>
      <c r="K14" s="5">
        <v>89.4</v>
      </c>
      <c r="L14" s="5">
        <v>161.4</v>
      </c>
      <c r="M14" s="5">
        <v>28.9</v>
      </c>
    </row>
    <row r="15" spans="1:13" x14ac:dyDescent="0.3">
      <c r="A15" s="81">
        <v>1964</v>
      </c>
      <c r="B15" s="5">
        <v>6.4</v>
      </c>
      <c r="C15" s="5">
        <v>19.600000000000001</v>
      </c>
      <c r="D15" s="5">
        <v>37.5</v>
      </c>
      <c r="E15" s="5"/>
      <c r="F15" s="5">
        <v>118.4</v>
      </c>
      <c r="G15" s="5">
        <v>163.80000000000001</v>
      </c>
      <c r="H15" s="5">
        <v>108.8</v>
      </c>
      <c r="I15" s="5">
        <v>48</v>
      </c>
      <c r="J15" s="5">
        <v>32.4</v>
      </c>
      <c r="K15" s="5">
        <v>40</v>
      </c>
      <c r="L15" s="5">
        <v>100</v>
      </c>
      <c r="M15" s="5">
        <v>42.6</v>
      </c>
    </row>
    <row r="16" spans="1:13" x14ac:dyDescent="0.3">
      <c r="A16" s="81">
        <v>1965</v>
      </c>
      <c r="B16" s="5">
        <v>33.700000000000003</v>
      </c>
      <c r="C16" s="5">
        <v>39.700000000000003</v>
      </c>
      <c r="D16" s="5">
        <v>16.100000000000001</v>
      </c>
      <c r="E16" s="5">
        <v>135.9</v>
      </c>
      <c r="F16" s="5">
        <v>58.2</v>
      </c>
      <c r="G16" s="5">
        <v>29.9</v>
      </c>
      <c r="H16" s="5">
        <v>32.299999999999997</v>
      </c>
      <c r="I16" s="5">
        <v>27.9</v>
      </c>
      <c r="J16" s="5">
        <v>19.8</v>
      </c>
      <c r="K16" s="5">
        <v>180</v>
      </c>
      <c r="L16" s="5">
        <v>183.9</v>
      </c>
      <c r="M16" s="5">
        <v>38.5</v>
      </c>
    </row>
    <row r="17" spans="1:13" x14ac:dyDescent="0.3">
      <c r="A17" s="81">
        <v>1966</v>
      </c>
      <c r="B17" s="5">
        <v>13.8</v>
      </c>
      <c r="C17" s="5">
        <v>15.5</v>
      </c>
      <c r="D17" s="5">
        <v>70.5</v>
      </c>
      <c r="E17" s="5">
        <v>62.6</v>
      </c>
      <c r="F17" s="5">
        <v>114.6</v>
      </c>
      <c r="G17" s="5">
        <v>77.5</v>
      </c>
      <c r="H17" s="5">
        <v>43.2</v>
      </c>
      <c r="I17" s="5">
        <v>120.5</v>
      </c>
      <c r="J17" s="5">
        <v>75.900000000000006</v>
      </c>
      <c r="K17" s="5">
        <v>145.1</v>
      </c>
      <c r="L17" s="5">
        <v>140.4</v>
      </c>
      <c r="M17" s="5">
        <v>91.9</v>
      </c>
    </row>
    <row r="18" spans="1:13" x14ac:dyDescent="0.3">
      <c r="A18" s="81">
        <v>1967</v>
      </c>
      <c r="B18" s="5">
        <v>53.8</v>
      </c>
      <c r="C18" s="5">
        <v>35.4</v>
      </c>
      <c r="D18" s="5">
        <v>78.400000000000006</v>
      </c>
      <c r="E18" s="5">
        <v>79.099999999999994</v>
      </c>
      <c r="F18" s="5">
        <v>114.2</v>
      </c>
      <c r="G18" s="5">
        <v>104.2</v>
      </c>
      <c r="H18" s="5">
        <v>37.299999999999997</v>
      </c>
      <c r="I18" s="5">
        <v>60.4</v>
      </c>
      <c r="J18" s="5">
        <v>61.4</v>
      </c>
      <c r="K18" s="5">
        <v>88.1</v>
      </c>
      <c r="L18" s="5">
        <v>111</v>
      </c>
      <c r="M18" s="5">
        <v>56.5</v>
      </c>
    </row>
    <row r="19" spans="1:13" x14ac:dyDescent="0.3">
      <c r="A19" s="81">
        <v>1968</v>
      </c>
      <c r="B19" s="5">
        <v>20.3</v>
      </c>
      <c r="C19" s="5">
        <v>41.5</v>
      </c>
      <c r="D19" s="5">
        <v>34.299999999999997</v>
      </c>
      <c r="E19" s="5">
        <v>155.1</v>
      </c>
      <c r="F19" s="5">
        <v>64.099999999999994</v>
      </c>
      <c r="G19" s="5">
        <v>108.1</v>
      </c>
      <c r="H19" s="5">
        <v>58.5</v>
      </c>
      <c r="I19" s="5">
        <v>22.7</v>
      </c>
      <c r="J19" s="5"/>
      <c r="K19" s="5">
        <v>155.80000000000001</v>
      </c>
      <c r="L19" s="5">
        <v>120.6</v>
      </c>
      <c r="M19" s="5">
        <v>63.2</v>
      </c>
    </row>
    <row r="20" spans="1:13" x14ac:dyDescent="0.3">
      <c r="A20" s="81">
        <v>1969</v>
      </c>
      <c r="B20" s="5">
        <v>44.4</v>
      </c>
      <c r="C20" s="5">
        <v>41</v>
      </c>
      <c r="D20" s="5">
        <v>13</v>
      </c>
      <c r="E20" s="5">
        <v>226.7</v>
      </c>
      <c r="F20" s="5">
        <v>133.1</v>
      </c>
      <c r="G20" s="5">
        <v>154.5</v>
      </c>
      <c r="H20" s="5">
        <v>70.7</v>
      </c>
      <c r="I20" s="5">
        <v>43.7</v>
      </c>
      <c r="J20" s="5"/>
      <c r="K20" s="5"/>
      <c r="L20" s="5"/>
      <c r="M20" s="5"/>
    </row>
    <row r="21" spans="1:13" x14ac:dyDescent="0.3">
      <c r="A21" s="81">
        <v>1970</v>
      </c>
      <c r="B21" s="5">
        <v>11.5</v>
      </c>
      <c r="C21" s="5">
        <v>17</v>
      </c>
      <c r="D21" s="5">
        <v>15.5</v>
      </c>
      <c r="E21" s="5">
        <v>67.3</v>
      </c>
      <c r="F21" s="5">
        <v>111</v>
      </c>
      <c r="G21" s="5">
        <v>33.5</v>
      </c>
      <c r="H21" s="5">
        <v>57.4</v>
      </c>
      <c r="I21" s="5">
        <v>43.5</v>
      </c>
      <c r="J21" s="5">
        <v>132.80000000000001</v>
      </c>
      <c r="K21" s="5">
        <v>154</v>
      </c>
      <c r="L21" s="5">
        <v>125.4</v>
      </c>
      <c r="M21" s="5">
        <v>47.4</v>
      </c>
    </row>
    <row r="22" spans="1:13" x14ac:dyDescent="0.3">
      <c r="A22" s="81">
        <v>1971</v>
      </c>
      <c r="B22" s="5">
        <v>33.5</v>
      </c>
      <c r="C22" s="5">
        <v>22.6</v>
      </c>
      <c r="D22" s="5">
        <v>158.69999999999999</v>
      </c>
      <c r="E22" s="5">
        <v>138.5</v>
      </c>
      <c r="F22" s="5">
        <v>98.8</v>
      </c>
      <c r="G22" s="5">
        <v>50.9</v>
      </c>
      <c r="H22" s="5">
        <v>30.9</v>
      </c>
      <c r="I22" s="5">
        <v>2.8</v>
      </c>
      <c r="J22" s="5">
        <v>30.6</v>
      </c>
      <c r="K22" s="5">
        <v>145</v>
      </c>
      <c r="L22" s="5">
        <v>156</v>
      </c>
      <c r="M22" s="5">
        <v>90</v>
      </c>
    </row>
    <row r="23" spans="1:13" x14ac:dyDescent="0.3">
      <c r="A23" s="81">
        <v>1972</v>
      </c>
      <c r="B23" s="5">
        <v>78</v>
      </c>
      <c r="C23" s="5">
        <v>20</v>
      </c>
      <c r="D23" s="5">
        <v>126</v>
      </c>
      <c r="E23" s="5">
        <v>254</v>
      </c>
      <c r="F23" s="5">
        <v>108</v>
      </c>
      <c r="G23" s="5">
        <v>115</v>
      </c>
      <c r="H23" s="5">
        <v>85</v>
      </c>
      <c r="I23" s="5">
        <v>13</v>
      </c>
      <c r="J23" s="5">
        <v>22</v>
      </c>
      <c r="K23" s="5">
        <v>72</v>
      </c>
      <c r="L23" s="5">
        <v>86</v>
      </c>
      <c r="M23" s="5">
        <v>32</v>
      </c>
    </row>
    <row r="24" spans="1:13" x14ac:dyDescent="0.3">
      <c r="A24" s="81">
        <v>1973</v>
      </c>
      <c r="B24" s="5">
        <v>2</v>
      </c>
      <c r="C24" s="5">
        <v>11</v>
      </c>
      <c r="D24" s="5">
        <v>18</v>
      </c>
      <c r="E24" s="5">
        <v>71</v>
      </c>
      <c r="F24" s="5">
        <v>79</v>
      </c>
      <c r="G24" s="5">
        <v>53</v>
      </c>
      <c r="H24" s="5">
        <v>63</v>
      </c>
      <c r="I24" s="5">
        <v>51</v>
      </c>
      <c r="J24" s="5">
        <v>112</v>
      </c>
      <c r="K24" s="5">
        <v>98</v>
      </c>
      <c r="L24" s="5">
        <v>51</v>
      </c>
      <c r="M24" s="5">
        <v>93</v>
      </c>
    </row>
    <row r="25" spans="1:13" x14ac:dyDescent="0.3">
      <c r="A25" s="81">
        <v>1974</v>
      </c>
      <c r="B25" s="5">
        <v>8</v>
      </c>
      <c r="C25" s="5">
        <v>16.5</v>
      </c>
      <c r="D25" s="5">
        <v>87.5</v>
      </c>
      <c r="E25" s="5">
        <v>85</v>
      </c>
      <c r="F25" s="5">
        <v>62.5</v>
      </c>
      <c r="G25" s="5">
        <v>62</v>
      </c>
      <c r="H25" s="5">
        <v>122</v>
      </c>
      <c r="I25" s="5">
        <v>64</v>
      </c>
      <c r="J25" s="5">
        <v>46.5</v>
      </c>
      <c r="K25" s="5">
        <v>30</v>
      </c>
      <c r="L25" s="5">
        <v>70</v>
      </c>
      <c r="M25" s="5">
        <v>12</v>
      </c>
    </row>
    <row r="26" spans="1:13" x14ac:dyDescent="0.3">
      <c r="A26" s="81">
        <v>1975</v>
      </c>
      <c r="B26" s="5">
        <v>15</v>
      </c>
      <c r="C26" s="5">
        <v>97</v>
      </c>
      <c r="D26" s="5">
        <v>79</v>
      </c>
      <c r="E26" s="5">
        <v>102</v>
      </c>
      <c r="F26" s="5">
        <v>109</v>
      </c>
      <c r="G26" s="5">
        <v>27</v>
      </c>
      <c r="H26" s="5">
        <v>94</v>
      </c>
      <c r="I26" s="5">
        <v>88</v>
      </c>
      <c r="J26" s="5">
        <v>51</v>
      </c>
      <c r="K26" s="5">
        <v>130.4</v>
      </c>
      <c r="L26" s="5">
        <v>116.2</v>
      </c>
      <c r="M26" s="5">
        <v>141.80000000000001</v>
      </c>
    </row>
    <row r="27" spans="1:13" x14ac:dyDescent="0.3">
      <c r="A27" s="81">
        <v>1976</v>
      </c>
      <c r="B27" s="5">
        <v>17</v>
      </c>
      <c r="C27" s="5">
        <v>74.8</v>
      </c>
      <c r="D27" s="5">
        <v>91.2</v>
      </c>
      <c r="E27" s="5">
        <v>108.5</v>
      </c>
      <c r="F27" s="5">
        <v>74</v>
      </c>
      <c r="G27" s="5">
        <v>61</v>
      </c>
      <c r="H27" s="5">
        <v>31</v>
      </c>
      <c r="I27" s="5">
        <v>30</v>
      </c>
      <c r="J27" s="5">
        <v>50</v>
      </c>
      <c r="K27" s="5">
        <v>215</v>
      </c>
      <c r="L27" s="5">
        <v>98</v>
      </c>
      <c r="M27" s="5">
        <v>38</v>
      </c>
    </row>
    <row r="28" spans="1:13" x14ac:dyDescent="0.3">
      <c r="A28" s="81">
        <v>1977</v>
      </c>
      <c r="B28" s="5">
        <v>10</v>
      </c>
      <c r="C28" s="5">
        <v>0</v>
      </c>
      <c r="D28" s="5">
        <v>54</v>
      </c>
      <c r="E28" s="5">
        <v>84</v>
      </c>
      <c r="F28" s="5">
        <v>82</v>
      </c>
      <c r="G28" s="5">
        <v>89</v>
      </c>
      <c r="H28" s="5">
        <v>22</v>
      </c>
      <c r="I28" s="5">
        <v>50</v>
      </c>
      <c r="J28" s="5">
        <v>149.5</v>
      </c>
      <c r="K28" s="5">
        <v>82</v>
      </c>
      <c r="L28" s="5">
        <v>137</v>
      </c>
      <c r="M28" s="5">
        <v>40</v>
      </c>
    </row>
    <row r="29" spans="1:13" x14ac:dyDescent="0.3">
      <c r="A29" s="81">
        <v>1978</v>
      </c>
      <c r="B29" s="5">
        <v>0</v>
      </c>
      <c r="C29" s="5">
        <v>15</v>
      </c>
      <c r="D29" s="5">
        <v>94</v>
      </c>
      <c r="E29" s="5">
        <v>125</v>
      </c>
      <c r="F29" s="5">
        <v>95</v>
      </c>
      <c r="G29" s="5">
        <v>37</v>
      </c>
      <c r="H29" s="5">
        <v>10</v>
      </c>
      <c r="I29" s="5">
        <v>40</v>
      </c>
      <c r="J29" s="5">
        <v>62</v>
      </c>
      <c r="K29" s="5">
        <v>102</v>
      </c>
      <c r="L29" s="5">
        <v>97</v>
      </c>
      <c r="M29" s="5">
        <v>70</v>
      </c>
    </row>
    <row r="30" spans="1:13" x14ac:dyDescent="0.3">
      <c r="A30" s="81">
        <v>1979</v>
      </c>
      <c r="B30" s="5">
        <v>29</v>
      </c>
      <c r="C30" s="5">
        <v>15</v>
      </c>
      <c r="D30" s="5">
        <v>77</v>
      </c>
      <c r="E30" s="5">
        <v>135</v>
      </c>
      <c r="F30" s="5">
        <v>75</v>
      </c>
      <c r="G30" s="5">
        <v>144</v>
      </c>
      <c r="H30" s="5">
        <v>35</v>
      </c>
      <c r="I30" s="5">
        <v>155</v>
      </c>
      <c r="J30" s="5">
        <v>35</v>
      </c>
      <c r="K30" s="5">
        <v>300</v>
      </c>
      <c r="L30" s="5">
        <v>150</v>
      </c>
      <c r="M30" s="5">
        <v>35</v>
      </c>
    </row>
    <row r="31" spans="1:13" x14ac:dyDescent="0.3">
      <c r="A31" s="81">
        <v>1980</v>
      </c>
      <c r="B31" s="5">
        <v>5</v>
      </c>
      <c r="C31" s="5">
        <v>37</v>
      </c>
      <c r="D31" s="5">
        <v>57</v>
      </c>
      <c r="E31" s="5">
        <v>40</v>
      </c>
      <c r="F31" s="5">
        <v>85</v>
      </c>
      <c r="G31" s="5">
        <v>0</v>
      </c>
      <c r="H31" s="5"/>
      <c r="I31" s="5"/>
      <c r="J31" s="5">
        <v>33</v>
      </c>
      <c r="K31" s="5">
        <v>184</v>
      </c>
      <c r="L31" s="5">
        <v>56</v>
      </c>
      <c r="M31" s="5"/>
    </row>
    <row r="32" spans="1:13" x14ac:dyDescent="0.3">
      <c r="A32" s="81">
        <v>1981</v>
      </c>
      <c r="B32" s="5">
        <v>11</v>
      </c>
      <c r="C32" s="5">
        <v>9</v>
      </c>
      <c r="D32" s="5">
        <v>22</v>
      </c>
      <c r="E32" s="5">
        <v>97</v>
      </c>
      <c r="F32" s="5">
        <v>208</v>
      </c>
      <c r="G32" s="5">
        <v>25</v>
      </c>
      <c r="H32" s="5">
        <v>48</v>
      </c>
      <c r="I32" s="5">
        <v>31</v>
      </c>
      <c r="J32" s="5">
        <v>22</v>
      </c>
      <c r="K32" s="5">
        <v>190</v>
      </c>
      <c r="L32" s="5">
        <v>362</v>
      </c>
      <c r="M32" s="5">
        <v>269</v>
      </c>
    </row>
    <row r="33" spans="1:13" x14ac:dyDescent="0.3">
      <c r="A33" s="81">
        <v>1987</v>
      </c>
      <c r="B33" s="5">
        <v>31</v>
      </c>
      <c r="C33" s="5">
        <v>12</v>
      </c>
      <c r="D33" s="5">
        <v>59</v>
      </c>
      <c r="E33" s="5">
        <v>70</v>
      </c>
      <c r="F33" s="5">
        <v>148</v>
      </c>
      <c r="G33" s="5">
        <v>12</v>
      </c>
      <c r="H33" s="5">
        <v>69</v>
      </c>
      <c r="I33" s="5">
        <v>51</v>
      </c>
      <c r="J33" s="5">
        <v>110</v>
      </c>
      <c r="K33" s="5">
        <v>68</v>
      </c>
      <c r="L33" s="5">
        <v>31</v>
      </c>
      <c r="M33" s="5">
        <v>53</v>
      </c>
    </row>
    <row r="34" spans="1:13" x14ac:dyDescent="0.3">
      <c r="A34" s="81">
        <v>1988</v>
      </c>
      <c r="B34" s="5">
        <v>9</v>
      </c>
      <c r="C34" s="5">
        <v>33</v>
      </c>
      <c r="D34" s="5">
        <v>7</v>
      </c>
      <c r="E34" s="5">
        <v>122</v>
      </c>
      <c r="F34" s="5">
        <v>82.5</v>
      </c>
      <c r="G34" s="5">
        <v>184</v>
      </c>
      <c r="H34" s="5">
        <v>193.5</v>
      </c>
      <c r="I34" s="5">
        <v>161</v>
      </c>
      <c r="J34" s="5">
        <v>273</v>
      </c>
      <c r="K34" s="5">
        <v>178</v>
      </c>
      <c r="L34" s="5">
        <v>263</v>
      </c>
      <c r="M34" s="5">
        <v>94</v>
      </c>
    </row>
    <row r="35" spans="1:13" x14ac:dyDescent="0.3">
      <c r="A35" s="81">
        <v>1991</v>
      </c>
      <c r="B35" s="5">
        <v>14.5</v>
      </c>
      <c r="C35" s="5">
        <v>20.6</v>
      </c>
      <c r="D35" s="5">
        <v>119.4</v>
      </c>
      <c r="E35" s="5">
        <v>57.7</v>
      </c>
      <c r="F35" s="5">
        <v>46.8</v>
      </c>
      <c r="G35" s="5">
        <v>12.5</v>
      </c>
      <c r="H35" s="5">
        <v>11.1</v>
      </c>
      <c r="I35" s="5">
        <v>20.8</v>
      </c>
      <c r="J35" s="5">
        <v>16.600000000000001</v>
      </c>
      <c r="K35" s="5">
        <v>25.1</v>
      </c>
      <c r="L35" s="5">
        <v>54.6</v>
      </c>
      <c r="M35" s="5">
        <v>60</v>
      </c>
    </row>
    <row r="36" spans="1:13" x14ac:dyDescent="0.3">
      <c r="A36" s="81">
        <v>1992</v>
      </c>
      <c r="B36" s="5">
        <v>1.2</v>
      </c>
      <c r="C36" s="5">
        <v>8.8000000000000007</v>
      </c>
      <c r="D36" s="5">
        <v>22.7</v>
      </c>
      <c r="E36" s="5">
        <v>1.7</v>
      </c>
      <c r="F36" s="5"/>
      <c r="G36" s="5">
        <v>16.399999999999999</v>
      </c>
      <c r="H36" s="5">
        <v>45.8</v>
      </c>
      <c r="I36" s="5">
        <v>76.900000000000006</v>
      </c>
      <c r="J36" s="5">
        <v>48.5</v>
      </c>
      <c r="K36" s="5">
        <v>12.1</v>
      </c>
      <c r="L36" s="5">
        <v>55.2</v>
      </c>
      <c r="M36" s="5">
        <v>82.6</v>
      </c>
    </row>
    <row r="37" spans="1:13" x14ac:dyDescent="0.3">
      <c r="A37" s="81">
        <v>1993</v>
      </c>
      <c r="B37" s="5"/>
      <c r="C37" s="5"/>
      <c r="D37" s="5">
        <v>63.3</v>
      </c>
      <c r="E37" s="5">
        <v>11.3</v>
      </c>
      <c r="F37" s="5">
        <v>112.1</v>
      </c>
      <c r="G37" s="5">
        <v>47.4</v>
      </c>
      <c r="H37" s="5">
        <v>55.7</v>
      </c>
      <c r="I37" s="5">
        <v>7.6</v>
      </c>
      <c r="J37" s="5">
        <v>32.4</v>
      </c>
      <c r="K37" s="5">
        <v>32.5</v>
      </c>
      <c r="L37" s="5">
        <v>90</v>
      </c>
      <c r="M37" s="5">
        <v>30</v>
      </c>
    </row>
    <row r="38" spans="1:13" x14ac:dyDescent="0.3">
      <c r="A38" s="81">
        <v>1994</v>
      </c>
      <c r="B38" s="5">
        <v>79.2</v>
      </c>
      <c r="C38" s="5">
        <v>42.5</v>
      </c>
      <c r="D38" s="5">
        <v>42</v>
      </c>
      <c r="E38" s="5">
        <v>49</v>
      </c>
      <c r="F38" s="5">
        <v>84</v>
      </c>
      <c r="G38" s="5">
        <v>5.9</v>
      </c>
      <c r="H38" s="5">
        <v>51.8</v>
      </c>
      <c r="I38" s="5">
        <v>22</v>
      </c>
      <c r="J38" s="5">
        <v>41</v>
      </c>
      <c r="K38" s="5">
        <v>140</v>
      </c>
      <c r="L38" s="5">
        <v>104</v>
      </c>
      <c r="M38" s="5">
        <v>1</v>
      </c>
    </row>
    <row r="39" spans="1:13" x14ac:dyDescent="0.3">
      <c r="A39" s="81">
        <v>1995</v>
      </c>
      <c r="B39" s="5">
        <v>6</v>
      </c>
      <c r="C39" s="5">
        <v>31</v>
      </c>
      <c r="D39" s="5">
        <v>124</v>
      </c>
      <c r="E39" s="5">
        <v>94</v>
      </c>
      <c r="F39" s="5">
        <v>83</v>
      </c>
      <c r="G39" s="5">
        <v>26</v>
      </c>
      <c r="H39" s="5">
        <v>63</v>
      </c>
      <c r="I39" s="5">
        <v>209</v>
      </c>
      <c r="J39" s="5">
        <v>119</v>
      </c>
      <c r="K39" s="5">
        <v>26</v>
      </c>
      <c r="L39" s="5">
        <v>57</v>
      </c>
      <c r="M39" s="5">
        <v>38</v>
      </c>
    </row>
    <row r="40" spans="1:13" x14ac:dyDescent="0.3">
      <c r="A40" s="81">
        <v>1996</v>
      </c>
      <c r="B40" s="5"/>
      <c r="C40" s="5"/>
      <c r="D40" s="5"/>
      <c r="E40" s="5"/>
      <c r="F40" s="5"/>
      <c r="G40" s="5"/>
      <c r="H40" s="5"/>
      <c r="I40" s="5"/>
      <c r="J40" s="5">
        <v>27.8</v>
      </c>
      <c r="K40" s="5">
        <v>113.4</v>
      </c>
      <c r="L40" s="5">
        <v>82.7</v>
      </c>
      <c r="M40" s="5">
        <v>0</v>
      </c>
    </row>
    <row r="41" spans="1:13" x14ac:dyDescent="0.3">
      <c r="A41" s="81">
        <v>1997</v>
      </c>
      <c r="B41" s="5">
        <v>49.6</v>
      </c>
      <c r="C41" s="5">
        <v>7.5</v>
      </c>
      <c r="D41" s="5">
        <v>58.6</v>
      </c>
      <c r="E41" s="5">
        <v>54.4</v>
      </c>
      <c r="F41" s="5">
        <v>35.9</v>
      </c>
      <c r="G41" s="5">
        <v>1</v>
      </c>
      <c r="H41" s="5">
        <v>26.2</v>
      </c>
      <c r="I41" s="5">
        <v>0.7</v>
      </c>
      <c r="J41" s="5">
        <v>20.5</v>
      </c>
      <c r="K41" s="5">
        <v>25.8</v>
      </c>
      <c r="L41" s="5">
        <v>112.8</v>
      </c>
      <c r="M41" s="5">
        <v>0.3</v>
      </c>
    </row>
    <row r="42" spans="1:13" x14ac:dyDescent="0.3">
      <c r="A42" s="81">
        <v>1998</v>
      </c>
      <c r="B42" s="5">
        <v>0.5</v>
      </c>
      <c r="C42" s="5">
        <v>1</v>
      </c>
      <c r="D42" s="5">
        <v>0</v>
      </c>
      <c r="E42" s="5">
        <v>47.2</v>
      </c>
      <c r="F42" s="5">
        <v>175.8</v>
      </c>
      <c r="G42" s="5">
        <v>60.9</v>
      </c>
      <c r="H42" s="5">
        <v>82.5</v>
      </c>
      <c r="I42" s="5">
        <v>22.3</v>
      </c>
      <c r="J42" s="5">
        <v>87.9</v>
      </c>
      <c r="K42" s="5">
        <v>126</v>
      </c>
      <c r="L42" s="5">
        <v>93.9</v>
      </c>
      <c r="M42" s="5">
        <v>132</v>
      </c>
    </row>
    <row r="43" spans="1:13" x14ac:dyDescent="0.3">
      <c r="A43" s="81">
        <v>1999</v>
      </c>
      <c r="B43" s="5">
        <v>78.400000000000006</v>
      </c>
      <c r="C43" s="5">
        <v>74.2</v>
      </c>
      <c r="D43" s="5">
        <v>80.599999999999994</v>
      </c>
      <c r="E43" s="5">
        <v>66.7</v>
      </c>
      <c r="F43" s="5">
        <v>14.3</v>
      </c>
      <c r="G43" s="5">
        <v>101</v>
      </c>
      <c r="H43" s="5">
        <v>29.5</v>
      </c>
      <c r="I43" s="5">
        <v>87.8</v>
      </c>
      <c r="J43" s="5">
        <v>140.9</v>
      </c>
      <c r="K43" s="5">
        <v>216.8</v>
      </c>
      <c r="L43" s="5">
        <v>82.3</v>
      </c>
      <c r="M43" s="5">
        <v>22.6</v>
      </c>
    </row>
    <row r="44" spans="1:13" x14ac:dyDescent="0.3">
      <c r="A44" s="81">
        <v>2000</v>
      </c>
      <c r="B44" s="5">
        <v>29.6</v>
      </c>
      <c r="C44" s="5">
        <v>80.599999999999994</v>
      </c>
      <c r="D44" s="5">
        <v>56.3</v>
      </c>
      <c r="E44" s="5">
        <v>47.5</v>
      </c>
      <c r="F44" s="5">
        <v>41</v>
      </c>
      <c r="G44" s="5">
        <v>60</v>
      </c>
      <c r="H44" s="5">
        <v>59.5</v>
      </c>
      <c r="I44" s="5">
        <v>32.200000000000003</v>
      </c>
      <c r="J44" s="5">
        <v>138.4</v>
      </c>
      <c r="K44" s="5">
        <v>28.9</v>
      </c>
      <c r="L44" s="5">
        <v>30.7</v>
      </c>
      <c r="M44" s="5">
        <v>0</v>
      </c>
    </row>
    <row r="45" spans="1:13" x14ac:dyDescent="0.3">
      <c r="A45" s="81">
        <v>2001</v>
      </c>
      <c r="B45" s="5">
        <v>0</v>
      </c>
      <c r="C45" s="5">
        <v>31.6</v>
      </c>
      <c r="D45" s="5">
        <v>47.6</v>
      </c>
      <c r="E45" s="5">
        <v>0</v>
      </c>
      <c r="F45" s="5"/>
      <c r="G45" s="5">
        <v>41.3</v>
      </c>
      <c r="H45" s="5">
        <v>17</v>
      </c>
      <c r="I45" s="5">
        <v>53.1</v>
      </c>
      <c r="J45" s="5">
        <v>145.9</v>
      </c>
      <c r="K45" s="5">
        <v>39.299999999999997</v>
      </c>
      <c r="L45" s="5">
        <v>65.3</v>
      </c>
      <c r="M45" s="5">
        <v>63.8</v>
      </c>
    </row>
    <row r="46" spans="1:13" x14ac:dyDescent="0.3">
      <c r="A46" s="81">
        <v>2002</v>
      </c>
      <c r="B46" s="5">
        <v>11</v>
      </c>
      <c r="C46" s="5">
        <v>27.6</v>
      </c>
      <c r="D46" s="5">
        <v>101.3</v>
      </c>
      <c r="E46" s="5">
        <v>84.1</v>
      </c>
      <c r="F46" s="5">
        <v>94.2</v>
      </c>
      <c r="G46" s="5">
        <v>39.9</v>
      </c>
      <c r="H46" s="5">
        <v>22.5</v>
      </c>
      <c r="I46" s="5">
        <v>69.400000000000006</v>
      </c>
      <c r="J46" s="5">
        <v>1</v>
      </c>
      <c r="K46" s="5"/>
      <c r="L46" s="5"/>
      <c r="M46" s="5"/>
    </row>
    <row r="47" spans="1:13" x14ac:dyDescent="0.3">
      <c r="A47" s="81">
        <v>2003</v>
      </c>
      <c r="B47" s="5"/>
      <c r="C47" s="5"/>
      <c r="D47" s="5"/>
      <c r="E47" s="5"/>
      <c r="F47" s="5"/>
      <c r="G47" s="5">
        <v>0</v>
      </c>
      <c r="H47" s="5">
        <v>113.1</v>
      </c>
      <c r="I47" s="5">
        <v>26.6</v>
      </c>
      <c r="J47" s="5">
        <v>105</v>
      </c>
      <c r="K47" s="5">
        <v>150</v>
      </c>
      <c r="L47" s="5">
        <v>71</v>
      </c>
      <c r="M47" s="5">
        <v>8</v>
      </c>
    </row>
    <row r="48" spans="1:13" x14ac:dyDescent="0.3">
      <c r="A48" s="81">
        <v>2004</v>
      </c>
      <c r="B48" s="5">
        <v>22</v>
      </c>
      <c r="C48" s="5">
        <v>2.7</v>
      </c>
      <c r="D48" s="5">
        <v>16.7</v>
      </c>
      <c r="E48" s="5">
        <v>98.5</v>
      </c>
      <c r="F48" s="5">
        <v>92.4</v>
      </c>
      <c r="G48" s="5">
        <v>17.7</v>
      </c>
      <c r="H48" s="5">
        <v>44.2</v>
      </c>
      <c r="I48" s="5">
        <v>39.4</v>
      </c>
      <c r="J48" s="5">
        <v>112.6</v>
      </c>
      <c r="K48" s="5">
        <v>113.5</v>
      </c>
      <c r="L48" s="5">
        <v>162</v>
      </c>
      <c r="M48" s="5"/>
    </row>
    <row r="49" spans="1:13" x14ac:dyDescent="0.3">
      <c r="A49" s="81">
        <v>2005</v>
      </c>
      <c r="B49" s="5">
        <v>0</v>
      </c>
      <c r="C49" s="5">
        <v>53.7</v>
      </c>
      <c r="D49" s="5">
        <v>3</v>
      </c>
      <c r="E49" s="5">
        <v>134.9</v>
      </c>
      <c r="F49" s="5">
        <v>74.3</v>
      </c>
      <c r="G49" s="5">
        <v>55.4</v>
      </c>
      <c r="H49" s="5">
        <v>5.9</v>
      </c>
      <c r="I49" s="5">
        <v>79.099999999999994</v>
      </c>
      <c r="J49" s="5">
        <v>67.3</v>
      </c>
      <c r="K49" s="5">
        <v>232.9</v>
      </c>
      <c r="L49" s="5">
        <v>88.6</v>
      </c>
      <c r="M49" s="5">
        <v>18.3</v>
      </c>
    </row>
    <row r="50" spans="1:13" x14ac:dyDescent="0.3">
      <c r="A50" s="81">
        <v>2006</v>
      </c>
      <c r="B50" s="5">
        <v>0</v>
      </c>
      <c r="C50" s="5">
        <v>5</v>
      </c>
      <c r="D50" s="5">
        <v>100.9</v>
      </c>
      <c r="E50" s="5">
        <v>136.6</v>
      </c>
      <c r="F50" s="5">
        <v>188.6</v>
      </c>
      <c r="G50" s="5">
        <v>74.5</v>
      </c>
      <c r="H50" s="5">
        <v>59.8</v>
      </c>
      <c r="I50" s="5">
        <v>39.1</v>
      </c>
      <c r="J50" s="5">
        <v>44.8</v>
      </c>
      <c r="K50" s="5">
        <v>107.5</v>
      </c>
      <c r="L50" s="5">
        <v>13.8</v>
      </c>
      <c r="M50" s="5">
        <v>75.2</v>
      </c>
    </row>
    <row r="51" spans="1:13" x14ac:dyDescent="0.3">
      <c r="A51" s="81">
        <v>2007</v>
      </c>
      <c r="B51" s="5">
        <v>19.7</v>
      </c>
      <c r="C51" s="5">
        <v>0</v>
      </c>
      <c r="D51" s="5">
        <v>45.2</v>
      </c>
      <c r="E51" s="5">
        <v>179.1</v>
      </c>
      <c r="F51" s="5">
        <v>48.2</v>
      </c>
      <c r="G51" s="5">
        <v>84.6</v>
      </c>
      <c r="H51" s="5">
        <v>20</v>
      </c>
      <c r="I51" s="5">
        <v>44.2</v>
      </c>
      <c r="J51" s="5"/>
      <c r="K51" s="5">
        <v>99.2</v>
      </c>
      <c r="L51" s="5">
        <v>62.8</v>
      </c>
      <c r="M51" s="5">
        <v>79.2</v>
      </c>
    </row>
    <row r="52" spans="1:13" x14ac:dyDescent="0.3">
      <c r="A52" s="81">
        <v>2008</v>
      </c>
      <c r="B52" s="5">
        <v>45.9</v>
      </c>
      <c r="C52" s="5">
        <v>73.599999999999994</v>
      </c>
      <c r="D52" s="5">
        <v>105.5</v>
      </c>
      <c r="E52" s="5">
        <v>166.8</v>
      </c>
      <c r="F52" s="5">
        <v>189.8</v>
      </c>
      <c r="G52" s="5">
        <v>85.8</v>
      </c>
      <c r="H52" s="5">
        <v>77.400000000000006</v>
      </c>
      <c r="I52" s="5">
        <v>125.9</v>
      </c>
      <c r="J52" s="5">
        <v>69</v>
      </c>
      <c r="K52" s="5">
        <v>76.900000000000006</v>
      </c>
      <c r="L52" s="5">
        <v>226.8</v>
      </c>
      <c r="M52" s="5">
        <v>18.600000000000001</v>
      </c>
    </row>
    <row r="53" spans="1:13" x14ac:dyDescent="0.3">
      <c r="A53" s="81">
        <v>2009</v>
      </c>
      <c r="B53" s="5">
        <v>43</v>
      </c>
      <c r="C53" s="5">
        <v>63.7</v>
      </c>
      <c r="D53" s="5">
        <v>124.2</v>
      </c>
      <c r="E53" s="5">
        <v>57.6</v>
      </c>
      <c r="F53" s="5">
        <v>31.7</v>
      </c>
      <c r="G53" s="5">
        <v>35.1</v>
      </c>
      <c r="H53" s="5">
        <v>43.8</v>
      </c>
      <c r="I53" s="5">
        <v>26.4</v>
      </c>
      <c r="J53" s="5">
        <v>57</v>
      </c>
      <c r="K53" s="5">
        <v>105.4</v>
      </c>
      <c r="L53" s="5">
        <v>44.8</v>
      </c>
      <c r="M53" s="5">
        <v>20.399999999999999</v>
      </c>
    </row>
    <row r="54" spans="1:13" x14ac:dyDescent="0.3">
      <c r="A54" s="81">
        <v>2010</v>
      </c>
      <c r="B54" s="5">
        <v>18.8</v>
      </c>
      <c r="C54" s="5">
        <v>18.399999999999999</v>
      </c>
      <c r="D54" s="5">
        <v>32.6</v>
      </c>
      <c r="E54" s="5">
        <v>150.4</v>
      </c>
      <c r="F54" s="5">
        <v>199.2</v>
      </c>
      <c r="G54" s="5">
        <v>89.3</v>
      </c>
      <c r="H54" s="5">
        <v>190.7</v>
      </c>
      <c r="I54" s="5">
        <v>76.5</v>
      </c>
      <c r="J54" s="5">
        <v>112</v>
      </c>
      <c r="K54" s="5">
        <v>213.1</v>
      </c>
      <c r="L54" s="5">
        <v>256.10000000000002</v>
      </c>
      <c r="M54" s="5">
        <v>84</v>
      </c>
    </row>
    <row r="55" spans="1:13" x14ac:dyDescent="0.3">
      <c r="A55" s="81">
        <v>2011</v>
      </c>
      <c r="B55" s="5">
        <v>52.1</v>
      </c>
      <c r="C55" s="5">
        <v>88.7</v>
      </c>
      <c r="D55" s="5">
        <v>133.19999999999999</v>
      </c>
      <c r="E55" s="5">
        <v>224.7</v>
      </c>
      <c r="F55" s="5">
        <v>126.7</v>
      </c>
      <c r="G55" s="5">
        <v>69.900000000000006</v>
      </c>
      <c r="H55" s="5">
        <v>70.5</v>
      </c>
      <c r="I55" s="5">
        <v>80.400000000000006</v>
      </c>
      <c r="J55" s="5">
        <v>71.400000000000006</v>
      </c>
      <c r="K55" s="5">
        <v>212.6</v>
      </c>
      <c r="L55" s="5">
        <v>207.5</v>
      </c>
      <c r="M55" s="5">
        <v>89.4</v>
      </c>
    </row>
    <row r="56" spans="1:13" x14ac:dyDescent="0.3">
      <c r="A56" s="81">
        <v>2012</v>
      </c>
      <c r="B56" s="5">
        <v>48.6</v>
      </c>
      <c r="C56" s="5">
        <v>35.1</v>
      </c>
      <c r="D56" s="5">
        <v>82.6</v>
      </c>
      <c r="E56" s="5">
        <v>147.9</v>
      </c>
      <c r="F56" s="5">
        <v>49.9</v>
      </c>
      <c r="G56" s="5">
        <v>19.5</v>
      </c>
      <c r="H56" s="5">
        <v>86</v>
      </c>
      <c r="I56" s="5">
        <v>30.3</v>
      </c>
      <c r="J56" s="5">
        <v>23.5</v>
      </c>
      <c r="K56" s="5">
        <v>42.9</v>
      </c>
      <c r="L56" s="5">
        <v>58.1</v>
      </c>
      <c r="M56" s="5">
        <v>39.799999999999997</v>
      </c>
    </row>
    <row r="57" spans="1:13" x14ac:dyDescent="0.3">
      <c r="A57" s="81">
        <v>2013</v>
      </c>
      <c r="B57" s="5">
        <v>8.6999999999999993</v>
      </c>
      <c r="C57" s="5">
        <v>74.599999999999994</v>
      </c>
      <c r="D57" s="5">
        <v>51.6</v>
      </c>
      <c r="E57" s="5">
        <v>142.5</v>
      </c>
      <c r="F57" s="5">
        <v>96.6</v>
      </c>
      <c r="G57" s="5">
        <v>28.9</v>
      </c>
      <c r="H57" s="5">
        <v>33.299999999999997</v>
      </c>
      <c r="I57" s="5">
        <v>101.5</v>
      </c>
      <c r="J57" s="5">
        <v>52.2</v>
      </c>
      <c r="K57" s="5">
        <v>92.6</v>
      </c>
      <c r="L57" s="5">
        <v>147.6</v>
      </c>
      <c r="M57" s="5">
        <v>107</v>
      </c>
    </row>
    <row r="58" spans="1:13" x14ac:dyDescent="0.3">
      <c r="A58" s="81">
        <v>2014</v>
      </c>
      <c r="B58" s="5">
        <v>62.2</v>
      </c>
      <c r="C58" s="5">
        <v>79.5</v>
      </c>
      <c r="D58" s="5">
        <v>89.8</v>
      </c>
      <c r="E58" s="5">
        <v>93.6</v>
      </c>
      <c r="F58" s="5">
        <v>98.1</v>
      </c>
      <c r="G58" s="5">
        <v>56.3</v>
      </c>
      <c r="H58" s="5">
        <v>27.8</v>
      </c>
      <c r="I58" s="5">
        <v>8.8000000000000007</v>
      </c>
      <c r="J58" s="5">
        <v>26.3</v>
      </c>
      <c r="K58" s="5">
        <v>129</v>
      </c>
      <c r="L58" s="5">
        <v>93</v>
      </c>
      <c r="M58" s="5">
        <v>45</v>
      </c>
    </row>
    <row r="59" spans="1:13" x14ac:dyDescent="0.3">
      <c r="A59" s="81">
        <v>2015</v>
      </c>
      <c r="B59" s="5">
        <v>21.5</v>
      </c>
      <c r="C59" s="5">
        <v>20</v>
      </c>
      <c r="D59" s="5">
        <v>115.7</v>
      </c>
      <c r="E59" s="5">
        <v>37.299999999999997</v>
      </c>
      <c r="F59" s="5">
        <v>24.7</v>
      </c>
      <c r="G59" s="5">
        <v>41.8</v>
      </c>
      <c r="H59" s="5">
        <v>31.9</v>
      </c>
      <c r="I59" s="5">
        <v>17.2</v>
      </c>
      <c r="J59" s="5">
        <v>4</v>
      </c>
      <c r="K59" s="5">
        <v>56.4</v>
      </c>
      <c r="L59" s="5">
        <v>40.700000000000003</v>
      </c>
      <c r="M59" s="5">
        <v>3.4</v>
      </c>
    </row>
    <row r="60" spans="1:13" x14ac:dyDescent="0.3">
      <c r="A60" s="81">
        <v>2016</v>
      </c>
      <c r="B60" s="5">
        <v>11.3</v>
      </c>
      <c r="C60" s="5">
        <v>41</v>
      </c>
      <c r="D60" s="5">
        <v>84.2</v>
      </c>
      <c r="E60" s="5">
        <v>172.1</v>
      </c>
      <c r="F60" s="5">
        <v>133.4</v>
      </c>
      <c r="G60" s="5">
        <v>43</v>
      </c>
      <c r="H60" s="5">
        <v>54.4</v>
      </c>
      <c r="I60" s="5">
        <v>49.2</v>
      </c>
      <c r="J60" s="5">
        <v>58.3</v>
      </c>
      <c r="K60" s="5">
        <v>93.8</v>
      </c>
      <c r="L60" s="5">
        <v>147.4</v>
      </c>
      <c r="M60" s="5">
        <v>70.400000000000006</v>
      </c>
    </row>
    <row r="61" spans="1:13" x14ac:dyDescent="0.3">
      <c r="A61" s="81">
        <v>2017</v>
      </c>
      <c r="B61" s="5">
        <v>30.4</v>
      </c>
      <c r="C61" s="5">
        <v>57.3</v>
      </c>
      <c r="D61" s="5">
        <v>213.6</v>
      </c>
      <c r="E61" s="5">
        <v>108.5</v>
      </c>
      <c r="F61" s="5">
        <v>193.5</v>
      </c>
      <c r="G61" s="5">
        <v>139</v>
      </c>
      <c r="H61" s="5">
        <v>23.5</v>
      </c>
      <c r="I61" s="5">
        <v>29.5</v>
      </c>
      <c r="J61" s="5">
        <v>122.5</v>
      </c>
      <c r="K61" s="5">
        <v>90</v>
      </c>
      <c r="L61" s="5">
        <v>146.4</v>
      </c>
      <c r="M61" s="5">
        <v>75.3</v>
      </c>
    </row>
    <row r="62" spans="1:13" x14ac:dyDescent="0.3">
      <c r="A62" s="81">
        <v>2018</v>
      </c>
      <c r="B62" s="5">
        <v>25.9</v>
      </c>
      <c r="C62" s="5">
        <v>51.9</v>
      </c>
      <c r="D62" s="5">
        <v>100.5</v>
      </c>
      <c r="E62" s="5">
        <v>106</v>
      </c>
      <c r="F62" s="5">
        <v>151.4</v>
      </c>
      <c r="G62" s="5">
        <v>70.2</v>
      </c>
      <c r="H62" s="5">
        <v>70.2</v>
      </c>
      <c r="I62" s="5">
        <v>24.5</v>
      </c>
      <c r="J62" s="5">
        <v>72</v>
      </c>
      <c r="K62" s="5">
        <v>134.5</v>
      </c>
      <c r="L62" s="5">
        <v>116</v>
      </c>
      <c r="M62" s="5">
        <v>2</v>
      </c>
    </row>
    <row r="63" spans="1:13" x14ac:dyDescent="0.3">
      <c r="A63" s="81">
        <v>2019</v>
      </c>
      <c r="B63" s="5">
        <v>5</v>
      </c>
      <c r="C63" s="5">
        <v>65.5</v>
      </c>
      <c r="D63" s="5">
        <v>125</v>
      </c>
      <c r="E63" s="5">
        <v>162</v>
      </c>
      <c r="F63" s="5">
        <v>52</v>
      </c>
      <c r="G63" s="5">
        <v>72</v>
      </c>
      <c r="H63" s="5">
        <v>32.5</v>
      </c>
      <c r="I63" s="5">
        <v>38.700000000000003</v>
      </c>
      <c r="J63" s="5">
        <v>92.8</v>
      </c>
      <c r="K63" s="5">
        <v>133.9</v>
      </c>
      <c r="L63" s="5">
        <v>107.6</v>
      </c>
      <c r="M63" s="5">
        <v>22.8</v>
      </c>
    </row>
    <row r="64" spans="1:13" x14ac:dyDescent="0.3">
      <c r="A64" s="81">
        <v>2020</v>
      </c>
      <c r="B64" s="5">
        <v>31.7</v>
      </c>
      <c r="C64" s="5">
        <v>44.9</v>
      </c>
      <c r="D64" s="5">
        <v>44.9</v>
      </c>
      <c r="E64" s="5">
        <v>55.2</v>
      </c>
      <c r="F64" s="5">
        <v>9.4</v>
      </c>
      <c r="G64" s="5">
        <v>12.9</v>
      </c>
      <c r="H64" s="5">
        <v>53.1</v>
      </c>
      <c r="I64" s="5">
        <v>26.1</v>
      </c>
      <c r="J64" s="5">
        <v>67.599999999999994</v>
      </c>
      <c r="K64" s="5">
        <v>40.5</v>
      </c>
      <c r="L64" s="5">
        <v>152.30000000000001</v>
      </c>
      <c r="M64" s="5">
        <v>5.8</v>
      </c>
    </row>
    <row r="65" spans="1:13" x14ac:dyDescent="0.3">
      <c r="A65" s="81">
        <v>2021</v>
      </c>
      <c r="B65" s="5">
        <v>8.5</v>
      </c>
      <c r="C65" s="5">
        <v>35.4</v>
      </c>
      <c r="D65" s="5">
        <v>126.5</v>
      </c>
      <c r="E65" s="5">
        <v>93.6</v>
      </c>
      <c r="F65" s="5">
        <v>136</v>
      </c>
      <c r="G65" s="5">
        <v>84.3</v>
      </c>
      <c r="H65" s="5">
        <v>44.9</v>
      </c>
      <c r="I65" s="5">
        <v>85</v>
      </c>
      <c r="J65" s="5">
        <v>51.8</v>
      </c>
      <c r="K65" s="5">
        <v>158.69999999999999</v>
      </c>
      <c r="L65" s="5">
        <v>112.5</v>
      </c>
      <c r="M65" s="5">
        <v>27.9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45D3-AE51-4BE6-AF32-874E43B951BB}">
  <sheetPr>
    <tabColor rgb="FFFFFF99"/>
  </sheetPr>
  <dimension ref="A1:M57"/>
  <sheetViews>
    <sheetView zoomScale="61" workbookViewId="0"/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1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82">
        <v>1960</v>
      </c>
      <c r="B2" s="5">
        <v>27.8</v>
      </c>
      <c r="C2" s="5">
        <v>71</v>
      </c>
      <c r="D2" s="5">
        <v>100.8</v>
      </c>
      <c r="E2" s="5">
        <v>93.7</v>
      </c>
      <c r="F2" s="5">
        <v>103.8</v>
      </c>
      <c r="G2" s="5">
        <v>80.400000000000006</v>
      </c>
      <c r="H2" s="5">
        <v>85.8</v>
      </c>
      <c r="I2" s="5">
        <v>134.30000000000001</v>
      </c>
      <c r="J2" s="5">
        <v>51.1</v>
      </c>
      <c r="K2" s="5">
        <v>117.5</v>
      </c>
      <c r="L2" s="5">
        <v>16.2</v>
      </c>
      <c r="M2" s="5">
        <v>117.2</v>
      </c>
    </row>
    <row r="3" spans="1:13" x14ac:dyDescent="0.3">
      <c r="A3" s="82">
        <v>1961</v>
      </c>
      <c r="B3" s="5">
        <v>95.9</v>
      </c>
      <c r="C3" s="5">
        <v>69.2</v>
      </c>
      <c r="D3" s="5">
        <v>49.3</v>
      </c>
      <c r="E3" s="5">
        <v>128.80000000000001</v>
      </c>
      <c r="F3" s="5">
        <v>17.3</v>
      </c>
      <c r="G3" s="5">
        <v>137.9</v>
      </c>
      <c r="H3" s="5">
        <v>84</v>
      </c>
      <c r="I3" s="5">
        <v>29.3</v>
      </c>
      <c r="J3" s="5">
        <v>33.799999999999997</v>
      </c>
      <c r="K3" s="5">
        <v>148.30000000000001</v>
      </c>
      <c r="L3" s="5">
        <v>141.19999999999999</v>
      </c>
      <c r="M3" s="5">
        <v>20.7</v>
      </c>
    </row>
    <row r="4" spans="1:13" x14ac:dyDescent="0.3">
      <c r="A4" s="82">
        <v>1962</v>
      </c>
      <c r="B4" s="5">
        <v>22.4</v>
      </c>
      <c r="C4" s="5">
        <v>16.5</v>
      </c>
      <c r="D4" s="5">
        <v>57.2</v>
      </c>
      <c r="E4" s="5">
        <v>63</v>
      </c>
      <c r="F4" s="5">
        <v>115.6</v>
      </c>
      <c r="G4" s="5">
        <v>62</v>
      </c>
      <c r="H4" s="5">
        <v>58.5</v>
      </c>
      <c r="I4" s="5">
        <v>106.5</v>
      </c>
      <c r="J4" s="5">
        <v>80.5</v>
      </c>
      <c r="K4" s="5">
        <v>128.1</v>
      </c>
      <c r="L4" s="5">
        <v>137.5</v>
      </c>
      <c r="M4" s="5">
        <v>61</v>
      </c>
    </row>
    <row r="5" spans="1:13" x14ac:dyDescent="0.3">
      <c r="A5" s="82">
        <v>1963</v>
      </c>
      <c r="B5" s="5">
        <v>27.5</v>
      </c>
      <c r="C5" s="5">
        <v>73.099999999999994</v>
      </c>
      <c r="D5" s="5">
        <v>75</v>
      </c>
      <c r="E5" s="5">
        <v>116.5</v>
      </c>
      <c r="F5" s="5">
        <v>87.5</v>
      </c>
      <c r="G5" s="5">
        <v>47.5</v>
      </c>
      <c r="H5" s="5">
        <v>75</v>
      </c>
      <c r="I5" s="5">
        <v>32.5</v>
      </c>
      <c r="J5" s="5">
        <v>25.5</v>
      </c>
      <c r="K5" s="5">
        <v>65.5</v>
      </c>
      <c r="L5" s="5">
        <v>138.5</v>
      </c>
      <c r="M5" s="5">
        <v>20.5</v>
      </c>
    </row>
    <row r="6" spans="1:13" x14ac:dyDescent="0.3">
      <c r="A6" s="82">
        <v>1964</v>
      </c>
      <c r="B6" s="5">
        <v>3.5</v>
      </c>
      <c r="C6" s="5">
        <v>21</v>
      </c>
      <c r="D6" s="5">
        <v>46.5</v>
      </c>
      <c r="E6" s="5">
        <v>117</v>
      </c>
      <c r="F6" s="5">
        <v>42.5</v>
      </c>
      <c r="G6" s="5">
        <v>159.5</v>
      </c>
      <c r="H6" s="5">
        <v>45</v>
      </c>
      <c r="I6" s="5">
        <v>106</v>
      </c>
      <c r="J6" s="5">
        <v>36.6</v>
      </c>
      <c r="K6" s="5">
        <v>78</v>
      </c>
      <c r="L6" s="5">
        <v>42.5</v>
      </c>
      <c r="M6" s="5">
        <v>63.5</v>
      </c>
    </row>
    <row r="7" spans="1:13" x14ac:dyDescent="0.3">
      <c r="A7" s="82">
        <v>1965</v>
      </c>
      <c r="B7" s="5">
        <v>17</v>
      </c>
      <c r="C7" s="5">
        <v>0</v>
      </c>
      <c r="D7" s="5">
        <v>14.5</v>
      </c>
      <c r="E7" s="5">
        <v>61.1</v>
      </c>
      <c r="F7" s="5">
        <v>96</v>
      </c>
      <c r="G7" s="5">
        <v>26.1</v>
      </c>
      <c r="H7" s="5">
        <v>21</v>
      </c>
      <c r="I7" s="5">
        <v>58.5</v>
      </c>
      <c r="J7" s="5">
        <v>56</v>
      </c>
      <c r="K7" s="5">
        <v>133.5</v>
      </c>
      <c r="L7" s="5">
        <v>156.5</v>
      </c>
      <c r="M7" s="5">
        <v>13</v>
      </c>
    </row>
    <row r="8" spans="1:13" x14ac:dyDescent="0.3">
      <c r="A8" s="82">
        <v>1966</v>
      </c>
      <c r="B8" s="5">
        <v>0</v>
      </c>
      <c r="C8" s="5">
        <v>30.5</v>
      </c>
      <c r="D8" s="5">
        <v>31</v>
      </c>
      <c r="E8" s="5">
        <v>117</v>
      </c>
      <c r="F8" s="5">
        <v>116.7</v>
      </c>
      <c r="G8" s="5">
        <v>92.5</v>
      </c>
      <c r="H8" s="5">
        <v>56</v>
      </c>
      <c r="I8" s="5">
        <v>45.5</v>
      </c>
      <c r="J8" s="5">
        <v>27</v>
      </c>
      <c r="K8" s="5">
        <v>60.5</v>
      </c>
      <c r="L8" s="5">
        <v>102</v>
      </c>
      <c r="M8" s="5">
        <v>121</v>
      </c>
    </row>
    <row r="9" spans="1:13" x14ac:dyDescent="0.3">
      <c r="A9" s="82">
        <v>1967</v>
      </c>
      <c r="B9" s="5">
        <v>12.7</v>
      </c>
      <c r="C9" s="5">
        <v>42</v>
      </c>
      <c r="D9" s="5">
        <v>52.5</v>
      </c>
      <c r="E9" s="5">
        <v>86</v>
      </c>
      <c r="F9" s="5">
        <v>87.5</v>
      </c>
      <c r="G9" s="5">
        <v>114.5</v>
      </c>
      <c r="H9" s="5">
        <v>31</v>
      </c>
      <c r="I9" s="5">
        <v>31</v>
      </c>
      <c r="J9" s="5">
        <v>38.5</v>
      </c>
      <c r="K9" s="5">
        <v>64</v>
      </c>
      <c r="L9" s="5">
        <v>151</v>
      </c>
      <c r="M9" s="5">
        <v>82.5</v>
      </c>
    </row>
    <row r="10" spans="1:13" x14ac:dyDescent="0.3">
      <c r="A10" s="82">
        <v>1968</v>
      </c>
      <c r="B10" s="5">
        <v>25</v>
      </c>
      <c r="C10" s="5">
        <v>52.5</v>
      </c>
      <c r="D10" s="5">
        <v>50.5</v>
      </c>
      <c r="E10" s="5">
        <v>163.5</v>
      </c>
      <c r="F10" s="5">
        <v>98</v>
      </c>
      <c r="G10" s="5">
        <v>88</v>
      </c>
      <c r="H10" s="5">
        <v>96.5</v>
      </c>
      <c r="I10" s="5">
        <v>14.1</v>
      </c>
      <c r="J10" s="5">
        <v>109.8</v>
      </c>
      <c r="K10" s="5">
        <v>124</v>
      </c>
      <c r="L10" s="5">
        <v>40</v>
      </c>
      <c r="M10" s="5">
        <v>32.5</v>
      </c>
    </row>
    <row r="11" spans="1:13" x14ac:dyDescent="0.3">
      <c r="A11" s="82">
        <v>1969</v>
      </c>
      <c r="B11" s="5">
        <v>36</v>
      </c>
      <c r="C11" s="5">
        <v>33</v>
      </c>
      <c r="D11" s="5">
        <v>21</v>
      </c>
      <c r="E11" s="5">
        <v>154</v>
      </c>
      <c r="F11" s="5">
        <v>74</v>
      </c>
      <c r="G11" s="5">
        <v>115.5</v>
      </c>
      <c r="H11" s="5">
        <v>21.5</v>
      </c>
      <c r="I11" s="5">
        <v>27.5</v>
      </c>
      <c r="J11" s="5">
        <v>167</v>
      </c>
      <c r="K11" s="5">
        <v>139</v>
      </c>
      <c r="L11" s="5">
        <v>139</v>
      </c>
      <c r="M11" s="5">
        <v>39</v>
      </c>
    </row>
    <row r="12" spans="1:13" x14ac:dyDescent="0.3">
      <c r="A12" s="82">
        <v>1970</v>
      </c>
      <c r="B12" s="5">
        <v>25</v>
      </c>
      <c r="C12" s="5">
        <v>71.5</v>
      </c>
      <c r="D12" s="5">
        <v>22</v>
      </c>
      <c r="E12" s="5">
        <v>77.5</v>
      </c>
      <c r="F12" s="5">
        <v>92.5</v>
      </c>
      <c r="G12" s="5">
        <v>65</v>
      </c>
      <c r="H12" s="5">
        <v>52</v>
      </c>
      <c r="I12" s="5">
        <v>16.5</v>
      </c>
      <c r="J12" s="5">
        <v>92</v>
      </c>
      <c r="K12" s="5">
        <v>251</v>
      </c>
      <c r="L12" s="5">
        <v>133</v>
      </c>
      <c r="M12" s="5">
        <v>67.5</v>
      </c>
    </row>
    <row r="13" spans="1:13" x14ac:dyDescent="0.3">
      <c r="A13" s="82">
        <v>1971</v>
      </c>
      <c r="B13" s="5">
        <v>126.5</v>
      </c>
      <c r="C13" s="5">
        <v>119</v>
      </c>
      <c r="D13" s="5">
        <v>97.5</v>
      </c>
      <c r="E13" s="5">
        <v>100</v>
      </c>
      <c r="F13" s="5">
        <v>174.5</v>
      </c>
      <c r="G13" s="5">
        <v>56.5</v>
      </c>
      <c r="H13" s="5">
        <v>32</v>
      </c>
      <c r="I13" s="5">
        <v>87.5</v>
      </c>
      <c r="J13" s="5">
        <v>64.5</v>
      </c>
      <c r="K13" s="5">
        <v>182.5</v>
      </c>
      <c r="L13" s="5">
        <v>97</v>
      </c>
      <c r="M13" s="5">
        <v>53.5</v>
      </c>
    </row>
    <row r="14" spans="1:13" x14ac:dyDescent="0.3">
      <c r="A14" s="82">
        <v>1972</v>
      </c>
      <c r="B14" s="5">
        <v>75.900000000000006</v>
      </c>
      <c r="C14" s="5">
        <v>25.2</v>
      </c>
      <c r="D14" s="5">
        <v>72.599999999999994</v>
      </c>
      <c r="E14" s="5">
        <v>194</v>
      </c>
      <c r="F14" s="5">
        <v>181</v>
      </c>
      <c r="G14" s="5">
        <v>109</v>
      </c>
      <c r="H14" s="5">
        <v>54</v>
      </c>
      <c r="I14" s="5">
        <v>76.5</v>
      </c>
      <c r="J14" s="5">
        <v>36.5</v>
      </c>
      <c r="K14" s="5">
        <v>42</v>
      </c>
      <c r="L14" s="5">
        <v>67.5</v>
      </c>
      <c r="M14" s="5">
        <v>78.5</v>
      </c>
    </row>
    <row r="15" spans="1:13" x14ac:dyDescent="0.3">
      <c r="A15" s="82">
        <v>1973</v>
      </c>
      <c r="B15" s="5">
        <v>8</v>
      </c>
      <c r="C15" s="5">
        <v>14.5</v>
      </c>
      <c r="D15" s="5">
        <v>63.5</v>
      </c>
      <c r="E15" s="5">
        <v>53</v>
      </c>
      <c r="F15" s="5">
        <v>78</v>
      </c>
      <c r="G15" s="5">
        <v>180</v>
      </c>
      <c r="H15" s="5">
        <v>57.5</v>
      </c>
      <c r="I15" s="5">
        <v>93.5</v>
      </c>
      <c r="J15" s="5">
        <v>147.5</v>
      </c>
      <c r="K15" s="5">
        <v>114.5</v>
      </c>
      <c r="L15" s="5">
        <v>149</v>
      </c>
      <c r="M15" s="5">
        <v>170</v>
      </c>
    </row>
    <row r="16" spans="1:13" x14ac:dyDescent="0.3">
      <c r="A16" s="82">
        <v>1974</v>
      </c>
      <c r="B16" s="5">
        <v>79</v>
      </c>
      <c r="C16" s="5">
        <v>66.5</v>
      </c>
      <c r="D16" s="5">
        <v>186.5</v>
      </c>
      <c r="E16" s="5">
        <v>105.5</v>
      </c>
      <c r="F16" s="5">
        <v>65.5</v>
      </c>
      <c r="G16" s="5">
        <v>57.5</v>
      </c>
      <c r="H16" s="5">
        <v>47.5</v>
      </c>
      <c r="I16" s="5">
        <v>61.5</v>
      </c>
      <c r="J16" s="5">
        <v>148.5</v>
      </c>
      <c r="K16" s="5">
        <v>131</v>
      </c>
      <c r="L16" s="5">
        <v>134</v>
      </c>
      <c r="M16" s="5">
        <v>29.5</v>
      </c>
    </row>
    <row r="17" spans="1:13" x14ac:dyDescent="0.3">
      <c r="A17" s="82">
        <v>1975</v>
      </c>
      <c r="B17" s="5">
        <v>8</v>
      </c>
      <c r="C17" s="5">
        <v>103</v>
      </c>
      <c r="D17" s="5">
        <v>69.5</v>
      </c>
      <c r="E17" s="5">
        <v>60.5</v>
      </c>
      <c r="F17" s="5">
        <v>92</v>
      </c>
      <c r="G17" s="5">
        <v>47</v>
      </c>
      <c r="H17" s="5">
        <v>106</v>
      </c>
      <c r="I17" s="5">
        <v>74</v>
      </c>
      <c r="J17" s="5">
        <v>96.5</v>
      </c>
      <c r="K17" s="5">
        <v>182.5</v>
      </c>
      <c r="L17" s="5">
        <v>180</v>
      </c>
      <c r="M17" s="5">
        <v>97</v>
      </c>
    </row>
    <row r="18" spans="1:13" x14ac:dyDescent="0.3">
      <c r="A18" s="82">
        <v>1976</v>
      </c>
      <c r="B18" s="5">
        <v>30</v>
      </c>
      <c r="C18" s="5">
        <v>80</v>
      </c>
      <c r="D18" s="5">
        <v>161.30000000000001</v>
      </c>
      <c r="E18" s="5">
        <v>164</v>
      </c>
      <c r="F18" s="5">
        <v>144</v>
      </c>
      <c r="G18" s="5">
        <v>90.5</v>
      </c>
      <c r="H18" s="5">
        <v>111.5</v>
      </c>
      <c r="I18" s="5">
        <v>16</v>
      </c>
      <c r="J18" s="5">
        <v>86</v>
      </c>
      <c r="K18" s="5">
        <v>202.5</v>
      </c>
      <c r="L18" s="5">
        <v>48</v>
      </c>
      <c r="M18" s="5">
        <v>43.5</v>
      </c>
    </row>
    <row r="19" spans="1:13" x14ac:dyDescent="0.3">
      <c r="A19" s="82">
        <v>1977</v>
      </c>
      <c r="B19" s="5">
        <v>26.5</v>
      </c>
      <c r="C19" s="5">
        <v>30</v>
      </c>
      <c r="D19" s="5">
        <v>100.5</v>
      </c>
      <c r="E19" s="5">
        <v>88</v>
      </c>
      <c r="F19" s="5">
        <v>73</v>
      </c>
      <c r="G19" s="5">
        <v>110</v>
      </c>
      <c r="H19" s="5">
        <v>77</v>
      </c>
      <c r="I19" s="5">
        <v>140.5</v>
      </c>
      <c r="J19" s="5">
        <v>82</v>
      </c>
      <c r="K19" s="5">
        <v>188.5</v>
      </c>
      <c r="L19" s="5">
        <v>88</v>
      </c>
      <c r="M19" s="5">
        <v>55</v>
      </c>
    </row>
    <row r="20" spans="1:13" x14ac:dyDescent="0.3">
      <c r="A20" s="82">
        <v>1978</v>
      </c>
      <c r="B20" s="5">
        <v>34.5</v>
      </c>
      <c r="C20" s="5">
        <v>41</v>
      </c>
      <c r="D20" s="5">
        <v>136</v>
      </c>
      <c r="E20" s="5">
        <v>232.5</v>
      </c>
      <c r="F20" s="5">
        <v>96.5</v>
      </c>
      <c r="G20" s="5"/>
      <c r="H20" s="5">
        <v>55</v>
      </c>
      <c r="I20" s="5">
        <v>41</v>
      </c>
      <c r="J20" s="5">
        <v>104</v>
      </c>
      <c r="K20" s="5">
        <v>213.5</v>
      </c>
      <c r="L20" s="5">
        <v>132</v>
      </c>
      <c r="M20" s="5">
        <v>74</v>
      </c>
    </row>
    <row r="21" spans="1:13" x14ac:dyDescent="0.3">
      <c r="A21" s="82">
        <v>1979</v>
      </c>
      <c r="B21" s="5">
        <v>60</v>
      </c>
      <c r="C21" s="5">
        <v>20</v>
      </c>
      <c r="D21" s="5">
        <v>68</v>
      </c>
      <c r="E21" s="5">
        <v>203</v>
      </c>
      <c r="F21" s="5">
        <v>93</v>
      </c>
      <c r="G21" s="5">
        <v>198.5</v>
      </c>
      <c r="H21" s="5">
        <v>77.5</v>
      </c>
      <c r="I21" s="5">
        <v>94</v>
      </c>
      <c r="J21" s="5">
        <v>146.5</v>
      </c>
      <c r="K21" s="5">
        <v>256</v>
      </c>
      <c r="L21" s="5">
        <v>82</v>
      </c>
      <c r="M21" s="5">
        <v>151</v>
      </c>
    </row>
    <row r="22" spans="1:13" x14ac:dyDescent="0.3">
      <c r="A22" s="82">
        <v>1980</v>
      </c>
      <c r="B22" s="5">
        <v>43.5</v>
      </c>
      <c r="C22" s="5">
        <v>92</v>
      </c>
      <c r="D22" s="5">
        <v>34</v>
      </c>
      <c r="E22" s="5">
        <v>78</v>
      </c>
      <c r="F22" s="5">
        <v>102.5</v>
      </c>
      <c r="G22" s="5">
        <v>88.5</v>
      </c>
      <c r="H22" s="5">
        <v>34</v>
      </c>
      <c r="I22" s="5">
        <v>51.5</v>
      </c>
      <c r="J22" s="5">
        <v>29</v>
      </c>
      <c r="K22" s="5">
        <v>38</v>
      </c>
      <c r="L22" s="5">
        <v>11</v>
      </c>
      <c r="M22" s="5">
        <v>11</v>
      </c>
    </row>
    <row r="23" spans="1:13" x14ac:dyDescent="0.3">
      <c r="A23" s="82">
        <v>1981</v>
      </c>
      <c r="B23" s="5">
        <v>0</v>
      </c>
      <c r="C23" s="5">
        <v>9</v>
      </c>
      <c r="D23" s="5">
        <v>27</v>
      </c>
      <c r="E23" s="5">
        <v>93</v>
      </c>
      <c r="F23" s="5">
        <v>171</v>
      </c>
      <c r="G23" s="5">
        <v>86</v>
      </c>
      <c r="H23" s="5">
        <v>18</v>
      </c>
      <c r="I23" s="5">
        <v>62</v>
      </c>
      <c r="J23" s="5">
        <v>45.5</v>
      </c>
      <c r="K23" s="5">
        <v>175</v>
      </c>
      <c r="L23" s="5">
        <v>71.5</v>
      </c>
      <c r="M23" s="5">
        <v>42</v>
      </c>
    </row>
    <row r="24" spans="1:13" x14ac:dyDescent="0.3">
      <c r="A24" s="82">
        <v>1982</v>
      </c>
      <c r="B24" s="5">
        <v>33</v>
      </c>
      <c r="C24" s="5">
        <v>162</v>
      </c>
      <c r="D24" s="5">
        <v>89</v>
      </c>
      <c r="E24" s="5">
        <v>144</v>
      </c>
      <c r="F24" s="5">
        <v>155</v>
      </c>
      <c r="G24" s="5">
        <v>60</v>
      </c>
      <c r="H24" s="5">
        <v>32.5</v>
      </c>
      <c r="I24" s="5">
        <v>13</v>
      </c>
      <c r="J24" s="5">
        <v>72.599999999999994</v>
      </c>
      <c r="K24" s="5">
        <v>89</v>
      </c>
      <c r="L24" s="5">
        <v>99.4</v>
      </c>
      <c r="M24" s="5">
        <v>53.8</v>
      </c>
    </row>
    <row r="25" spans="1:13" x14ac:dyDescent="0.3">
      <c r="A25" s="82">
        <v>1987</v>
      </c>
      <c r="B25" s="5">
        <v>36</v>
      </c>
      <c r="C25" s="5">
        <v>79</v>
      </c>
      <c r="D25" s="5">
        <v>28</v>
      </c>
      <c r="E25" s="5">
        <v>65</v>
      </c>
      <c r="F25" s="5">
        <v>156</v>
      </c>
      <c r="G25" s="5">
        <v>15</v>
      </c>
      <c r="H25" s="5">
        <v>88</v>
      </c>
      <c r="I25" s="5">
        <v>15</v>
      </c>
      <c r="J25" s="5">
        <v>100</v>
      </c>
      <c r="K25" s="5">
        <v>163</v>
      </c>
      <c r="L25" s="5">
        <v>97</v>
      </c>
      <c r="M25" s="5">
        <v>0</v>
      </c>
    </row>
    <row r="26" spans="1:13" x14ac:dyDescent="0.3">
      <c r="A26" s="82">
        <v>1988</v>
      </c>
      <c r="B26" s="5">
        <v>12.8</v>
      </c>
      <c r="C26" s="5">
        <v>50.2</v>
      </c>
      <c r="D26" s="5">
        <v>26.2</v>
      </c>
      <c r="E26" s="5">
        <v>122.7</v>
      </c>
      <c r="F26" s="5">
        <v>14.4</v>
      </c>
      <c r="G26" s="5">
        <v>74.5</v>
      </c>
      <c r="H26" s="5">
        <v>74.599999999999994</v>
      </c>
      <c r="I26" s="5">
        <v>63.4</v>
      </c>
      <c r="J26" s="5">
        <v>62.3</v>
      </c>
      <c r="K26" s="5">
        <v>110.2</v>
      </c>
      <c r="L26" s="5">
        <v>97.1</v>
      </c>
      <c r="M26" s="5">
        <v>100.1</v>
      </c>
    </row>
    <row r="27" spans="1:13" x14ac:dyDescent="0.3">
      <c r="A27" s="82">
        <v>1991</v>
      </c>
      <c r="B27" s="5">
        <v>80.5</v>
      </c>
      <c r="C27" s="5">
        <v>42</v>
      </c>
      <c r="D27" s="5">
        <v>218</v>
      </c>
      <c r="E27" s="5">
        <v>94</v>
      </c>
      <c r="F27" s="5">
        <v>180</v>
      </c>
      <c r="G27" s="5">
        <v>32.5</v>
      </c>
      <c r="H27" s="5">
        <v>34.5</v>
      </c>
      <c r="I27" s="5">
        <v>38.5</v>
      </c>
      <c r="J27" s="5">
        <v>76</v>
      </c>
      <c r="K27" s="5">
        <v>42.5</v>
      </c>
      <c r="L27" s="5">
        <v>106.5</v>
      </c>
      <c r="M27" s="5">
        <v>75.5</v>
      </c>
    </row>
    <row r="28" spans="1:13" x14ac:dyDescent="0.3">
      <c r="A28" s="82">
        <v>1992</v>
      </c>
      <c r="B28" s="5">
        <v>5.5</v>
      </c>
      <c r="C28" s="5">
        <v>59.5</v>
      </c>
      <c r="D28" s="5">
        <v>29.5</v>
      </c>
      <c r="E28" s="5">
        <v>35</v>
      </c>
      <c r="F28" s="5">
        <v>49</v>
      </c>
      <c r="G28" s="5">
        <v>35</v>
      </c>
      <c r="H28" s="5">
        <v>71</v>
      </c>
      <c r="I28" s="5">
        <v>21</v>
      </c>
      <c r="J28" s="5">
        <v>56</v>
      </c>
      <c r="K28" s="5">
        <v>41</v>
      </c>
      <c r="L28" s="5">
        <v>123</v>
      </c>
      <c r="M28" s="5">
        <v>61</v>
      </c>
    </row>
    <row r="29" spans="1:13" x14ac:dyDescent="0.3">
      <c r="A29" s="82">
        <v>1993</v>
      </c>
      <c r="B29" s="5">
        <v>68.900000000000006</v>
      </c>
      <c r="C29" s="5">
        <v>82.5</v>
      </c>
      <c r="D29" s="5">
        <v>169.5</v>
      </c>
      <c r="E29" s="5">
        <v>183</v>
      </c>
      <c r="F29" s="5">
        <v>145</v>
      </c>
      <c r="G29" s="5">
        <v>33.5</v>
      </c>
      <c r="H29" s="5">
        <v>60</v>
      </c>
      <c r="I29" s="5">
        <v>13.5</v>
      </c>
      <c r="J29" s="5">
        <v>104</v>
      </c>
      <c r="K29" s="5">
        <v>69.5</v>
      </c>
      <c r="L29" s="5">
        <v>209.5</v>
      </c>
      <c r="M29" s="5">
        <v>116.5</v>
      </c>
    </row>
    <row r="30" spans="1:13" x14ac:dyDescent="0.3">
      <c r="A30" s="82">
        <v>1994</v>
      </c>
      <c r="B30" s="5">
        <v>39</v>
      </c>
      <c r="C30" s="5">
        <v>73</v>
      </c>
      <c r="D30" s="5">
        <v>35</v>
      </c>
      <c r="E30" s="5">
        <v>122.5</v>
      </c>
      <c r="F30" s="5">
        <v>74.5</v>
      </c>
      <c r="G30" s="5">
        <v>106</v>
      </c>
      <c r="H30" s="5">
        <v>46.5</v>
      </c>
      <c r="I30" s="5">
        <v>61</v>
      </c>
      <c r="J30" s="5">
        <v>45.5</v>
      </c>
      <c r="K30" s="5">
        <v>103</v>
      </c>
      <c r="L30" s="5">
        <v>93</v>
      </c>
      <c r="M30" s="5">
        <v>10</v>
      </c>
    </row>
    <row r="31" spans="1:13" x14ac:dyDescent="0.3">
      <c r="A31" s="82">
        <v>1995</v>
      </c>
      <c r="B31" s="5">
        <v>0</v>
      </c>
      <c r="C31" s="5">
        <v>41</v>
      </c>
      <c r="D31" s="5">
        <v>109.5</v>
      </c>
      <c r="E31" s="5">
        <v>180.5</v>
      </c>
      <c r="F31" s="5">
        <v>179.5</v>
      </c>
      <c r="G31" s="5">
        <v>74</v>
      </c>
      <c r="H31" s="5">
        <v>91.5</v>
      </c>
      <c r="I31" s="5">
        <v>124</v>
      </c>
      <c r="J31" s="5">
        <v>27</v>
      </c>
      <c r="K31" s="5">
        <v>113</v>
      </c>
      <c r="L31" s="5">
        <v>32</v>
      </c>
      <c r="M31" s="5">
        <v>94.5</v>
      </c>
    </row>
    <row r="32" spans="1:13" x14ac:dyDescent="0.3">
      <c r="A32" s="82">
        <v>1996</v>
      </c>
      <c r="B32" s="5"/>
      <c r="C32" s="5"/>
      <c r="D32" s="5"/>
      <c r="E32" s="5"/>
      <c r="F32" s="5"/>
      <c r="G32" s="5">
        <v>34.5</v>
      </c>
      <c r="H32" s="5">
        <v>68.5</v>
      </c>
      <c r="I32" s="5">
        <v>45</v>
      </c>
      <c r="J32" s="5">
        <v>51</v>
      </c>
      <c r="K32" s="5">
        <v>135</v>
      </c>
      <c r="L32" s="5">
        <v>12.5</v>
      </c>
      <c r="M32" s="5">
        <v>107</v>
      </c>
    </row>
    <row r="33" spans="1:13" x14ac:dyDescent="0.3">
      <c r="A33" s="82">
        <v>1997</v>
      </c>
      <c r="B33" s="5">
        <v>77.5</v>
      </c>
      <c r="C33" s="5">
        <v>36.5</v>
      </c>
      <c r="D33" s="5">
        <v>108</v>
      </c>
      <c r="E33" s="5">
        <v>72.5</v>
      </c>
      <c r="F33" s="5">
        <v>60.5</v>
      </c>
      <c r="G33" s="5">
        <v>72</v>
      </c>
      <c r="H33" s="5">
        <v>18.5</v>
      </c>
      <c r="I33" s="5">
        <v>21</v>
      </c>
      <c r="J33" s="5">
        <v>56.5</v>
      </c>
      <c r="K33" s="5">
        <v>62.8</v>
      </c>
      <c r="L33" s="5">
        <v>82</v>
      </c>
      <c r="M33" s="5">
        <v>0</v>
      </c>
    </row>
    <row r="34" spans="1:13" x14ac:dyDescent="0.3">
      <c r="A34" s="82">
        <v>1998</v>
      </c>
      <c r="B34" s="5">
        <v>27</v>
      </c>
      <c r="C34" s="5">
        <v>44</v>
      </c>
      <c r="D34" s="5">
        <v>31</v>
      </c>
      <c r="E34" s="5">
        <v>113.8</v>
      </c>
      <c r="F34" s="5">
        <v>116</v>
      </c>
      <c r="G34" s="5">
        <v>57.4</v>
      </c>
      <c r="H34" s="5">
        <v>48</v>
      </c>
      <c r="I34" s="5">
        <v>68.099999999999994</v>
      </c>
      <c r="J34" s="5">
        <v>67.099999999999994</v>
      </c>
      <c r="K34" s="5">
        <v>154.5</v>
      </c>
      <c r="L34" s="5">
        <v>109.5</v>
      </c>
      <c r="M34" s="5">
        <v>90.5</v>
      </c>
    </row>
    <row r="35" spans="1:13" x14ac:dyDescent="0.3">
      <c r="A35" s="82">
        <v>1999</v>
      </c>
      <c r="B35" s="5">
        <v>73.5</v>
      </c>
      <c r="C35" s="5">
        <v>154.1</v>
      </c>
      <c r="D35" s="5">
        <v>93.8</v>
      </c>
      <c r="E35" s="5">
        <v>70</v>
      </c>
      <c r="F35" s="5">
        <v>77.5</v>
      </c>
      <c r="G35" s="5">
        <v>131.5</v>
      </c>
      <c r="H35" s="5">
        <v>27.5</v>
      </c>
      <c r="I35" s="5">
        <v>94.7</v>
      </c>
      <c r="J35" s="5">
        <v>143.5</v>
      </c>
      <c r="K35" s="5">
        <v>166</v>
      </c>
      <c r="L35" s="5">
        <v>203.5</v>
      </c>
      <c r="M35" s="5">
        <v>96</v>
      </c>
    </row>
    <row r="36" spans="1:13" x14ac:dyDescent="0.3">
      <c r="A36" s="82">
        <v>2000</v>
      </c>
      <c r="B36" s="5">
        <v>35.5</v>
      </c>
      <c r="C36" s="5">
        <v>95.5</v>
      </c>
      <c r="D36" s="5">
        <v>77.5</v>
      </c>
      <c r="E36" s="5">
        <v>48.5</v>
      </c>
      <c r="F36" s="5">
        <v>22.9</v>
      </c>
      <c r="G36" s="5">
        <v>45</v>
      </c>
      <c r="H36" s="5">
        <v>46.2</v>
      </c>
      <c r="I36" s="5">
        <v>45.5</v>
      </c>
      <c r="J36" s="5">
        <v>121.5</v>
      </c>
      <c r="K36" s="5">
        <v>92.5</v>
      </c>
      <c r="L36" s="5">
        <v>117</v>
      </c>
      <c r="M36" s="5">
        <v>54</v>
      </c>
    </row>
    <row r="37" spans="1:13" x14ac:dyDescent="0.3">
      <c r="A37" s="82">
        <v>2001</v>
      </c>
      <c r="B37" s="5">
        <v>35.1</v>
      </c>
      <c r="C37" s="5">
        <v>43</v>
      </c>
      <c r="D37" s="5">
        <v>104</v>
      </c>
      <c r="E37" s="5">
        <v>29.5</v>
      </c>
      <c r="F37" s="5">
        <v>153</v>
      </c>
      <c r="G37" s="5">
        <v>36.5</v>
      </c>
      <c r="H37" s="5">
        <v>31.5</v>
      </c>
      <c r="I37" s="5">
        <v>16</v>
      </c>
      <c r="J37" s="5">
        <v>110.5</v>
      </c>
      <c r="K37" s="5">
        <v>76.5</v>
      </c>
      <c r="L37" s="5">
        <v>77.5</v>
      </c>
      <c r="M37" s="5">
        <v>148</v>
      </c>
    </row>
    <row r="38" spans="1:13" x14ac:dyDescent="0.3">
      <c r="A38" s="82">
        <v>2002</v>
      </c>
      <c r="B38" s="5">
        <v>16</v>
      </c>
      <c r="C38" s="5">
        <v>5.5</v>
      </c>
      <c r="D38" s="5">
        <v>97</v>
      </c>
      <c r="E38" s="5">
        <v>234</v>
      </c>
      <c r="F38" s="5">
        <v>90.5</v>
      </c>
      <c r="G38" s="5">
        <v>58.5</v>
      </c>
      <c r="H38" s="5">
        <v>12.5</v>
      </c>
      <c r="I38" s="5">
        <v>16</v>
      </c>
      <c r="J38" s="5">
        <v>36.5</v>
      </c>
      <c r="K38" s="5">
        <v>138</v>
      </c>
      <c r="L38" s="5">
        <v>37</v>
      </c>
      <c r="M38" s="5">
        <v>74.5</v>
      </c>
    </row>
    <row r="39" spans="1:13" x14ac:dyDescent="0.3">
      <c r="A39" s="82">
        <v>2003</v>
      </c>
      <c r="B39" s="5">
        <v>20.2</v>
      </c>
      <c r="C39" s="5">
        <v>54.5</v>
      </c>
      <c r="D39" s="5">
        <v>85.5</v>
      </c>
      <c r="E39" s="5">
        <v>188.5</v>
      </c>
      <c r="F39" s="5">
        <v>71.5</v>
      </c>
      <c r="G39" s="5"/>
      <c r="H39" s="5">
        <v>82</v>
      </c>
      <c r="I39" s="5">
        <v>29</v>
      </c>
      <c r="J39" s="5">
        <v>120</v>
      </c>
      <c r="K39" s="5">
        <v>162</v>
      </c>
      <c r="L39" s="5">
        <v>93</v>
      </c>
      <c r="M39" s="5">
        <v>62</v>
      </c>
    </row>
    <row r="40" spans="1:13" x14ac:dyDescent="0.3">
      <c r="A40" s="82">
        <v>2004</v>
      </c>
      <c r="B40" s="5">
        <v>45</v>
      </c>
      <c r="C40" s="5">
        <v>64</v>
      </c>
      <c r="D40" s="5">
        <v>149</v>
      </c>
      <c r="E40" s="5">
        <v>150</v>
      </c>
      <c r="F40" s="5">
        <v>114</v>
      </c>
      <c r="G40" s="5">
        <v>38</v>
      </c>
      <c r="H40" s="5">
        <v>72</v>
      </c>
      <c r="I40" s="5">
        <v>29</v>
      </c>
      <c r="J40" s="5">
        <v>135</v>
      </c>
      <c r="K40" s="5">
        <v>137</v>
      </c>
      <c r="L40" s="5">
        <v>133</v>
      </c>
      <c r="M40" s="5">
        <v>25</v>
      </c>
    </row>
    <row r="41" spans="1:13" x14ac:dyDescent="0.3">
      <c r="A41" s="82">
        <v>2005</v>
      </c>
      <c r="B41" s="5">
        <v>0</v>
      </c>
      <c r="C41" s="5">
        <v>65</v>
      </c>
      <c r="D41" s="5">
        <v>5</v>
      </c>
      <c r="E41" s="5">
        <v>96</v>
      </c>
      <c r="F41" s="5">
        <v>123</v>
      </c>
      <c r="G41" s="5">
        <v>26</v>
      </c>
      <c r="H41" s="5">
        <v>16</v>
      </c>
      <c r="I41" s="5"/>
      <c r="J41" s="5"/>
      <c r="K41" s="5"/>
      <c r="L41" s="5"/>
      <c r="M41" s="5">
        <v>0</v>
      </c>
    </row>
    <row r="42" spans="1:13" x14ac:dyDescent="0.3">
      <c r="A42" s="82">
        <v>2006</v>
      </c>
      <c r="B42" s="5">
        <v>49</v>
      </c>
      <c r="C42" s="5">
        <v>12</v>
      </c>
      <c r="D42" s="5">
        <v>193.5</v>
      </c>
      <c r="E42" s="5">
        <v>216.2</v>
      </c>
      <c r="F42" s="5">
        <v>100.9</v>
      </c>
      <c r="G42" s="5">
        <v>132</v>
      </c>
      <c r="H42" s="5">
        <v>33.299999999999997</v>
      </c>
      <c r="I42" s="5">
        <v>53</v>
      </c>
      <c r="J42" s="5">
        <v>32.9</v>
      </c>
      <c r="K42" s="5">
        <v>281.10000000000002</v>
      </c>
      <c r="L42" s="5">
        <v>67.599999999999994</v>
      </c>
      <c r="M42" s="5">
        <v>47.1</v>
      </c>
    </row>
    <row r="43" spans="1:13" x14ac:dyDescent="0.3">
      <c r="A43" s="82">
        <v>2007</v>
      </c>
      <c r="B43" s="5">
        <v>17.399999999999999</v>
      </c>
      <c r="C43" s="5">
        <v>0</v>
      </c>
      <c r="D43" s="5">
        <v>61.5</v>
      </c>
      <c r="E43" s="5">
        <v>130.19999999999999</v>
      </c>
      <c r="F43" s="5">
        <v>61.5</v>
      </c>
      <c r="G43" s="5">
        <v>66.5</v>
      </c>
      <c r="H43" s="5">
        <v>21.3</v>
      </c>
      <c r="I43" s="5">
        <v>120</v>
      </c>
      <c r="J43" s="5">
        <v>41</v>
      </c>
      <c r="K43" s="5">
        <v>220</v>
      </c>
      <c r="L43" s="5">
        <v>140</v>
      </c>
      <c r="M43" s="5">
        <v>168.2</v>
      </c>
    </row>
    <row r="44" spans="1:13" x14ac:dyDescent="0.3">
      <c r="A44" s="82">
        <v>2008</v>
      </c>
      <c r="B44" s="5">
        <v>86</v>
      </c>
      <c r="C44" s="5">
        <v>114</v>
      </c>
      <c r="D44" s="5">
        <v>117.2</v>
      </c>
      <c r="E44" s="5">
        <v>134</v>
      </c>
      <c r="F44" s="5">
        <v>207</v>
      </c>
      <c r="G44" s="5">
        <v>110</v>
      </c>
      <c r="H44" s="5">
        <v>121</v>
      </c>
      <c r="I44" s="5">
        <v>117</v>
      </c>
      <c r="J44" s="5">
        <v>104</v>
      </c>
      <c r="K44" s="5">
        <v>159</v>
      </c>
      <c r="L44" s="5"/>
      <c r="M44" s="5"/>
    </row>
    <row r="45" spans="1:13" x14ac:dyDescent="0.3">
      <c r="A45" s="82">
        <v>2009</v>
      </c>
      <c r="B45" s="5">
        <v>51</v>
      </c>
      <c r="C45" s="5">
        <v>68</v>
      </c>
      <c r="D45" s="5">
        <v>156</v>
      </c>
      <c r="E45" s="5">
        <v>102</v>
      </c>
      <c r="F45" s="5">
        <v>80</v>
      </c>
      <c r="G45" s="5">
        <v>115</v>
      </c>
      <c r="H45" s="5">
        <v>13</v>
      </c>
      <c r="I45" s="5">
        <v>18</v>
      </c>
      <c r="J45" s="5">
        <v>20</v>
      </c>
      <c r="K45" s="5">
        <v>125</v>
      </c>
      <c r="L45" s="5">
        <v>192</v>
      </c>
      <c r="M45" s="5">
        <v>5</v>
      </c>
    </row>
    <row r="46" spans="1:13" x14ac:dyDescent="0.3">
      <c r="A46" s="82">
        <v>2010</v>
      </c>
      <c r="B46" s="5">
        <v>12</v>
      </c>
      <c r="C46" s="5">
        <v>21</v>
      </c>
      <c r="D46" s="5">
        <v>8</v>
      </c>
      <c r="E46" s="5">
        <v>226</v>
      </c>
      <c r="F46" s="5">
        <v>285</v>
      </c>
      <c r="G46" s="5">
        <v>152</v>
      </c>
      <c r="H46" s="5">
        <v>249</v>
      </c>
      <c r="I46" s="5">
        <v>66</v>
      </c>
      <c r="J46" s="5">
        <v>125</v>
      </c>
      <c r="K46" s="5">
        <v>121</v>
      </c>
      <c r="L46" s="5">
        <v>110</v>
      </c>
      <c r="M46" s="5">
        <v>172</v>
      </c>
    </row>
    <row r="47" spans="1:13" x14ac:dyDescent="0.3">
      <c r="A47" s="82">
        <v>2011</v>
      </c>
      <c r="B47" s="5">
        <v>38</v>
      </c>
      <c r="C47" s="5">
        <v>91</v>
      </c>
      <c r="D47" s="5">
        <v>190</v>
      </c>
      <c r="E47" s="5">
        <v>220</v>
      </c>
      <c r="F47" s="5">
        <v>193</v>
      </c>
      <c r="G47" s="5">
        <v>88</v>
      </c>
      <c r="H47" s="5">
        <v>52</v>
      </c>
      <c r="I47" s="5">
        <v>70</v>
      </c>
      <c r="J47" s="5">
        <v>95</v>
      </c>
      <c r="K47" s="5">
        <v>368</v>
      </c>
      <c r="L47" s="5">
        <v>271</v>
      </c>
      <c r="M47" s="5">
        <v>137</v>
      </c>
    </row>
    <row r="48" spans="1:13" x14ac:dyDescent="0.3">
      <c r="A48" s="82">
        <v>2012</v>
      </c>
      <c r="B48" s="5">
        <v>94</v>
      </c>
      <c r="C48" s="5">
        <v>14</v>
      </c>
      <c r="D48" s="5">
        <v>127</v>
      </c>
      <c r="E48" s="5">
        <v>194</v>
      </c>
      <c r="F48" s="5">
        <v>93</v>
      </c>
      <c r="G48" s="5">
        <v>42</v>
      </c>
      <c r="H48" s="5">
        <v>84</v>
      </c>
      <c r="I48" s="5">
        <v>54</v>
      </c>
      <c r="J48" s="5">
        <v>36</v>
      </c>
      <c r="K48" s="5">
        <v>188</v>
      </c>
      <c r="L48" s="5">
        <v>64</v>
      </c>
      <c r="M48" s="5">
        <v>37</v>
      </c>
    </row>
    <row r="49" spans="1:13" x14ac:dyDescent="0.3">
      <c r="A49" s="82">
        <v>2013</v>
      </c>
      <c r="B49" s="5">
        <v>13</v>
      </c>
      <c r="C49" s="5">
        <v>106</v>
      </c>
      <c r="D49" s="5">
        <v>134</v>
      </c>
      <c r="E49" s="5">
        <v>179</v>
      </c>
      <c r="F49" s="5">
        <v>234</v>
      </c>
      <c r="G49" s="5">
        <v>45</v>
      </c>
      <c r="H49" s="5">
        <v>27</v>
      </c>
      <c r="I49" s="5">
        <v>20.7</v>
      </c>
      <c r="J49" s="5">
        <v>39.5</v>
      </c>
      <c r="K49" s="5">
        <v>105</v>
      </c>
      <c r="L49" s="5">
        <v>154</v>
      </c>
      <c r="M49" s="5">
        <v>165</v>
      </c>
    </row>
    <row r="50" spans="1:13" x14ac:dyDescent="0.3">
      <c r="A50" s="82">
        <v>2014</v>
      </c>
      <c r="B50" s="5">
        <v>74.7</v>
      </c>
      <c r="C50" s="5">
        <v>130.69999999999999</v>
      </c>
      <c r="D50" s="5">
        <v>105.8</v>
      </c>
      <c r="E50" s="5">
        <v>118.8</v>
      </c>
      <c r="F50" s="5">
        <v>154.9</v>
      </c>
      <c r="G50" s="5">
        <v>73</v>
      </c>
      <c r="H50" s="5">
        <v>63.2</v>
      </c>
      <c r="I50" s="5">
        <v>96</v>
      </c>
      <c r="J50" s="5">
        <v>80</v>
      </c>
      <c r="K50" s="5">
        <v>248</v>
      </c>
      <c r="L50" s="5">
        <v>175</v>
      </c>
      <c r="M50" s="5">
        <v>53</v>
      </c>
    </row>
    <row r="51" spans="1:13" x14ac:dyDescent="0.3">
      <c r="A51" s="82">
        <v>2015</v>
      </c>
      <c r="B51" s="5">
        <v>56</v>
      </c>
      <c r="C51" s="5">
        <v>50</v>
      </c>
      <c r="D51" s="5">
        <v>40</v>
      </c>
      <c r="E51" s="5">
        <v>122</v>
      </c>
      <c r="F51" s="5">
        <v>41</v>
      </c>
      <c r="G51" s="5">
        <v>76</v>
      </c>
      <c r="H51" s="5">
        <v>77</v>
      </c>
      <c r="I51" s="5">
        <v>45</v>
      </c>
      <c r="J51" s="5">
        <v>11</v>
      </c>
      <c r="K51" s="5">
        <v>24.6</v>
      </c>
      <c r="L51" s="5">
        <v>109</v>
      </c>
      <c r="M51" s="5">
        <v>0</v>
      </c>
    </row>
    <row r="52" spans="1:13" x14ac:dyDescent="0.3">
      <c r="A52" s="82">
        <v>2016</v>
      </c>
      <c r="B52" s="5">
        <v>53</v>
      </c>
      <c r="C52" s="5">
        <v>15</v>
      </c>
      <c r="D52" s="5">
        <v>103</v>
      </c>
      <c r="E52" s="5">
        <v>194</v>
      </c>
      <c r="F52" s="5">
        <v>120</v>
      </c>
      <c r="G52" s="5">
        <v>54</v>
      </c>
      <c r="H52" s="5">
        <v>40.200000000000003</v>
      </c>
      <c r="I52" s="5">
        <v>32.799999999999997</v>
      </c>
      <c r="J52" s="5">
        <v>58.4</v>
      </c>
      <c r="K52" s="5">
        <v>86.1</v>
      </c>
      <c r="L52" s="5">
        <v>186.3</v>
      </c>
      <c r="M52" s="5">
        <v>97</v>
      </c>
    </row>
    <row r="53" spans="1:13" x14ac:dyDescent="0.3">
      <c r="A53" s="82">
        <v>2017</v>
      </c>
      <c r="B53" s="5">
        <v>74.900000000000006</v>
      </c>
      <c r="C53" s="5">
        <v>74.3</v>
      </c>
      <c r="D53" s="5">
        <v>122.5</v>
      </c>
      <c r="E53" s="5">
        <v>84.5</v>
      </c>
      <c r="F53" s="5">
        <v>147.80000000000001</v>
      </c>
      <c r="G53" s="5">
        <v>85.5</v>
      </c>
      <c r="H53" s="5">
        <v>61</v>
      </c>
      <c r="I53" s="5">
        <v>52.6</v>
      </c>
      <c r="J53" s="5">
        <v>75.2</v>
      </c>
      <c r="K53" s="5">
        <v>155</v>
      </c>
      <c r="L53" s="5">
        <v>180.7</v>
      </c>
      <c r="M53" s="5">
        <v>98.9</v>
      </c>
    </row>
    <row r="54" spans="1:13" x14ac:dyDescent="0.3">
      <c r="A54" s="82">
        <v>2018</v>
      </c>
      <c r="B54" s="5">
        <v>25.7</v>
      </c>
      <c r="C54" s="5">
        <v>109.4</v>
      </c>
      <c r="D54" s="5">
        <v>91.6</v>
      </c>
      <c r="E54" s="5">
        <v>382.2</v>
      </c>
      <c r="F54" s="5">
        <v>206</v>
      </c>
      <c r="G54" s="5">
        <v>30.9</v>
      </c>
      <c r="H54" s="5">
        <v>55.3</v>
      </c>
      <c r="I54" s="5">
        <v>33</v>
      </c>
      <c r="J54" s="5">
        <v>110.7</v>
      </c>
      <c r="K54" s="5">
        <v>176.7</v>
      </c>
      <c r="L54" s="5">
        <v>64.400000000000006</v>
      </c>
      <c r="M54" s="5">
        <v>77.099999999999994</v>
      </c>
    </row>
    <row r="55" spans="1:13" x14ac:dyDescent="0.3">
      <c r="A55" s="82">
        <v>2019</v>
      </c>
      <c r="B55" s="5">
        <v>20</v>
      </c>
      <c r="C55" s="5">
        <v>35.6</v>
      </c>
      <c r="D55" s="5">
        <v>88</v>
      </c>
      <c r="E55" s="5">
        <v>184.2</v>
      </c>
      <c r="F55" s="5">
        <v>208</v>
      </c>
      <c r="G55" s="5">
        <v>55.6</v>
      </c>
      <c r="H55" s="5">
        <v>26.7</v>
      </c>
      <c r="I55" s="5">
        <v>24.7</v>
      </c>
      <c r="J55" s="5">
        <v>60.7</v>
      </c>
      <c r="K55" s="5">
        <v>136.6</v>
      </c>
      <c r="L55" s="5">
        <v>149.6</v>
      </c>
      <c r="M55" s="5">
        <v>42.5</v>
      </c>
    </row>
    <row r="56" spans="1:13" x14ac:dyDescent="0.3">
      <c r="A56" s="82">
        <v>2020</v>
      </c>
      <c r="B56" s="5">
        <v>56.3</v>
      </c>
      <c r="C56" s="5">
        <v>34</v>
      </c>
      <c r="D56" s="5">
        <v>77.8</v>
      </c>
      <c r="E56" s="5">
        <v>45</v>
      </c>
      <c r="F56" s="5">
        <v>32.5</v>
      </c>
      <c r="G56" s="5">
        <v>62.2</v>
      </c>
      <c r="H56" s="5">
        <v>94.3</v>
      </c>
      <c r="I56" s="5">
        <v>101.6</v>
      </c>
      <c r="J56" s="5">
        <v>61.1</v>
      </c>
      <c r="K56" s="5">
        <v>36.1</v>
      </c>
      <c r="L56" s="5">
        <v>221.8</v>
      </c>
      <c r="M56" s="5">
        <v>12.2</v>
      </c>
    </row>
    <row r="57" spans="1:13" x14ac:dyDescent="0.3">
      <c r="A57" s="82">
        <v>2021</v>
      </c>
      <c r="B57" s="5">
        <v>23.6</v>
      </c>
      <c r="C57" s="5">
        <v>103.5</v>
      </c>
      <c r="D57" s="5">
        <v>133.5</v>
      </c>
      <c r="E57" s="5">
        <v>133.4</v>
      </c>
      <c r="F57" s="5">
        <v>158.4</v>
      </c>
      <c r="G57" s="5">
        <v>86.4</v>
      </c>
      <c r="H57" s="5">
        <v>39.5</v>
      </c>
      <c r="I57" s="5">
        <v>99.2</v>
      </c>
      <c r="J57" s="5">
        <v>69.8</v>
      </c>
      <c r="K57" s="5">
        <v>177.1</v>
      </c>
      <c r="L57" s="5">
        <v>47.7</v>
      </c>
      <c r="M57" s="5">
        <v>61.7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5DFD-74B3-4E59-AAD5-9907CD364C60}">
  <sheetPr>
    <tabColor rgb="FFFFFF99"/>
  </sheetPr>
  <dimension ref="A1:M64"/>
  <sheetViews>
    <sheetView zoomScale="69" workbookViewId="0"/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1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81">
        <v>1959</v>
      </c>
      <c r="B2" s="5"/>
      <c r="C2" s="5"/>
      <c r="D2" s="5"/>
      <c r="E2" s="5"/>
      <c r="F2" s="5"/>
      <c r="G2" s="5"/>
      <c r="H2" s="5"/>
      <c r="I2" s="5">
        <v>25.5</v>
      </c>
      <c r="J2" s="5">
        <v>80.5</v>
      </c>
      <c r="K2" s="5">
        <v>118.5</v>
      </c>
      <c r="L2" s="5">
        <v>118</v>
      </c>
      <c r="M2" s="5">
        <v>19.100000000000001</v>
      </c>
    </row>
    <row r="3" spans="1:13" x14ac:dyDescent="0.3">
      <c r="A3" s="81">
        <v>1960</v>
      </c>
      <c r="B3" s="5">
        <v>29</v>
      </c>
      <c r="C3" s="5">
        <v>32.5</v>
      </c>
      <c r="D3" s="5">
        <v>118</v>
      </c>
      <c r="E3" s="5">
        <v>83</v>
      </c>
      <c r="F3" s="5">
        <v>36.5</v>
      </c>
      <c r="G3" s="5">
        <v>57</v>
      </c>
      <c r="H3" s="5">
        <v>73</v>
      </c>
      <c r="I3" s="5">
        <v>63.5</v>
      </c>
      <c r="J3" s="5">
        <v>37</v>
      </c>
      <c r="K3" s="5">
        <v>169.5</v>
      </c>
      <c r="L3" s="5">
        <v>48</v>
      </c>
      <c r="M3" s="5">
        <v>127.9</v>
      </c>
    </row>
    <row r="4" spans="1:13" x14ac:dyDescent="0.3">
      <c r="A4" s="81">
        <v>1961</v>
      </c>
      <c r="B4" s="5">
        <v>68</v>
      </c>
      <c r="C4" s="5">
        <v>11.2</v>
      </c>
      <c r="D4" s="5">
        <v>59.1</v>
      </c>
      <c r="E4" s="5">
        <v>108.6</v>
      </c>
      <c r="F4" s="5">
        <v>27.1</v>
      </c>
      <c r="G4" s="5">
        <v>115.9</v>
      </c>
      <c r="H4" s="5">
        <v>54.3</v>
      </c>
      <c r="I4" s="5">
        <v>26.1</v>
      </c>
      <c r="J4" s="5">
        <v>33.700000000000003</v>
      </c>
      <c r="K4" s="5">
        <v>110</v>
      </c>
      <c r="L4" s="5">
        <v>127.2</v>
      </c>
      <c r="M4" s="5">
        <v>31.5</v>
      </c>
    </row>
    <row r="5" spans="1:13" x14ac:dyDescent="0.3">
      <c r="A5" s="81">
        <v>1962</v>
      </c>
      <c r="B5" s="5">
        <v>38</v>
      </c>
      <c r="C5" s="5">
        <v>26.5</v>
      </c>
      <c r="D5" s="5">
        <v>67.5</v>
      </c>
      <c r="E5" s="5">
        <v>71</v>
      </c>
      <c r="F5" s="5">
        <v>104.5</v>
      </c>
      <c r="G5" s="5">
        <v>71.5</v>
      </c>
      <c r="H5" s="5">
        <v>48</v>
      </c>
      <c r="I5" s="5">
        <v>81.2</v>
      </c>
      <c r="J5" s="5">
        <v>71.7</v>
      </c>
      <c r="K5" s="5">
        <v>119</v>
      </c>
      <c r="L5" s="5">
        <v>122</v>
      </c>
      <c r="M5" s="5">
        <v>43.5</v>
      </c>
    </row>
    <row r="6" spans="1:13" x14ac:dyDescent="0.3">
      <c r="A6" s="81">
        <v>1963</v>
      </c>
      <c r="B6" s="5">
        <v>18</v>
      </c>
      <c r="C6" s="5">
        <v>56</v>
      </c>
      <c r="D6" s="5">
        <v>80.5</v>
      </c>
      <c r="E6" s="5">
        <v>87</v>
      </c>
      <c r="F6" s="5">
        <v>90.6</v>
      </c>
      <c r="G6" s="5">
        <v>45</v>
      </c>
      <c r="H6" s="5">
        <v>19.5</v>
      </c>
      <c r="I6" s="5">
        <v>56</v>
      </c>
      <c r="J6" s="5">
        <v>20</v>
      </c>
      <c r="K6" s="5">
        <v>109.5</v>
      </c>
      <c r="L6" s="5">
        <v>141.5</v>
      </c>
      <c r="M6" s="5">
        <v>30</v>
      </c>
    </row>
    <row r="7" spans="1:13" x14ac:dyDescent="0.3">
      <c r="A7" s="81">
        <v>1964</v>
      </c>
      <c r="B7" s="5">
        <v>8</v>
      </c>
      <c r="C7" s="5">
        <v>6</v>
      </c>
      <c r="D7" s="5">
        <v>63.5</v>
      </c>
      <c r="E7" s="5">
        <v>90.5</v>
      </c>
      <c r="F7" s="5">
        <v>62</v>
      </c>
      <c r="G7" s="5">
        <v>143</v>
      </c>
      <c r="H7" s="5">
        <v>68</v>
      </c>
      <c r="I7" s="5">
        <v>94.5</v>
      </c>
      <c r="J7" s="5">
        <v>57.3</v>
      </c>
      <c r="K7" s="5">
        <v>94.5</v>
      </c>
      <c r="L7" s="5">
        <v>111.5</v>
      </c>
      <c r="M7" s="5">
        <v>40</v>
      </c>
    </row>
    <row r="8" spans="1:13" x14ac:dyDescent="0.3">
      <c r="A8" s="81">
        <v>1965</v>
      </c>
      <c r="B8" s="5">
        <v>26.5</v>
      </c>
      <c r="C8" s="5">
        <v>20</v>
      </c>
      <c r="D8" s="5">
        <v>22.5</v>
      </c>
      <c r="E8" s="5">
        <v>157.30000000000001</v>
      </c>
      <c r="F8" s="5">
        <v>105.5</v>
      </c>
      <c r="G8" s="5">
        <v>6.5</v>
      </c>
      <c r="H8" s="5">
        <v>25</v>
      </c>
      <c r="I8" s="5">
        <v>67.5</v>
      </c>
      <c r="J8" s="5">
        <v>67</v>
      </c>
      <c r="K8" s="5">
        <v>174</v>
      </c>
      <c r="L8" s="5">
        <v>245.4</v>
      </c>
      <c r="M8" s="5">
        <v>87.5</v>
      </c>
    </row>
    <row r="9" spans="1:13" x14ac:dyDescent="0.3">
      <c r="A9" s="81">
        <v>1966</v>
      </c>
      <c r="B9" s="5">
        <v>1</v>
      </c>
      <c r="C9" s="5">
        <v>10.199999999999999</v>
      </c>
      <c r="D9" s="5">
        <v>31</v>
      </c>
      <c r="E9" s="5">
        <v>108.3</v>
      </c>
      <c r="F9" s="5">
        <v>128.5</v>
      </c>
      <c r="G9" s="5">
        <v>25</v>
      </c>
      <c r="H9" s="5">
        <v>48</v>
      </c>
      <c r="I9" s="5">
        <v>38.4</v>
      </c>
      <c r="J9" s="5">
        <v>64.5</v>
      </c>
      <c r="K9" s="5">
        <v>62</v>
      </c>
      <c r="L9" s="5">
        <v>98.5</v>
      </c>
      <c r="M9" s="5">
        <v>54.5</v>
      </c>
    </row>
    <row r="10" spans="1:13" x14ac:dyDescent="0.3">
      <c r="A10" s="81">
        <v>1967</v>
      </c>
      <c r="B10" s="5">
        <v>23</v>
      </c>
      <c r="C10" s="5">
        <v>28</v>
      </c>
      <c r="D10" s="5">
        <v>42.5</v>
      </c>
      <c r="E10" s="5">
        <v>67.400000000000006</v>
      </c>
      <c r="F10" s="5">
        <v>104</v>
      </c>
      <c r="G10" s="5">
        <v>258</v>
      </c>
      <c r="H10" s="5">
        <v>35</v>
      </c>
      <c r="I10" s="5">
        <v>38</v>
      </c>
      <c r="J10" s="5">
        <v>64</v>
      </c>
      <c r="K10" s="5">
        <v>51</v>
      </c>
      <c r="L10" s="5">
        <v>68.5</v>
      </c>
      <c r="M10" s="5">
        <v>34</v>
      </c>
    </row>
    <row r="11" spans="1:13" x14ac:dyDescent="0.3">
      <c r="A11" s="81">
        <v>1968</v>
      </c>
      <c r="B11" s="5">
        <v>16</v>
      </c>
      <c r="C11" s="5">
        <v>2</v>
      </c>
      <c r="D11" s="5">
        <v>18</v>
      </c>
      <c r="E11" s="5">
        <v>105</v>
      </c>
      <c r="F11" s="5">
        <v>44.5</v>
      </c>
      <c r="G11" s="5">
        <v>81</v>
      </c>
      <c r="H11" s="5">
        <v>44</v>
      </c>
      <c r="I11" s="5">
        <v>19.5</v>
      </c>
      <c r="J11" s="5">
        <v>109</v>
      </c>
      <c r="K11" s="5">
        <v>226</v>
      </c>
      <c r="L11" s="5">
        <v>153</v>
      </c>
      <c r="M11" s="5">
        <v>23</v>
      </c>
    </row>
    <row r="12" spans="1:13" x14ac:dyDescent="0.3">
      <c r="A12" s="81">
        <v>1969</v>
      </c>
      <c r="B12" s="5">
        <v>50</v>
      </c>
      <c r="C12" s="5">
        <v>15</v>
      </c>
      <c r="D12" s="5">
        <v>20.6</v>
      </c>
      <c r="E12" s="5">
        <v>185</v>
      </c>
      <c r="F12" s="5">
        <v>78</v>
      </c>
      <c r="G12" s="5">
        <v>75</v>
      </c>
      <c r="H12" s="5">
        <v>6</v>
      </c>
      <c r="I12" s="5">
        <v>67.5</v>
      </c>
      <c r="J12" s="5">
        <v>34</v>
      </c>
      <c r="K12" s="5">
        <v>71</v>
      </c>
      <c r="L12" s="5">
        <v>51.5</v>
      </c>
      <c r="M12" s="5">
        <v>22</v>
      </c>
    </row>
    <row r="13" spans="1:13" x14ac:dyDescent="0.3">
      <c r="A13" s="81">
        <v>1970</v>
      </c>
      <c r="B13" s="5">
        <v>11.5</v>
      </c>
      <c r="C13" s="5">
        <v>11.5</v>
      </c>
      <c r="D13" s="5">
        <v>12</v>
      </c>
      <c r="E13" s="5">
        <v>38</v>
      </c>
      <c r="F13" s="5">
        <v>97</v>
      </c>
      <c r="G13" s="5">
        <v>33</v>
      </c>
      <c r="H13" s="5">
        <v>94</v>
      </c>
      <c r="I13" s="5">
        <v>117</v>
      </c>
      <c r="J13" s="5">
        <v>242</v>
      </c>
      <c r="K13" s="5">
        <v>213.5</v>
      </c>
      <c r="L13" s="5">
        <v>149</v>
      </c>
      <c r="M13" s="5">
        <v>54</v>
      </c>
    </row>
    <row r="14" spans="1:13" x14ac:dyDescent="0.3">
      <c r="A14" s="81">
        <v>1971</v>
      </c>
      <c r="B14" s="5">
        <v>128</v>
      </c>
      <c r="C14" s="5">
        <v>89.5</v>
      </c>
      <c r="D14" s="5">
        <v>173</v>
      </c>
      <c r="E14" s="5">
        <v>132</v>
      </c>
      <c r="F14" s="5">
        <v>210.5</v>
      </c>
      <c r="G14" s="5">
        <v>36</v>
      </c>
      <c r="H14" s="5">
        <v>39</v>
      </c>
      <c r="I14" s="5">
        <v>74</v>
      </c>
      <c r="J14" s="5">
        <v>70.5</v>
      </c>
      <c r="K14" s="5">
        <v>148</v>
      </c>
      <c r="L14" s="5">
        <v>128</v>
      </c>
      <c r="M14" s="5">
        <v>40</v>
      </c>
    </row>
    <row r="15" spans="1:13" x14ac:dyDescent="0.3">
      <c r="A15" s="81">
        <v>1972</v>
      </c>
      <c r="B15" s="5">
        <v>99</v>
      </c>
      <c r="C15" s="5">
        <v>83.5</v>
      </c>
      <c r="D15" s="5">
        <v>163.5</v>
      </c>
      <c r="E15" s="5">
        <v>251</v>
      </c>
      <c r="F15" s="5">
        <v>156</v>
      </c>
      <c r="G15" s="5">
        <v>79.5</v>
      </c>
      <c r="H15" s="5">
        <v>103.5</v>
      </c>
      <c r="I15" s="5">
        <v>96.5</v>
      </c>
      <c r="J15" s="5">
        <v>31</v>
      </c>
      <c r="K15" s="5">
        <v>67</v>
      </c>
      <c r="L15" s="5">
        <v>75.5</v>
      </c>
      <c r="M15" s="5">
        <v>84.5</v>
      </c>
    </row>
    <row r="16" spans="1:13" x14ac:dyDescent="0.3">
      <c r="A16" s="81">
        <v>1973</v>
      </c>
      <c r="B16" s="5">
        <v>16.5</v>
      </c>
      <c r="C16" s="5">
        <v>24</v>
      </c>
      <c r="D16" s="5">
        <v>83.5</v>
      </c>
      <c r="E16" s="5">
        <v>55.5</v>
      </c>
      <c r="F16" s="5">
        <v>88.5</v>
      </c>
      <c r="G16" s="5">
        <v>150.5</v>
      </c>
      <c r="H16" s="5">
        <v>84.5</v>
      </c>
      <c r="I16" s="5">
        <v>99</v>
      </c>
      <c r="J16" s="5">
        <v>176.5</v>
      </c>
      <c r="K16" s="5">
        <v>72.5</v>
      </c>
      <c r="L16" s="5">
        <v>87</v>
      </c>
      <c r="M16" s="5">
        <v>143.5</v>
      </c>
    </row>
    <row r="17" spans="1:13" x14ac:dyDescent="0.3">
      <c r="A17" s="81">
        <v>1974</v>
      </c>
      <c r="B17" s="5">
        <v>70.5</v>
      </c>
      <c r="C17" s="5">
        <v>60</v>
      </c>
      <c r="D17" s="5">
        <v>174</v>
      </c>
      <c r="E17" s="5">
        <v>120</v>
      </c>
      <c r="F17" s="5">
        <v>79</v>
      </c>
      <c r="G17" s="5">
        <v>58</v>
      </c>
      <c r="H17" s="5">
        <v>42</v>
      </c>
      <c r="I17" s="5">
        <v>73</v>
      </c>
      <c r="J17" s="5">
        <v>114.5</v>
      </c>
      <c r="K17" s="5">
        <v>220.5</v>
      </c>
      <c r="L17" s="5">
        <v>229.5</v>
      </c>
      <c r="M17" s="5">
        <v>46.5</v>
      </c>
    </row>
    <row r="18" spans="1:13" x14ac:dyDescent="0.3">
      <c r="A18" s="81">
        <v>1975</v>
      </c>
      <c r="B18" s="5">
        <v>3.5</v>
      </c>
      <c r="C18" s="5">
        <v>143</v>
      </c>
      <c r="D18" s="5">
        <v>140.9</v>
      </c>
      <c r="E18" s="5">
        <v>91.9</v>
      </c>
      <c r="F18" s="5">
        <v>186.7</v>
      </c>
      <c r="G18" s="5">
        <v>73.8</v>
      </c>
      <c r="H18" s="5">
        <v>175.5</v>
      </c>
      <c r="I18" s="5">
        <v>157.5</v>
      </c>
      <c r="J18" s="5">
        <v>179</v>
      </c>
      <c r="K18" s="5">
        <v>168.5</v>
      </c>
      <c r="L18" s="5">
        <v>302</v>
      </c>
      <c r="M18" s="5">
        <v>225</v>
      </c>
    </row>
    <row r="19" spans="1:13" x14ac:dyDescent="0.3">
      <c r="A19" s="81">
        <v>1976</v>
      </c>
      <c r="B19" s="5">
        <v>26</v>
      </c>
      <c r="C19" s="5">
        <v>75</v>
      </c>
      <c r="D19" s="5">
        <v>196</v>
      </c>
      <c r="E19" s="5">
        <v>145</v>
      </c>
      <c r="F19" s="5">
        <v>103</v>
      </c>
      <c r="G19" s="5">
        <v>101</v>
      </c>
      <c r="H19" s="5">
        <v>62</v>
      </c>
      <c r="I19" s="5">
        <v>82</v>
      </c>
      <c r="J19" s="5">
        <v>65</v>
      </c>
      <c r="K19" s="5">
        <v>292</v>
      </c>
      <c r="L19" s="5">
        <v>86</v>
      </c>
      <c r="M19" s="5">
        <v>48</v>
      </c>
    </row>
    <row r="20" spans="1:13" x14ac:dyDescent="0.3">
      <c r="A20" s="81">
        <v>1977</v>
      </c>
      <c r="B20" s="5">
        <v>7.2</v>
      </c>
      <c r="C20" s="5">
        <v>24</v>
      </c>
      <c r="D20" s="5">
        <v>82</v>
      </c>
      <c r="E20" s="5">
        <v>98</v>
      </c>
      <c r="F20" s="5">
        <v>79</v>
      </c>
      <c r="G20" s="5">
        <v>79</v>
      </c>
      <c r="H20" s="5">
        <v>61</v>
      </c>
      <c r="I20" s="5">
        <v>134.5</v>
      </c>
      <c r="J20" s="5">
        <v>57</v>
      </c>
      <c r="K20" s="5">
        <v>158</v>
      </c>
      <c r="L20" s="5">
        <v>137</v>
      </c>
      <c r="M20" s="5">
        <v>27</v>
      </c>
    </row>
    <row r="21" spans="1:13" x14ac:dyDescent="0.3">
      <c r="A21" s="81">
        <v>1978</v>
      </c>
      <c r="B21" s="5">
        <v>12</v>
      </c>
      <c r="C21" s="5">
        <v>41</v>
      </c>
      <c r="D21" s="5">
        <v>60</v>
      </c>
      <c r="E21" s="5">
        <v>205</v>
      </c>
      <c r="F21" s="5">
        <v>143</v>
      </c>
      <c r="G21" s="5">
        <v>112</v>
      </c>
      <c r="H21" s="5">
        <v>31</v>
      </c>
      <c r="I21" s="5">
        <v>40</v>
      </c>
      <c r="J21" s="5">
        <v>118</v>
      </c>
      <c r="K21" s="5">
        <v>137</v>
      </c>
      <c r="L21" s="5">
        <v>98</v>
      </c>
      <c r="M21" s="5">
        <v>59</v>
      </c>
    </row>
    <row r="22" spans="1:13" x14ac:dyDescent="0.3">
      <c r="A22" s="81">
        <v>1979</v>
      </c>
      <c r="B22" s="5">
        <v>21</v>
      </c>
      <c r="C22" s="5">
        <v>43</v>
      </c>
      <c r="D22" s="5">
        <v>38</v>
      </c>
      <c r="E22" s="5">
        <v>164</v>
      </c>
      <c r="F22" s="5">
        <v>116</v>
      </c>
      <c r="G22" s="5">
        <v>107</v>
      </c>
      <c r="H22" s="5">
        <v>85</v>
      </c>
      <c r="I22" s="5">
        <v>98</v>
      </c>
      <c r="J22" s="5">
        <v>131</v>
      </c>
      <c r="K22" s="5">
        <v>114</v>
      </c>
      <c r="L22" s="5">
        <v>90</v>
      </c>
      <c r="M22" s="5">
        <v>28</v>
      </c>
    </row>
    <row r="23" spans="1:13" x14ac:dyDescent="0.3">
      <c r="A23" s="81">
        <v>1980</v>
      </c>
      <c r="B23" s="5">
        <v>11</v>
      </c>
      <c r="C23" s="5">
        <v>14</v>
      </c>
      <c r="D23" s="5">
        <v>3</v>
      </c>
      <c r="E23" s="5">
        <v>15</v>
      </c>
      <c r="F23" s="5">
        <v>66</v>
      </c>
      <c r="G23" s="5">
        <v>45</v>
      </c>
      <c r="H23" s="5">
        <v>6</v>
      </c>
      <c r="I23" s="5">
        <v>7</v>
      </c>
      <c r="J23" s="5">
        <v>12</v>
      </c>
      <c r="K23" s="5">
        <v>29</v>
      </c>
      <c r="L23" s="5">
        <v>7</v>
      </c>
      <c r="M23" s="5">
        <v>17</v>
      </c>
    </row>
    <row r="24" spans="1:13" x14ac:dyDescent="0.3">
      <c r="A24" s="81">
        <v>1981</v>
      </c>
      <c r="B24" s="5">
        <v>5</v>
      </c>
      <c r="C24" s="5">
        <v>8</v>
      </c>
      <c r="D24" s="5">
        <v>21</v>
      </c>
      <c r="E24" s="5">
        <v>63</v>
      </c>
      <c r="F24" s="5">
        <v>57</v>
      </c>
      <c r="G24" s="5">
        <v>70</v>
      </c>
      <c r="H24" s="5">
        <v>23</v>
      </c>
      <c r="I24" s="5">
        <v>33</v>
      </c>
      <c r="J24" s="5">
        <v>34</v>
      </c>
      <c r="K24" s="5">
        <v>73</v>
      </c>
      <c r="L24" s="5">
        <v>6</v>
      </c>
      <c r="M24" s="5">
        <v>41</v>
      </c>
    </row>
    <row r="25" spans="1:13" x14ac:dyDescent="0.3">
      <c r="A25" s="81">
        <v>1982</v>
      </c>
      <c r="B25" s="5">
        <v>7</v>
      </c>
      <c r="C25" s="5">
        <v>39</v>
      </c>
      <c r="D25" s="5">
        <v>60</v>
      </c>
      <c r="E25" s="5">
        <v>116</v>
      </c>
      <c r="F25" s="5">
        <v>54</v>
      </c>
      <c r="G25" s="5">
        <v>21</v>
      </c>
      <c r="H25" s="5">
        <v>17.5</v>
      </c>
      <c r="I25" s="5">
        <v>12</v>
      </c>
      <c r="J25" s="5">
        <v>57</v>
      </c>
      <c r="K25" s="5">
        <v>113</v>
      </c>
      <c r="L25" s="5">
        <v>38</v>
      </c>
      <c r="M25" s="5">
        <v>36</v>
      </c>
    </row>
    <row r="26" spans="1:13" x14ac:dyDescent="0.3">
      <c r="A26" s="81">
        <v>1983</v>
      </c>
      <c r="B26" s="5">
        <v>5</v>
      </c>
      <c r="C26" s="5">
        <v>6</v>
      </c>
      <c r="D26" s="5">
        <v>34</v>
      </c>
      <c r="E26" s="5">
        <v>168</v>
      </c>
      <c r="F26" s="5">
        <v>50.5</v>
      </c>
      <c r="G26" s="5">
        <v>52</v>
      </c>
      <c r="H26" s="5">
        <v>4</v>
      </c>
      <c r="I26" s="5">
        <v>2</v>
      </c>
      <c r="J26" s="5">
        <v>93</v>
      </c>
      <c r="K26" s="5">
        <v>106</v>
      </c>
      <c r="L26" s="5">
        <v>55</v>
      </c>
      <c r="M26" s="5">
        <v>31</v>
      </c>
    </row>
    <row r="27" spans="1:13" x14ac:dyDescent="0.3">
      <c r="A27" s="81">
        <v>1984</v>
      </c>
      <c r="B27" s="5">
        <v>42</v>
      </c>
      <c r="C27" s="5">
        <v>102</v>
      </c>
      <c r="D27" s="5">
        <v>39</v>
      </c>
      <c r="E27" s="5">
        <v>60</v>
      </c>
      <c r="F27" s="5">
        <v>103</v>
      </c>
      <c r="G27" s="5">
        <v>79</v>
      </c>
      <c r="H27" s="5">
        <v>25.5</v>
      </c>
      <c r="I27" s="5">
        <v>10</v>
      </c>
      <c r="J27" s="5">
        <v>91</v>
      </c>
      <c r="K27" s="5">
        <v>37</v>
      </c>
      <c r="L27" s="5">
        <v>72</v>
      </c>
      <c r="M27" s="5">
        <v>12</v>
      </c>
    </row>
    <row r="28" spans="1:13" x14ac:dyDescent="0.3">
      <c r="A28" s="81">
        <v>1985</v>
      </c>
      <c r="B28" s="5">
        <v>10</v>
      </c>
      <c r="C28" s="5">
        <v>10</v>
      </c>
      <c r="D28" s="5">
        <v>15</v>
      </c>
      <c r="E28" s="5">
        <v>35</v>
      </c>
      <c r="F28" s="5">
        <v>79</v>
      </c>
      <c r="G28" s="5">
        <v>16</v>
      </c>
      <c r="H28" s="5">
        <v>21</v>
      </c>
      <c r="I28" s="5">
        <v>40</v>
      </c>
      <c r="J28" s="5">
        <v>78</v>
      </c>
      <c r="K28" s="5">
        <v>93</v>
      </c>
      <c r="L28" s="5">
        <v>92</v>
      </c>
      <c r="M28" s="5">
        <v>21</v>
      </c>
    </row>
    <row r="29" spans="1:13" x14ac:dyDescent="0.3">
      <c r="A29" s="81">
        <v>1986</v>
      </c>
      <c r="B29" s="5">
        <v>18</v>
      </c>
      <c r="C29" s="5">
        <v>58</v>
      </c>
      <c r="D29" s="5">
        <v>6</v>
      </c>
      <c r="E29" s="5">
        <v>70</v>
      </c>
      <c r="F29" s="5">
        <v>54</v>
      </c>
      <c r="G29" s="5">
        <v>69</v>
      </c>
      <c r="H29" s="5">
        <v>5</v>
      </c>
      <c r="I29" s="5">
        <v>21</v>
      </c>
      <c r="J29" s="5">
        <v>14</v>
      </c>
      <c r="K29" s="5">
        <v>125</v>
      </c>
      <c r="L29" s="5">
        <v>311</v>
      </c>
      <c r="M29" s="5">
        <v>36</v>
      </c>
    </row>
    <row r="30" spans="1:13" x14ac:dyDescent="0.3">
      <c r="A30" s="81">
        <v>1987</v>
      </c>
      <c r="B30" s="5"/>
      <c r="C30" s="5">
        <v>10</v>
      </c>
      <c r="D30" s="5">
        <v>24</v>
      </c>
      <c r="E30" s="5">
        <v>195</v>
      </c>
      <c r="F30" s="5">
        <v>264.5</v>
      </c>
      <c r="G30" s="5">
        <v>3</v>
      </c>
      <c r="H30" s="5">
        <v>83</v>
      </c>
      <c r="I30" s="5">
        <v>49</v>
      </c>
      <c r="J30" s="5">
        <v>81</v>
      </c>
      <c r="K30" s="5">
        <v>224</v>
      </c>
      <c r="L30" s="5">
        <v>27</v>
      </c>
      <c r="M30" s="5">
        <v>0</v>
      </c>
    </row>
    <row r="31" spans="1:13" x14ac:dyDescent="0.3">
      <c r="A31" s="81">
        <v>1988</v>
      </c>
      <c r="B31" s="5">
        <v>16</v>
      </c>
      <c r="C31" s="5">
        <v>29</v>
      </c>
      <c r="D31" s="5">
        <v>8</v>
      </c>
      <c r="E31" s="5">
        <v>93</v>
      </c>
      <c r="F31" s="5">
        <v>98</v>
      </c>
      <c r="G31" s="5">
        <v>153</v>
      </c>
      <c r="H31" s="5">
        <v>192</v>
      </c>
      <c r="I31" s="5">
        <v>114</v>
      </c>
      <c r="J31" s="5">
        <v>188</v>
      </c>
      <c r="K31" s="5">
        <v>315</v>
      </c>
      <c r="L31" s="5">
        <v>240.5</v>
      </c>
      <c r="M31" s="5">
        <v>139</v>
      </c>
    </row>
    <row r="32" spans="1:13" x14ac:dyDescent="0.3">
      <c r="A32" s="81">
        <v>1989</v>
      </c>
      <c r="B32" s="5">
        <v>26</v>
      </c>
      <c r="C32" s="5">
        <v>88</v>
      </c>
      <c r="D32" s="5">
        <v>70</v>
      </c>
      <c r="E32" s="5">
        <v>62</v>
      </c>
      <c r="F32" s="5">
        <v>157</v>
      </c>
      <c r="G32" s="5">
        <v>45</v>
      </c>
      <c r="H32" s="5">
        <v>15</v>
      </c>
      <c r="I32" s="5">
        <v>50</v>
      </c>
      <c r="J32" s="5">
        <v>108</v>
      </c>
      <c r="K32" s="5">
        <v>85.2</v>
      </c>
      <c r="L32" s="5">
        <v>70</v>
      </c>
      <c r="M32" s="5">
        <v>34</v>
      </c>
    </row>
    <row r="33" spans="1:13" x14ac:dyDescent="0.3">
      <c r="A33" s="81">
        <v>1990</v>
      </c>
      <c r="B33" s="5">
        <v>35</v>
      </c>
      <c r="C33" s="5">
        <v>96</v>
      </c>
      <c r="D33" s="5">
        <v>95</v>
      </c>
      <c r="E33" s="5">
        <v>350</v>
      </c>
      <c r="F33" s="5">
        <v>95</v>
      </c>
      <c r="G33" s="5">
        <v>35</v>
      </c>
      <c r="H33" s="5">
        <v>45</v>
      </c>
      <c r="I33" s="5">
        <v>60</v>
      </c>
      <c r="J33" s="5">
        <v>40</v>
      </c>
      <c r="K33" s="5">
        <v>417.2</v>
      </c>
      <c r="L33" s="5">
        <v>150</v>
      </c>
      <c r="M33" s="5">
        <v>87</v>
      </c>
    </row>
    <row r="34" spans="1:13" x14ac:dyDescent="0.3">
      <c r="A34" s="81">
        <v>1991</v>
      </c>
      <c r="B34" s="5">
        <v>19</v>
      </c>
      <c r="C34" s="5">
        <v>25</v>
      </c>
      <c r="D34" s="5">
        <v>250</v>
      </c>
      <c r="E34" s="5">
        <v>232</v>
      </c>
      <c r="F34" s="5">
        <v>310</v>
      </c>
      <c r="G34" s="5">
        <v>35</v>
      </c>
      <c r="H34" s="5">
        <v>124</v>
      </c>
      <c r="I34" s="5">
        <v>60</v>
      </c>
      <c r="J34" s="5">
        <v>187</v>
      </c>
      <c r="K34" s="5">
        <v>138</v>
      </c>
      <c r="L34" s="5">
        <v>293</v>
      </c>
      <c r="M34" s="5">
        <v>75</v>
      </c>
    </row>
    <row r="35" spans="1:13" x14ac:dyDescent="0.3">
      <c r="A35" s="81">
        <v>1992</v>
      </c>
      <c r="B35" s="5">
        <v>15</v>
      </c>
      <c r="C35" s="5">
        <v>75</v>
      </c>
      <c r="D35" s="5">
        <v>35</v>
      </c>
      <c r="E35" s="5">
        <v>33</v>
      </c>
      <c r="F35" s="5">
        <v>33</v>
      </c>
      <c r="G35" s="5">
        <v>25</v>
      </c>
      <c r="H35" s="5">
        <v>88</v>
      </c>
      <c r="I35" s="5">
        <v>101</v>
      </c>
      <c r="J35" s="5">
        <v>85.5</v>
      </c>
      <c r="K35" s="5">
        <v>15</v>
      </c>
      <c r="L35" s="5">
        <v>193</v>
      </c>
      <c r="M35" s="5">
        <v>115.5</v>
      </c>
    </row>
    <row r="36" spans="1:13" x14ac:dyDescent="0.3">
      <c r="A36" s="81">
        <v>1993</v>
      </c>
      <c r="B36" s="5">
        <v>86</v>
      </c>
      <c r="C36" s="5">
        <v>74</v>
      </c>
      <c r="D36" s="5">
        <v>203</v>
      </c>
      <c r="E36" s="5">
        <v>235.5</v>
      </c>
      <c r="F36" s="5">
        <v>320</v>
      </c>
      <c r="G36" s="5">
        <v>80</v>
      </c>
      <c r="H36" s="5">
        <v>70</v>
      </c>
      <c r="I36" s="5">
        <v>17.5</v>
      </c>
      <c r="J36" s="5">
        <v>77</v>
      </c>
      <c r="K36" s="5">
        <v>166.5</v>
      </c>
      <c r="L36" s="5">
        <v>329</v>
      </c>
      <c r="M36" s="5">
        <v>110</v>
      </c>
    </row>
    <row r="37" spans="1:13" x14ac:dyDescent="0.3">
      <c r="A37" s="81">
        <v>1994</v>
      </c>
      <c r="B37" s="5">
        <v>50</v>
      </c>
      <c r="C37" s="5">
        <v>140</v>
      </c>
      <c r="D37" s="5">
        <v>107</v>
      </c>
      <c r="E37" s="5">
        <v>121</v>
      </c>
      <c r="F37" s="5">
        <v>181</v>
      </c>
      <c r="G37" s="5">
        <v>115</v>
      </c>
      <c r="H37" s="5">
        <v>35</v>
      </c>
      <c r="I37" s="5">
        <v>25</v>
      </c>
      <c r="J37" s="5">
        <v>35</v>
      </c>
      <c r="K37" s="5">
        <v>170</v>
      </c>
      <c r="L37" s="5">
        <v>197</v>
      </c>
      <c r="M37" s="5">
        <v>5</v>
      </c>
    </row>
    <row r="38" spans="1:13" x14ac:dyDescent="0.3">
      <c r="A38" s="81">
        <v>1995</v>
      </c>
      <c r="B38" s="5">
        <v>0</v>
      </c>
      <c r="C38" s="5">
        <v>45</v>
      </c>
      <c r="D38" s="5">
        <v>140</v>
      </c>
      <c r="E38" s="5">
        <v>140</v>
      </c>
      <c r="F38" s="5">
        <v>90</v>
      </c>
      <c r="G38" s="5">
        <v>114</v>
      </c>
      <c r="H38" s="5">
        <v>128</v>
      </c>
      <c r="I38" s="5">
        <v>229</v>
      </c>
      <c r="J38" s="5">
        <v>85</v>
      </c>
      <c r="K38" s="5">
        <v>35</v>
      </c>
      <c r="L38" s="5">
        <v>65</v>
      </c>
      <c r="M38" s="5">
        <v>127</v>
      </c>
    </row>
    <row r="39" spans="1:13" x14ac:dyDescent="0.3">
      <c r="A39" s="81">
        <v>1996</v>
      </c>
      <c r="B39" s="5">
        <v>55</v>
      </c>
      <c r="C39" s="5">
        <v>60</v>
      </c>
      <c r="D39" s="5">
        <v>90</v>
      </c>
      <c r="E39" s="5">
        <v>85</v>
      </c>
      <c r="F39" s="5">
        <v>182.5</v>
      </c>
      <c r="G39" s="5">
        <v>205</v>
      </c>
      <c r="H39" s="5">
        <v>170</v>
      </c>
      <c r="I39" s="5">
        <v>55</v>
      </c>
      <c r="J39" s="5">
        <v>75.5</v>
      </c>
      <c r="K39" s="5">
        <v>235</v>
      </c>
      <c r="L39" s="5">
        <v>45</v>
      </c>
      <c r="M39" s="5">
        <v>30</v>
      </c>
    </row>
    <row r="40" spans="1:13" x14ac:dyDescent="0.3">
      <c r="A40" s="81">
        <v>1997</v>
      </c>
      <c r="B40" s="5">
        <v>50</v>
      </c>
      <c r="C40" s="5">
        <v>32</v>
      </c>
      <c r="D40" s="5">
        <v>55</v>
      </c>
      <c r="E40" s="5">
        <v>115</v>
      </c>
      <c r="F40" s="5">
        <v>87</v>
      </c>
      <c r="G40" s="5">
        <v>120</v>
      </c>
      <c r="H40" s="5">
        <v>80</v>
      </c>
      <c r="I40" s="5">
        <v>5</v>
      </c>
      <c r="J40" s="5">
        <v>25</v>
      </c>
      <c r="K40" s="5">
        <v>36</v>
      </c>
      <c r="L40" s="5">
        <v>145</v>
      </c>
      <c r="M40" s="5">
        <v>5</v>
      </c>
    </row>
    <row r="41" spans="1:13" x14ac:dyDescent="0.3">
      <c r="A41" s="81">
        <v>1998</v>
      </c>
      <c r="B41" s="5">
        <v>20</v>
      </c>
      <c r="C41" s="5">
        <v>40</v>
      </c>
      <c r="D41" s="5">
        <v>55</v>
      </c>
      <c r="E41" s="5">
        <v>55</v>
      </c>
      <c r="F41" s="5">
        <v>129</v>
      </c>
      <c r="G41" s="5">
        <v>51.5</v>
      </c>
      <c r="H41" s="5">
        <v>62</v>
      </c>
      <c r="I41" s="5">
        <v>60</v>
      </c>
      <c r="J41" s="5">
        <v>117</v>
      </c>
      <c r="K41" s="5">
        <v>188</v>
      </c>
      <c r="L41" s="5">
        <v>130</v>
      </c>
      <c r="M41" s="5">
        <v>105</v>
      </c>
    </row>
    <row r="42" spans="1:13" x14ac:dyDescent="0.3">
      <c r="A42" s="81">
        <v>1999</v>
      </c>
      <c r="B42" s="5">
        <v>45</v>
      </c>
      <c r="C42" s="5">
        <v>180.5</v>
      </c>
      <c r="D42" s="5">
        <v>90</v>
      </c>
      <c r="E42" s="5">
        <v>105</v>
      </c>
      <c r="F42" s="5">
        <v>105</v>
      </c>
      <c r="G42" s="5">
        <v>220</v>
      </c>
      <c r="H42" s="5">
        <v>55</v>
      </c>
      <c r="I42" s="5">
        <v>107</v>
      </c>
      <c r="J42" s="5">
        <v>175</v>
      </c>
      <c r="K42" s="5">
        <v>145</v>
      </c>
      <c r="L42" s="5">
        <v>160</v>
      </c>
      <c r="M42" s="5">
        <v>45</v>
      </c>
    </row>
    <row r="43" spans="1:13" x14ac:dyDescent="0.3">
      <c r="A43" s="81">
        <v>2000</v>
      </c>
      <c r="B43" s="5">
        <v>15</v>
      </c>
      <c r="C43" s="5">
        <v>130</v>
      </c>
      <c r="D43" s="5">
        <v>85</v>
      </c>
      <c r="E43" s="5">
        <v>90</v>
      </c>
      <c r="F43" s="5">
        <v>180</v>
      </c>
      <c r="G43" s="5">
        <v>75</v>
      </c>
      <c r="H43" s="5">
        <v>69</v>
      </c>
      <c r="I43" s="5">
        <v>63</v>
      </c>
      <c r="J43" s="5">
        <v>175</v>
      </c>
      <c r="K43" s="5">
        <v>115</v>
      </c>
      <c r="L43" s="5">
        <v>45</v>
      </c>
      <c r="M43" s="5">
        <v>55</v>
      </c>
    </row>
    <row r="44" spans="1:13" x14ac:dyDescent="0.3">
      <c r="A44" s="81">
        <v>2001</v>
      </c>
      <c r="B44" s="5">
        <v>61</v>
      </c>
      <c r="C44" s="5">
        <v>18</v>
      </c>
      <c r="D44" s="5">
        <v>175</v>
      </c>
      <c r="E44" s="5">
        <v>10</v>
      </c>
      <c r="F44" s="5">
        <v>200</v>
      </c>
      <c r="G44" s="5">
        <v>45</v>
      </c>
      <c r="H44" s="5">
        <v>65</v>
      </c>
      <c r="I44" s="5">
        <v>21</v>
      </c>
      <c r="J44" s="5">
        <v>152</v>
      </c>
      <c r="K44" s="5">
        <v>56</v>
      </c>
      <c r="L44" s="5">
        <v>75</v>
      </c>
      <c r="M44" s="5">
        <v>120</v>
      </c>
    </row>
    <row r="45" spans="1:13" x14ac:dyDescent="0.3">
      <c r="A45" s="81">
        <v>2002</v>
      </c>
      <c r="B45" s="5">
        <v>22</v>
      </c>
      <c r="C45" s="5">
        <v>11.3</v>
      </c>
      <c r="D45" s="5">
        <v>180</v>
      </c>
      <c r="E45" s="5">
        <v>305</v>
      </c>
      <c r="F45" s="5">
        <v>160</v>
      </c>
      <c r="G45" s="5">
        <v>256</v>
      </c>
      <c r="H45" s="5">
        <v>5</v>
      </c>
      <c r="I45" s="5">
        <v>10</v>
      </c>
      <c r="J45" s="5"/>
      <c r="K45" s="5">
        <v>170</v>
      </c>
      <c r="L45" s="5">
        <v>50</v>
      </c>
      <c r="M45" s="5">
        <v>65</v>
      </c>
    </row>
    <row r="46" spans="1:13" x14ac:dyDescent="0.3">
      <c r="A46" s="81">
        <v>2003</v>
      </c>
      <c r="B46" s="5">
        <v>5</v>
      </c>
      <c r="C46" s="5">
        <v>40</v>
      </c>
      <c r="D46" s="5">
        <v>163</v>
      </c>
      <c r="E46" s="5">
        <v>390</v>
      </c>
      <c r="F46" s="5">
        <v>90</v>
      </c>
      <c r="G46" s="5"/>
      <c r="H46" s="5"/>
      <c r="I46" s="5"/>
      <c r="J46" s="5"/>
      <c r="K46" s="5"/>
      <c r="L46" s="5">
        <v>217</v>
      </c>
      <c r="M46" s="5">
        <v>65</v>
      </c>
    </row>
    <row r="47" spans="1:13" x14ac:dyDescent="0.3">
      <c r="A47" s="81">
        <v>2004</v>
      </c>
      <c r="B47" s="5">
        <v>120</v>
      </c>
      <c r="C47" s="5">
        <v>65</v>
      </c>
      <c r="D47" s="5">
        <v>214</v>
      </c>
      <c r="E47" s="5">
        <v>370</v>
      </c>
      <c r="F47" s="5">
        <v>385</v>
      </c>
      <c r="G47" s="5">
        <v>55</v>
      </c>
      <c r="H47" s="5">
        <v>125</v>
      </c>
      <c r="I47" s="5">
        <v>40</v>
      </c>
      <c r="J47" s="5">
        <v>391</v>
      </c>
      <c r="K47" s="5">
        <v>315</v>
      </c>
      <c r="L47" s="5">
        <v>411</v>
      </c>
      <c r="M47" s="5">
        <v>75</v>
      </c>
    </row>
    <row r="48" spans="1:13" x14ac:dyDescent="0.3">
      <c r="A48" s="81">
        <v>2005</v>
      </c>
      <c r="B48" s="5">
        <v>65</v>
      </c>
      <c r="C48" s="5">
        <v>27.5</v>
      </c>
      <c r="D48" s="5">
        <v>47</v>
      </c>
      <c r="E48" s="5">
        <v>175</v>
      </c>
      <c r="F48" s="5">
        <v>412</v>
      </c>
      <c r="G48" s="5">
        <v>91.5</v>
      </c>
      <c r="H48" s="5">
        <v>120</v>
      </c>
      <c r="I48" s="5">
        <v>165</v>
      </c>
      <c r="J48" s="5">
        <v>175</v>
      </c>
      <c r="K48" s="5">
        <v>360</v>
      </c>
      <c r="L48" s="5">
        <v>315</v>
      </c>
      <c r="M48" s="5">
        <v>69</v>
      </c>
    </row>
    <row r="49" spans="1:13" x14ac:dyDescent="0.3">
      <c r="A49" s="81">
        <v>2006</v>
      </c>
      <c r="B49" s="5">
        <v>45</v>
      </c>
      <c r="C49" s="5">
        <v>45</v>
      </c>
      <c r="D49" s="5"/>
      <c r="E49" s="5">
        <v>410</v>
      </c>
      <c r="F49" s="5">
        <v>480</v>
      </c>
      <c r="G49" s="5">
        <v>440</v>
      </c>
      <c r="H49" s="5">
        <v>280</v>
      </c>
      <c r="I49" s="5"/>
      <c r="J49" s="5">
        <v>90</v>
      </c>
      <c r="K49" s="5">
        <v>452</v>
      </c>
      <c r="L49" s="5">
        <v>360</v>
      </c>
      <c r="M49" s="5">
        <v>105</v>
      </c>
    </row>
    <row r="50" spans="1:13" x14ac:dyDescent="0.3">
      <c r="A50" s="81">
        <v>2007</v>
      </c>
      <c r="B50" s="5">
        <v>30</v>
      </c>
      <c r="C50" s="5">
        <v>50</v>
      </c>
      <c r="D50" s="5">
        <v>195</v>
      </c>
      <c r="E50" s="5">
        <v>420</v>
      </c>
      <c r="F50" s="5">
        <v>335</v>
      </c>
      <c r="G50" s="5">
        <v>412</v>
      </c>
      <c r="H50" s="5">
        <v>90</v>
      </c>
      <c r="I50" s="5">
        <v>345</v>
      </c>
      <c r="J50" s="5">
        <v>114</v>
      </c>
      <c r="K50" s="5">
        <v>281</v>
      </c>
      <c r="L50" s="5">
        <v>177</v>
      </c>
      <c r="M50" s="5">
        <v>334</v>
      </c>
    </row>
    <row r="51" spans="1:13" x14ac:dyDescent="0.3">
      <c r="A51" s="81">
        <v>2008</v>
      </c>
      <c r="B51" s="5">
        <v>135</v>
      </c>
      <c r="C51" s="5">
        <v>200</v>
      </c>
      <c r="D51" s="5">
        <v>450</v>
      </c>
      <c r="E51" s="5">
        <v>360</v>
      </c>
      <c r="F51" s="5">
        <v>465</v>
      </c>
      <c r="G51" s="5">
        <v>399</v>
      </c>
      <c r="H51" s="5">
        <v>305</v>
      </c>
      <c r="I51" s="5">
        <v>355</v>
      </c>
      <c r="J51" s="5">
        <v>234</v>
      </c>
      <c r="K51" s="5">
        <v>468</v>
      </c>
      <c r="L51" s="5">
        <v>627</v>
      </c>
      <c r="M51" s="5"/>
    </row>
    <row r="52" spans="1:13" x14ac:dyDescent="0.3">
      <c r="A52" s="81">
        <v>2009</v>
      </c>
      <c r="B52" s="5">
        <v>43</v>
      </c>
      <c r="C52" s="5">
        <v>157</v>
      </c>
      <c r="D52" s="5">
        <v>168</v>
      </c>
      <c r="E52" s="5">
        <v>116</v>
      </c>
      <c r="F52" s="5">
        <v>61</v>
      </c>
      <c r="G52" s="5">
        <v>63</v>
      </c>
      <c r="H52" s="5">
        <v>14</v>
      </c>
      <c r="I52" s="5">
        <v>53</v>
      </c>
      <c r="J52" s="5">
        <v>15</v>
      </c>
      <c r="K52" s="5">
        <v>109</v>
      </c>
      <c r="L52" s="5">
        <v>114</v>
      </c>
      <c r="M52" s="5">
        <v>21</v>
      </c>
    </row>
    <row r="53" spans="1:13" x14ac:dyDescent="0.3">
      <c r="A53" s="81">
        <v>2010</v>
      </c>
      <c r="B53" s="5">
        <v>17</v>
      </c>
      <c r="C53" s="5">
        <v>41</v>
      </c>
      <c r="D53" s="5">
        <v>11</v>
      </c>
      <c r="E53" s="5">
        <v>82</v>
      </c>
      <c r="F53" s="5">
        <v>187</v>
      </c>
      <c r="G53" s="5">
        <v>88</v>
      </c>
      <c r="H53" s="5">
        <v>309</v>
      </c>
      <c r="I53" s="5">
        <v>107</v>
      </c>
      <c r="J53" s="5">
        <v>70</v>
      </c>
      <c r="K53" s="5">
        <v>222</v>
      </c>
      <c r="L53" s="5">
        <v>699</v>
      </c>
      <c r="M53" s="5">
        <v>353</v>
      </c>
    </row>
    <row r="54" spans="1:13" x14ac:dyDescent="0.3">
      <c r="A54" s="81">
        <v>2011</v>
      </c>
      <c r="B54" s="5">
        <v>65</v>
      </c>
      <c r="C54" s="5">
        <v>96</v>
      </c>
      <c r="D54" s="5">
        <v>252</v>
      </c>
      <c r="E54" s="5">
        <v>202</v>
      </c>
      <c r="F54" s="5">
        <v>221</v>
      </c>
      <c r="G54" s="5">
        <v>151</v>
      </c>
      <c r="H54" s="5">
        <v>78</v>
      </c>
      <c r="I54" s="5">
        <v>50</v>
      </c>
      <c r="J54" s="5">
        <v>57</v>
      </c>
      <c r="K54" s="5">
        <v>320</v>
      </c>
      <c r="L54" s="5">
        <v>379</v>
      </c>
      <c r="M54" s="5">
        <v>163</v>
      </c>
    </row>
    <row r="55" spans="1:13" x14ac:dyDescent="0.3">
      <c r="A55" s="81">
        <v>2012</v>
      </c>
      <c r="B55" s="5">
        <v>68</v>
      </c>
      <c r="C55" s="5">
        <v>46</v>
      </c>
      <c r="D55" s="5">
        <v>252</v>
      </c>
      <c r="E55" s="5">
        <v>222</v>
      </c>
      <c r="F55" s="5">
        <v>133</v>
      </c>
      <c r="G55" s="5">
        <v>27</v>
      </c>
      <c r="H55" s="5">
        <v>103</v>
      </c>
      <c r="I55" s="5">
        <v>43</v>
      </c>
      <c r="J55" s="5">
        <v>69</v>
      </c>
      <c r="K55" s="5">
        <v>265</v>
      </c>
      <c r="L55" s="5">
        <v>66</v>
      </c>
      <c r="M55" s="5">
        <v>48</v>
      </c>
    </row>
    <row r="56" spans="1:13" x14ac:dyDescent="0.3">
      <c r="A56" s="81">
        <v>2013</v>
      </c>
      <c r="B56" s="5">
        <v>24</v>
      </c>
      <c r="C56" s="5">
        <v>50</v>
      </c>
      <c r="D56" s="5">
        <v>65</v>
      </c>
      <c r="E56" s="5">
        <v>143</v>
      </c>
      <c r="F56" s="5">
        <v>181</v>
      </c>
      <c r="G56" s="5">
        <v>55</v>
      </c>
      <c r="H56" s="5">
        <v>16</v>
      </c>
      <c r="I56" s="5">
        <v>73.8</v>
      </c>
      <c r="J56" s="5">
        <v>20.8</v>
      </c>
      <c r="K56" s="5">
        <v>129</v>
      </c>
      <c r="L56" s="5">
        <v>146</v>
      </c>
      <c r="M56" s="5">
        <v>165</v>
      </c>
    </row>
    <row r="57" spans="1:13" x14ac:dyDescent="0.3">
      <c r="A57" s="81">
        <v>2014</v>
      </c>
      <c r="B57" s="5">
        <v>56.7</v>
      </c>
      <c r="C57" s="5">
        <v>146</v>
      </c>
      <c r="D57" s="5">
        <v>251.4</v>
      </c>
      <c r="E57" s="5">
        <v>128</v>
      </c>
      <c r="F57" s="5">
        <v>252.3</v>
      </c>
      <c r="G57" s="5">
        <v>108</v>
      </c>
      <c r="H57" s="5">
        <v>29.2</v>
      </c>
      <c r="I57" s="5">
        <v>65</v>
      </c>
      <c r="J57" s="5">
        <v>45</v>
      </c>
      <c r="K57" s="5">
        <v>206</v>
      </c>
      <c r="L57" s="5">
        <v>87</v>
      </c>
      <c r="M57" s="5">
        <v>88</v>
      </c>
    </row>
    <row r="58" spans="1:13" x14ac:dyDescent="0.3">
      <c r="A58" s="81">
        <v>2015</v>
      </c>
      <c r="B58" s="5">
        <v>62</v>
      </c>
      <c r="C58" s="5">
        <v>48</v>
      </c>
      <c r="D58" s="5">
        <v>76</v>
      </c>
      <c r="E58" s="5">
        <v>116</v>
      </c>
      <c r="F58" s="5">
        <v>20</v>
      </c>
      <c r="G58" s="5">
        <v>36</v>
      </c>
      <c r="H58" s="5">
        <v>44</v>
      </c>
      <c r="I58" s="5">
        <v>29</v>
      </c>
      <c r="J58" s="5">
        <v>36</v>
      </c>
      <c r="K58" s="5">
        <v>7</v>
      </c>
      <c r="L58" s="5">
        <v>149</v>
      </c>
      <c r="M58" s="5">
        <v>0</v>
      </c>
    </row>
    <row r="59" spans="1:13" x14ac:dyDescent="0.3">
      <c r="A59" s="81">
        <v>2016</v>
      </c>
      <c r="B59" s="5">
        <v>10</v>
      </c>
      <c r="C59" s="5">
        <v>33</v>
      </c>
      <c r="D59" s="5">
        <v>67</v>
      </c>
      <c r="E59" s="5">
        <v>169</v>
      </c>
      <c r="F59" s="5">
        <v>118</v>
      </c>
      <c r="G59" s="5">
        <v>29</v>
      </c>
      <c r="H59" s="5">
        <v>76</v>
      </c>
      <c r="I59" s="5">
        <v>0</v>
      </c>
      <c r="J59" s="5">
        <v>122</v>
      </c>
      <c r="K59" s="5">
        <v>126</v>
      </c>
      <c r="L59" s="5">
        <v>181</v>
      </c>
      <c r="M59" s="5">
        <v>42</v>
      </c>
    </row>
    <row r="60" spans="1:13" x14ac:dyDescent="0.3">
      <c r="A60" s="81">
        <v>2017</v>
      </c>
      <c r="B60" s="5">
        <v>10</v>
      </c>
      <c r="C60" s="5">
        <v>18</v>
      </c>
      <c r="D60" s="5">
        <v>233</v>
      </c>
      <c r="E60" s="5">
        <v>95</v>
      </c>
      <c r="F60" s="5">
        <v>204</v>
      </c>
      <c r="G60" s="5">
        <v>135</v>
      </c>
      <c r="H60" s="5">
        <v>55</v>
      </c>
      <c r="I60" s="5">
        <v>73</v>
      </c>
      <c r="J60" s="5">
        <v>64</v>
      </c>
      <c r="K60" s="5">
        <v>181</v>
      </c>
      <c r="L60" s="5">
        <v>207</v>
      </c>
      <c r="M60" s="5">
        <v>87</v>
      </c>
    </row>
    <row r="61" spans="1:13" x14ac:dyDescent="0.3">
      <c r="A61" s="81">
        <v>2018</v>
      </c>
      <c r="B61" s="5"/>
      <c r="C61" s="5">
        <v>37</v>
      </c>
      <c r="D61" s="5">
        <v>176</v>
      </c>
      <c r="E61" s="5">
        <v>288</v>
      </c>
      <c r="F61" s="5">
        <v>176</v>
      </c>
      <c r="G61" s="5">
        <v>30</v>
      </c>
      <c r="H61" s="5">
        <v>91</v>
      </c>
      <c r="I61" s="5">
        <v>7</v>
      </c>
      <c r="J61" s="5">
        <v>142</v>
      </c>
      <c r="K61" s="5">
        <v>122</v>
      </c>
      <c r="L61" s="5">
        <v>68</v>
      </c>
      <c r="M61" s="5">
        <v>8</v>
      </c>
    </row>
    <row r="62" spans="1:13" x14ac:dyDescent="0.3">
      <c r="A62" s="81">
        <v>2019</v>
      </c>
      <c r="B62" s="5">
        <v>10</v>
      </c>
      <c r="C62" s="5">
        <v>81</v>
      </c>
      <c r="D62" s="5">
        <v>128</v>
      </c>
      <c r="E62" s="5">
        <v>275</v>
      </c>
      <c r="F62" s="5">
        <v>298</v>
      </c>
      <c r="G62" s="5">
        <v>56</v>
      </c>
      <c r="H62" s="5">
        <v>17</v>
      </c>
      <c r="I62" s="5">
        <v>22</v>
      </c>
      <c r="J62" s="5">
        <v>61</v>
      </c>
      <c r="K62" s="5">
        <v>163</v>
      </c>
      <c r="L62" s="5">
        <v>191</v>
      </c>
      <c r="M62" s="5">
        <v>98</v>
      </c>
    </row>
    <row r="63" spans="1:13" x14ac:dyDescent="0.3">
      <c r="A63" s="81">
        <v>2020</v>
      </c>
      <c r="B63" s="5">
        <v>25</v>
      </c>
      <c r="C63" s="5">
        <v>47</v>
      </c>
      <c r="D63" s="5">
        <v>60</v>
      </c>
      <c r="E63" s="5">
        <v>75</v>
      </c>
      <c r="F63" s="5">
        <v>135</v>
      </c>
      <c r="G63" s="5">
        <v>179</v>
      </c>
      <c r="H63" s="5">
        <v>169</v>
      </c>
      <c r="I63" s="5">
        <v>166</v>
      </c>
      <c r="J63" s="5">
        <v>133</v>
      </c>
      <c r="K63" s="5">
        <v>136</v>
      </c>
      <c r="L63" s="5">
        <v>550</v>
      </c>
      <c r="M63" s="5">
        <v>20</v>
      </c>
    </row>
    <row r="64" spans="1:13" x14ac:dyDescent="0.3">
      <c r="A64" s="81">
        <v>2021</v>
      </c>
      <c r="B64" s="5">
        <v>18</v>
      </c>
      <c r="C64" s="5">
        <v>98</v>
      </c>
      <c r="D64" s="5">
        <v>309</v>
      </c>
      <c r="E64" s="5">
        <v>143</v>
      </c>
      <c r="F64" s="5">
        <v>184</v>
      </c>
      <c r="G64" s="5">
        <v>218</v>
      </c>
      <c r="H64" s="5">
        <v>73</v>
      </c>
      <c r="I64" s="5">
        <v>229</v>
      </c>
      <c r="J64" s="5">
        <v>115</v>
      </c>
      <c r="K64" s="5">
        <v>316</v>
      </c>
      <c r="L64" s="5">
        <v>158</v>
      </c>
      <c r="M64" s="5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E2F3-0164-4072-8F49-5CDBBBB89215}">
  <sheetPr>
    <tabColor rgb="FFFFC000"/>
  </sheetPr>
  <dimension ref="A1:Y865"/>
  <sheetViews>
    <sheetView zoomScale="58" workbookViewId="0">
      <pane xSplit="1" topLeftCell="N1" activePane="topRight" state="frozen"/>
      <selection activeCell="A837" sqref="A837"/>
      <selection pane="topRight" activeCell="R25" sqref="R25"/>
    </sheetView>
  </sheetViews>
  <sheetFormatPr baseColWidth="10" defaultRowHeight="14.4" x14ac:dyDescent="0.3"/>
  <cols>
    <col min="1" max="1" width="19.77734375" style="28" customWidth="1"/>
    <col min="2" max="4" width="19.77734375" style="64" customWidth="1"/>
    <col min="5" max="9" width="19.77734375" style="28" customWidth="1"/>
    <col min="10" max="17" width="19.77734375" style="65" customWidth="1"/>
    <col min="18" max="22" width="19.77734375" style="28" customWidth="1"/>
    <col min="23" max="25" width="14.5546875" style="1" customWidth="1"/>
    <col min="26" max="26" width="7.5546875" style="1" bestFit="1" customWidth="1"/>
    <col min="27" max="16384" width="11.5546875" style="1"/>
  </cols>
  <sheetData>
    <row r="1" spans="1:25" s="66" customFormat="1" ht="28.8" x14ac:dyDescent="0.3">
      <c r="A1" s="7" t="s">
        <v>39</v>
      </c>
      <c r="B1" s="8" t="s">
        <v>40</v>
      </c>
      <c r="C1" s="9" t="s">
        <v>41</v>
      </c>
      <c r="D1" s="9" t="s">
        <v>42</v>
      </c>
      <c r="E1" s="10" t="s">
        <v>38</v>
      </c>
      <c r="F1" s="10" t="s">
        <v>43</v>
      </c>
      <c r="G1" s="10" t="s">
        <v>44</v>
      </c>
      <c r="H1" s="10" t="s">
        <v>45</v>
      </c>
      <c r="I1" s="9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9" t="s">
        <v>51</v>
      </c>
      <c r="O1" s="10" t="s">
        <v>52</v>
      </c>
      <c r="P1" s="10" t="s">
        <v>53</v>
      </c>
      <c r="Q1" s="10" t="s">
        <v>54</v>
      </c>
      <c r="R1" s="10" t="s">
        <v>62</v>
      </c>
      <c r="S1" s="10" t="s">
        <v>63</v>
      </c>
      <c r="T1" s="10" t="s">
        <v>64</v>
      </c>
      <c r="U1" s="10" t="s">
        <v>65</v>
      </c>
      <c r="V1" s="10" t="s">
        <v>66</v>
      </c>
      <c r="W1" s="1"/>
      <c r="X1" s="1"/>
      <c r="Y1" s="1"/>
    </row>
    <row r="2" spans="1:25" x14ac:dyDescent="0.3">
      <c r="A2" s="3">
        <v>18264</v>
      </c>
      <c r="B2" s="4">
        <v>1</v>
      </c>
      <c r="C2" s="4"/>
      <c r="D2" s="4"/>
      <c r="E2" s="5">
        <v>0.83</v>
      </c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5"/>
      <c r="S2" s="5"/>
      <c r="T2" s="5"/>
      <c r="U2" s="5"/>
      <c r="V2" s="5"/>
    </row>
    <row r="3" spans="1:25" x14ac:dyDescent="0.3">
      <c r="A3" s="3">
        <v>18295</v>
      </c>
      <c r="B3" s="4">
        <v>2</v>
      </c>
      <c r="C3" s="4"/>
      <c r="D3" s="4"/>
      <c r="E3" s="5">
        <v>2.06</v>
      </c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5"/>
      <c r="S3" s="5"/>
      <c r="T3" s="5"/>
      <c r="U3" s="5"/>
      <c r="V3" s="5"/>
    </row>
    <row r="4" spans="1:25" x14ac:dyDescent="0.3">
      <c r="A4" s="3">
        <v>18323</v>
      </c>
      <c r="B4" s="4">
        <v>3</v>
      </c>
      <c r="C4" s="4"/>
      <c r="D4" s="4"/>
      <c r="E4" s="5">
        <v>1.52</v>
      </c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5"/>
      <c r="S4" s="5"/>
      <c r="T4" s="5"/>
      <c r="U4" s="5"/>
      <c r="V4" s="5"/>
    </row>
    <row r="5" spans="1:25" x14ac:dyDescent="0.3">
      <c r="A5" s="3">
        <v>18354</v>
      </c>
      <c r="B5" s="4">
        <v>4</v>
      </c>
      <c r="C5" s="4"/>
      <c r="D5" s="4"/>
      <c r="E5" s="5">
        <v>1.65</v>
      </c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</row>
    <row r="6" spans="1:25" x14ac:dyDescent="0.3">
      <c r="A6" s="3">
        <v>18384</v>
      </c>
      <c r="B6" s="4">
        <v>5</v>
      </c>
      <c r="C6" s="4"/>
      <c r="D6" s="4"/>
      <c r="E6" s="5">
        <v>3.86</v>
      </c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</row>
    <row r="7" spans="1:25" x14ac:dyDescent="0.3">
      <c r="A7" s="3">
        <v>18415</v>
      </c>
      <c r="B7" s="4">
        <v>6</v>
      </c>
      <c r="C7" s="4"/>
      <c r="D7" s="4"/>
      <c r="E7" s="5">
        <v>2.85</v>
      </c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</row>
    <row r="8" spans="1:25" x14ac:dyDescent="0.3">
      <c r="A8" s="3">
        <v>18445</v>
      </c>
      <c r="B8" s="4">
        <v>7</v>
      </c>
      <c r="C8" s="4"/>
      <c r="D8" s="4"/>
      <c r="E8" s="5">
        <v>1.18</v>
      </c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</row>
    <row r="9" spans="1:25" x14ac:dyDescent="0.3">
      <c r="A9" s="3">
        <v>18476</v>
      </c>
      <c r="B9" s="4">
        <v>8</v>
      </c>
      <c r="C9" s="4"/>
      <c r="D9" s="4"/>
      <c r="E9" s="5">
        <v>1.41</v>
      </c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</row>
    <row r="10" spans="1:25" x14ac:dyDescent="0.3">
      <c r="A10" s="3">
        <v>18507</v>
      </c>
      <c r="B10" s="4">
        <v>9</v>
      </c>
      <c r="C10" s="4"/>
      <c r="D10" s="4"/>
      <c r="E10" s="5">
        <v>1.6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</row>
    <row r="11" spans="1:25" x14ac:dyDescent="0.3">
      <c r="A11" s="3">
        <v>18537</v>
      </c>
      <c r="B11" s="4">
        <v>10</v>
      </c>
      <c r="C11" s="4"/>
      <c r="D11" s="4"/>
      <c r="E11" s="5">
        <v>4.32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5"/>
      <c r="S11" s="5">
        <v>17.5</v>
      </c>
      <c r="T11" s="5"/>
      <c r="U11" s="5"/>
      <c r="V11" s="5"/>
    </row>
    <row r="12" spans="1:25" x14ac:dyDescent="0.3">
      <c r="A12" s="3">
        <v>18568</v>
      </c>
      <c r="B12" s="4">
        <v>11</v>
      </c>
      <c r="C12" s="4"/>
      <c r="D12" s="4"/>
      <c r="E12" s="5">
        <v>3.04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5"/>
      <c r="S12" s="5">
        <v>0.5</v>
      </c>
      <c r="T12" s="5"/>
      <c r="U12" s="5"/>
      <c r="V12" s="5"/>
    </row>
    <row r="13" spans="1:25" x14ac:dyDescent="0.3">
      <c r="A13" s="3">
        <v>18598</v>
      </c>
      <c r="B13" s="4">
        <v>12</v>
      </c>
      <c r="C13" s="4"/>
      <c r="D13" s="4"/>
      <c r="E13" s="5">
        <v>2.02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5"/>
      <c r="S13" s="5"/>
      <c r="T13" s="5"/>
      <c r="U13" s="5"/>
      <c r="V13" s="5"/>
    </row>
    <row r="14" spans="1:25" x14ac:dyDescent="0.3">
      <c r="A14" s="3">
        <v>18629</v>
      </c>
      <c r="B14" s="4">
        <v>13</v>
      </c>
      <c r="C14" s="4"/>
      <c r="D14" s="4"/>
      <c r="E14" s="5">
        <v>0.93</v>
      </c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5"/>
      <c r="S14" s="5"/>
      <c r="T14" s="5"/>
      <c r="U14" s="5"/>
      <c r="V14" s="5"/>
    </row>
    <row r="15" spans="1:25" x14ac:dyDescent="0.3">
      <c r="A15" s="3">
        <v>18660</v>
      </c>
      <c r="B15" s="4">
        <v>14</v>
      </c>
      <c r="C15" s="4"/>
      <c r="D15" s="4"/>
      <c r="E15" s="5">
        <v>0.86</v>
      </c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5"/>
      <c r="S15" s="5"/>
      <c r="T15" s="5"/>
      <c r="U15" s="5"/>
      <c r="V15" s="5"/>
    </row>
    <row r="16" spans="1:25" x14ac:dyDescent="0.3">
      <c r="A16" s="3">
        <v>18688</v>
      </c>
      <c r="B16" s="4">
        <v>15</v>
      </c>
      <c r="C16" s="4"/>
      <c r="D16" s="4"/>
      <c r="E16" s="5">
        <v>0.94</v>
      </c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</row>
    <row r="17" spans="1:22" x14ac:dyDescent="0.3">
      <c r="A17" s="3">
        <v>18719</v>
      </c>
      <c r="B17" s="4">
        <v>16</v>
      </c>
      <c r="C17" s="4"/>
      <c r="D17" s="4"/>
      <c r="E17" s="5">
        <v>0.96</v>
      </c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5"/>
      <c r="S17" s="5">
        <v>46.4</v>
      </c>
      <c r="T17" s="5"/>
      <c r="U17" s="5"/>
      <c r="V17" s="5"/>
    </row>
    <row r="18" spans="1:22" x14ac:dyDescent="0.3">
      <c r="A18" s="3">
        <v>18749</v>
      </c>
      <c r="B18" s="4">
        <v>17</v>
      </c>
      <c r="C18" s="4"/>
      <c r="D18" s="4"/>
      <c r="E18" s="5">
        <v>2.2200000000000002</v>
      </c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5"/>
      <c r="S18" s="5">
        <v>251.1</v>
      </c>
      <c r="T18" s="5"/>
      <c r="U18" s="5"/>
      <c r="V18" s="5"/>
    </row>
    <row r="19" spans="1:22" x14ac:dyDescent="0.3">
      <c r="A19" s="3">
        <v>18780</v>
      </c>
      <c r="B19" s="4">
        <v>18</v>
      </c>
      <c r="C19" s="4"/>
      <c r="D19" s="4"/>
      <c r="E19" s="5">
        <v>0.93</v>
      </c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5"/>
      <c r="S19" s="5">
        <v>299.3</v>
      </c>
      <c r="T19" s="5"/>
      <c r="U19" s="5"/>
      <c r="V19" s="5"/>
    </row>
    <row r="20" spans="1:22" x14ac:dyDescent="0.3">
      <c r="A20" s="3">
        <v>18810</v>
      </c>
      <c r="B20" s="4">
        <v>19</v>
      </c>
      <c r="C20" s="4"/>
      <c r="D20" s="4"/>
      <c r="E20" s="5">
        <v>1.54</v>
      </c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5"/>
      <c r="S20" s="5">
        <v>239.9</v>
      </c>
      <c r="T20" s="5"/>
      <c r="U20" s="5"/>
      <c r="V20" s="5"/>
    </row>
    <row r="21" spans="1:22" x14ac:dyDescent="0.3">
      <c r="A21" s="3">
        <v>18841</v>
      </c>
      <c r="B21" s="4">
        <v>20</v>
      </c>
      <c r="C21" s="4"/>
      <c r="D21" s="4"/>
      <c r="E21" s="5">
        <v>1.48</v>
      </c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5"/>
      <c r="S21" s="5">
        <v>330</v>
      </c>
      <c r="T21" s="5"/>
      <c r="U21" s="5"/>
      <c r="V21" s="5"/>
    </row>
    <row r="22" spans="1:22" x14ac:dyDescent="0.3">
      <c r="A22" s="3">
        <v>18872</v>
      </c>
      <c r="B22" s="4">
        <v>21</v>
      </c>
      <c r="C22" s="4"/>
      <c r="D22" s="4"/>
      <c r="E22" s="5">
        <v>1.56</v>
      </c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5"/>
      <c r="S22" s="5">
        <v>181.1</v>
      </c>
      <c r="T22" s="5">
        <v>2</v>
      </c>
      <c r="U22" s="5"/>
      <c r="V22" s="5"/>
    </row>
    <row r="23" spans="1:22" x14ac:dyDescent="0.3">
      <c r="A23" s="3">
        <v>18902</v>
      </c>
      <c r="B23" s="4">
        <v>22</v>
      </c>
      <c r="C23" s="4"/>
      <c r="D23" s="4"/>
      <c r="E23" s="5">
        <v>1.71</v>
      </c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5"/>
      <c r="S23" s="5">
        <v>71.599999999999994</v>
      </c>
      <c r="T23" s="5">
        <v>105.1</v>
      </c>
      <c r="U23" s="5"/>
      <c r="V23" s="5"/>
    </row>
    <row r="24" spans="1:22" x14ac:dyDescent="0.3">
      <c r="A24" s="3">
        <v>18933</v>
      </c>
      <c r="B24" s="4">
        <v>23</v>
      </c>
      <c r="C24" s="4"/>
      <c r="D24" s="4"/>
      <c r="E24" s="5">
        <v>2.9</v>
      </c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5"/>
      <c r="S24" s="5">
        <v>164</v>
      </c>
      <c r="T24" s="5">
        <v>98.8</v>
      </c>
      <c r="U24" s="5"/>
      <c r="V24" s="5"/>
    </row>
    <row r="25" spans="1:22" x14ac:dyDescent="0.3">
      <c r="A25" s="3">
        <v>18963</v>
      </c>
      <c r="B25" s="4">
        <v>24</v>
      </c>
      <c r="C25" s="4"/>
      <c r="D25" s="4"/>
      <c r="E25" s="5">
        <v>1.25</v>
      </c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5"/>
      <c r="S25" s="5">
        <v>57.4</v>
      </c>
      <c r="T25" s="5">
        <v>65.599999999999994</v>
      </c>
      <c r="U25" s="5"/>
      <c r="V25" s="5"/>
    </row>
    <row r="26" spans="1:22" x14ac:dyDescent="0.3">
      <c r="A26" s="3">
        <v>18994</v>
      </c>
      <c r="B26" s="4">
        <v>25</v>
      </c>
      <c r="C26" s="4"/>
      <c r="D26" s="4"/>
      <c r="E26" s="5">
        <v>0.81</v>
      </c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5"/>
      <c r="S26" s="5"/>
      <c r="T26" s="5">
        <v>15.3</v>
      </c>
      <c r="U26" s="5"/>
      <c r="V26" s="5"/>
    </row>
    <row r="27" spans="1:22" x14ac:dyDescent="0.3">
      <c r="A27" s="3">
        <v>19025</v>
      </c>
      <c r="B27" s="4">
        <v>26</v>
      </c>
      <c r="C27" s="4"/>
      <c r="D27" s="4"/>
      <c r="E27" s="5">
        <v>0.54</v>
      </c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5"/>
      <c r="S27" s="5"/>
      <c r="T27" s="5">
        <v>38.9</v>
      </c>
      <c r="U27" s="5"/>
      <c r="V27" s="5"/>
    </row>
    <row r="28" spans="1:22" x14ac:dyDescent="0.3">
      <c r="A28" s="3">
        <v>19054</v>
      </c>
      <c r="B28" s="4">
        <v>27</v>
      </c>
      <c r="C28" s="4"/>
      <c r="D28" s="4"/>
      <c r="E28" s="5">
        <v>0.48</v>
      </c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5"/>
      <c r="S28" s="5"/>
      <c r="T28" s="5">
        <v>47.9</v>
      </c>
      <c r="U28" s="5"/>
      <c r="V28" s="5"/>
    </row>
    <row r="29" spans="1:22" x14ac:dyDescent="0.3">
      <c r="A29" s="3">
        <v>19085</v>
      </c>
      <c r="B29" s="4">
        <v>28</v>
      </c>
      <c r="C29" s="4"/>
      <c r="D29" s="4"/>
      <c r="E29" s="5">
        <v>1.41</v>
      </c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5"/>
      <c r="S29" s="5"/>
      <c r="T29" s="5">
        <v>145.9</v>
      </c>
      <c r="U29" s="5"/>
      <c r="V29" s="5"/>
    </row>
    <row r="30" spans="1:22" x14ac:dyDescent="0.3">
      <c r="A30" s="3">
        <v>19115</v>
      </c>
      <c r="B30" s="4">
        <v>29</v>
      </c>
      <c r="C30" s="4"/>
      <c r="D30" s="4"/>
      <c r="E30" s="5">
        <v>2.4900000000000002</v>
      </c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5"/>
      <c r="S30" s="5"/>
      <c r="T30" s="5">
        <v>155.5</v>
      </c>
      <c r="U30" s="5"/>
      <c r="V30" s="5"/>
    </row>
    <row r="31" spans="1:22" x14ac:dyDescent="0.3">
      <c r="A31" s="3">
        <v>19146</v>
      </c>
      <c r="B31" s="4">
        <v>30</v>
      </c>
      <c r="C31" s="4"/>
      <c r="D31" s="4"/>
      <c r="E31" s="5">
        <v>1.26</v>
      </c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5"/>
      <c r="S31" s="5">
        <v>11.7</v>
      </c>
      <c r="T31" s="5">
        <v>64.599999999999994</v>
      </c>
      <c r="U31" s="5"/>
      <c r="V31" s="5"/>
    </row>
    <row r="32" spans="1:22" x14ac:dyDescent="0.3">
      <c r="A32" s="3">
        <v>19176</v>
      </c>
      <c r="B32" s="4">
        <v>31</v>
      </c>
      <c r="C32" s="4"/>
      <c r="D32" s="4"/>
      <c r="E32" s="5">
        <v>1.91</v>
      </c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5"/>
      <c r="S32" s="5">
        <v>28.4</v>
      </c>
      <c r="T32" s="5">
        <v>85.9</v>
      </c>
      <c r="U32" s="5"/>
      <c r="V32" s="5"/>
    </row>
    <row r="33" spans="1:22" x14ac:dyDescent="0.3">
      <c r="A33" s="3">
        <v>19207</v>
      </c>
      <c r="B33" s="4">
        <v>32</v>
      </c>
      <c r="C33" s="4"/>
      <c r="D33" s="4"/>
      <c r="E33" s="5">
        <v>1.49</v>
      </c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5"/>
      <c r="S33" s="5">
        <v>38.4</v>
      </c>
      <c r="T33" s="5">
        <v>53.7</v>
      </c>
      <c r="U33" s="5"/>
      <c r="V33" s="5"/>
    </row>
    <row r="34" spans="1:22" x14ac:dyDescent="0.3">
      <c r="A34" s="3">
        <v>19238</v>
      </c>
      <c r="B34" s="4">
        <v>33</v>
      </c>
      <c r="C34" s="4"/>
      <c r="D34" s="4"/>
      <c r="E34" s="5">
        <v>1.6</v>
      </c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5"/>
      <c r="S34" s="5">
        <v>25</v>
      </c>
      <c r="T34" s="5">
        <v>78.7</v>
      </c>
      <c r="U34" s="5"/>
      <c r="V34" s="5"/>
    </row>
    <row r="35" spans="1:22" x14ac:dyDescent="0.3">
      <c r="A35" s="3">
        <v>19268</v>
      </c>
      <c r="B35" s="4">
        <v>34</v>
      </c>
      <c r="C35" s="4"/>
      <c r="D35" s="4"/>
      <c r="E35" s="5">
        <v>1.4</v>
      </c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5"/>
      <c r="S35" s="5">
        <v>141.80000000000001</v>
      </c>
      <c r="T35" s="5">
        <v>73.8</v>
      </c>
      <c r="U35" s="5"/>
      <c r="V35" s="5"/>
    </row>
    <row r="36" spans="1:22" x14ac:dyDescent="0.3">
      <c r="A36" s="3">
        <v>19299</v>
      </c>
      <c r="B36" s="4">
        <v>35</v>
      </c>
      <c r="C36" s="4"/>
      <c r="D36" s="4"/>
      <c r="E36" s="5">
        <v>2.76</v>
      </c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5"/>
      <c r="S36" s="5">
        <v>199.4</v>
      </c>
      <c r="T36" s="5">
        <v>132.30000000000001</v>
      </c>
      <c r="U36" s="5"/>
      <c r="V36" s="5"/>
    </row>
    <row r="37" spans="1:22" x14ac:dyDescent="0.3">
      <c r="A37" s="3">
        <v>19329</v>
      </c>
      <c r="B37" s="4">
        <v>36</v>
      </c>
      <c r="C37" s="4"/>
      <c r="D37" s="4"/>
      <c r="E37" s="5">
        <v>2.35</v>
      </c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5"/>
      <c r="S37" s="5">
        <v>39.9</v>
      </c>
      <c r="T37" s="5">
        <v>58</v>
      </c>
      <c r="U37" s="5"/>
      <c r="V37" s="5"/>
    </row>
    <row r="38" spans="1:22" x14ac:dyDescent="0.3">
      <c r="A38" s="3">
        <v>19360</v>
      </c>
      <c r="B38" s="4">
        <v>37</v>
      </c>
      <c r="C38" s="4"/>
      <c r="D38" s="4"/>
      <c r="E38" s="5">
        <v>0.84</v>
      </c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5"/>
      <c r="S38" s="5">
        <v>0.4</v>
      </c>
      <c r="T38" s="5">
        <v>52.3</v>
      </c>
      <c r="U38" s="5"/>
      <c r="V38" s="5"/>
    </row>
    <row r="39" spans="1:22" x14ac:dyDescent="0.3">
      <c r="A39" s="3">
        <v>19391</v>
      </c>
      <c r="B39" s="4">
        <v>38</v>
      </c>
      <c r="C39" s="4"/>
      <c r="D39" s="4"/>
      <c r="E39" s="5">
        <v>0.59</v>
      </c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5"/>
      <c r="S39" s="5">
        <v>9.4</v>
      </c>
      <c r="T39" s="5">
        <v>27</v>
      </c>
      <c r="U39" s="5"/>
      <c r="V39" s="5"/>
    </row>
    <row r="40" spans="1:22" x14ac:dyDescent="0.3">
      <c r="A40" s="3">
        <v>19419</v>
      </c>
      <c r="B40" s="4">
        <v>39</v>
      </c>
      <c r="C40" s="4"/>
      <c r="D40" s="4"/>
      <c r="E40" s="5">
        <v>0.66</v>
      </c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5"/>
      <c r="S40" s="5">
        <v>56.1</v>
      </c>
      <c r="T40" s="5">
        <v>85.7</v>
      </c>
      <c r="U40" s="5"/>
      <c r="V40" s="5"/>
    </row>
    <row r="41" spans="1:22" x14ac:dyDescent="0.3">
      <c r="A41" s="3">
        <v>19450</v>
      </c>
      <c r="B41" s="4">
        <v>40</v>
      </c>
      <c r="C41" s="4"/>
      <c r="D41" s="4"/>
      <c r="E41" s="5">
        <v>1.03</v>
      </c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5"/>
      <c r="S41" s="5">
        <v>98</v>
      </c>
      <c r="T41" s="5">
        <v>102</v>
      </c>
      <c r="U41" s="5"/>
      <c r="V41" s="5"/>
    </row>
    <row r="42" spans="1:22" x14ac:dyDescent="0.3">
      <c r="A42" s="3">
        <v>19480</v>
      </c>
      <c r="B42" s="4">
        <v>41</v>
      </c>
      <c r="C42" s="4"/>
      <c r="D42" s="4"/>
      <c r="E42" s="5">
        <v>1.57</v>
      </c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5"/>
      <c r="S42" s="5">
        <v>127.7</v>
      </c>
      <c r="T42" s="5">
        <v>85.3</v>
      </c>
      <c r="U42" s="5"/>
      <c r="V42" s="5"/>
    </row>
    <row r="43" spans="1:22" x14ac:dyDescent="0.3">
      <c r="A43" s="3">
        <v>19511</v>
      </c>
      <c r="B43" s="4">
        <v>42</v>
      </c>
      <c r="C43" s="4"/>
      <c r="D43" s="4"/>
      <c r="E43" s="5">
        <v>1.9</v>
      </c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5"/>
      <c r="S43" s="5">
        <v>67.400000000000006</v>
      </c>
      <c r="T43" s="5">
        <v>76.2</v>
      </c>
      <c r="U43" s="5"/>
      <c r="V43" s="5"/>
    </row>
    <row r="44" spans="1:22" x14ac:dyDescent="0.3">
      <c r="A44" s="3">
        <v>19541</v>
      </c>
      <c r="B44" s="4">
        <v>43</v>
      </c>
      <c r="C44" s="4"/>
      <c r="D44" s="4"/>
      <c r="E44" s="5">
        <v>0.86</v>
      </c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5"/>
      <c r="S44" s="5">
        <v>47</v>
      </c>
      <c r="T44" s="5">
        <v>21.4</v>
      </c>
      <c r="U44" s="5"/>
      <c r="V44" s="5"/>
    </row>
    <row r="45" spans="1:22" x14ac:dyDescent="0.3">
      <c r="A45" s="3">
        <v>19572</v>
      </c>
      <c r="B45" s="4">
        <v>44</v>
      </c>
      <c r="C45" s="4"/>
      <c r="D45" s="4"/>
      <c r="E45" s="5">
        <v>0.7</v>
      </c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5"/>
      <c r="S45" s="5">
        <v>40</v>
      </c>
      <c r="T45" s="5">
        <v>22.1</v>
      </c>
      <c r="U45" s="5"/>
      <c r="V45" s="5"/>
    </row>
    <row r="46" spans="1:22" x14ac:dyDescent="0.3">
      <c r="A46" s="3">
        <v>19603</v>
      </c>
      <c r="B46" s="4">
        <v>45</v>
      </c>
      <c r="C46" s="4"/>
      <c r="D46" s="4"/>
      <c r="E46" s="5">
        <v>1.17</v>
      </c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5"/>
      <c r="S46" s="5">
        <v>45.1</v>
      </c>
      <c r="T46" s="5">
        <v>147.9</v>
      </c>
      <c r="U46" s="5"/>
      <c r="V46" s="5"/>
    </row>
    <row r="47" spans="1:22" x14ac:dyDescent="0.3">
      <c r="A47" s="3">
        <v>19633</v>
      </c>
      <c r="B47" s="4">
        <v>46</v>
      </c>
      <c r="C47" s="4"/>
      <c r="D47" s="4"/>
      <c r="E47" s="5">
        <v>3.19</v>
      </c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5"/>
      <c r="S47" s="5">
        <v>108.7</v>
      </c>
      <c r="T47" s="5">
        <v>121.2</v>
      </c>
      <c r="U47" s="5"/>
      <c r="V47" s="5"/>
    </row>
    <row r="48" spans="1:22" x14ac:dyDescent="0.3">
      <c r="A48" s="3">
        <v>19664</v>
      </c>
      <c r="B48" s="4">
        <v>47</v>
      </c>
      <c r="C48" s="4"/>
      <c r="D48" s="4"/>
      <c r="E48" s="5">
        <v>4.4800000000000004</v>
      </c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5"/>
      <c r="S48" s="5">
        <v>129.9</v>
      </c>
      <c r="T48" s="5">
        <v>166.1</v>
      </c>
      <c r="U48" s="5"/>
      <c r="V48" s="5"/>
    </row>
    <row r="49" spans="1:22" x14ac:dyDescent="0.3">
      <c r="A49" s="3">
        <v>19694</v>
      </c>
      <c r="B49" s="4">
        <v>48</v>
      </c>
      <c r="C49" s="4"/>
      <c r="D49" s="4"/>
      <c r="E49" s="5">
        <v>1.67</v>
      </c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5"/>
      <c r="S49" s="5">
        <v>55.5</v>
      </c>
      <c r="T49" s="5">
        <v>21.4</v>
      </c>
      <c r="U49" s="5"/>
      <c r="V49" s="5"/>
    </row>
    <row r="50" spans="1:22" x14ac:dyDescent="0.3">
      <c r="A50" s="3">
        <v>19725</v>
      </c>
      <c r="B50" s="4">
        <v>49</v>
      </c>
      <c r="C50" s="4"/>
      <c r="D50" s="4"/>
      <c r="E50" s="5">
        <v>0.65</v>
      </c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5"/>
      <c r="S50" s="5">
        <v>16.399999999999999</v>
      </c>
      <c r="T50" s="5">
        <v>45.7</v>
      </c>
      <c r="U50" s="5"/>
      <c r="V50" s="5"/>
    </row>
    <row r="51" spans="1:22" x14ac:dyDescent="0.3">
      <c r="A51" s="3">
        <v>19756</v>
      </c>
      <c r="B51" s="4">
        <v>50</v>
      </c>
      <c r="C51" s="4"/>
      <c r="D51" s="4"/>
      <c r="E51" s="5">
        <v>0.53</v>
      </c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5"/>
      <c r="S51" s="5">
        <v>52.5</v>
      </c>
      <c r="T51" s="5">
        <v>29.7</v>
      </c>
      <c r="U51" s="5"/>
      <c r="V51" s="5"/>
    </row>
    <row r="52" spans="1:22" x14ac:dyDescent="0.3">
      <c r="A52" s="3">
        <v>19784</v>
      </c>
      <c r="B52" s="4">
        <v>51</v>
      </c>
      <c r="C52" s="4"/>
      <c r="D52" s="4"/>
      <c r="E52" s="5">
        <v>0.48</v>
      </c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5"/>
      <c r="S52" s="5">
        <v>58.5</v>
      </c>
      <c r="T52" s="5">
        <v>27.8</v>
      </c>
      <c r="U52" s="5"/>
      <c r="V52" s="5"/>
    </row>
    <row r="53" spans="1:22" x14ac:dyDescent="0.3">
      <c r="A53" s="3">
        <v>19815</v>
      </c>
      <c r="B53" s="4">
        <v>52</v>
      </c>
      <c r="C53" s="4"/>
      <c r="D53" s="4"/>
      <c r="E53" s="5">
        <v>0.89</v>
      </c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5"/>
      <c r="S53" s="5">
        <v>74.5</v>
      </c>
      <c r="T53" s="5">
        <v>95.5</v>
      </c>
      <c r="U53" s="5"/>
      <c r="V53" s="5"/>
    </row>
    <row r="54" spans="1:22" x14ac:dyDescent="0.3">
      <c r="A54" s="3">
        <v>19845</v>
      </c>
      <c r="B54" s="4">
        <v>53</v>
      </c>
      <c r="C54" s="4"/>
      <c r="D54" s="4"/>
      <c r="E54" s="5">
        <v>1.28</v>
      </c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5"/>
      <c r="S54" s="5">
        <v>96.3</v>
      </c>
      <c r="T54" s="5">
        <v>80</v>
      </c>
      <c r="U54" s="5"/>
      <c r="V54" s="5"/>
    </row>
    <row r="55" spans="1:22" x14ac:dyDescent="0.3">
      <c r="A55" s="3">
        <v>19876</v>
      </c>
      <c r="B55" s="4">
        <v>54</v>
      </c>
      <c r="C55" s="4"/>
      <c r="D55" s="4"/>
      <c r="E55" s="5">
        <v>1.41</v>
      </c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5"/>
      <c r="S55" s="5">
        <v>110.6</v>
      </c>
      <c r="T55" s="5">
        <v>92.3</v>
      </c>
      <c r="U55" s="5"/>
      <c r="V55" s="5"/>
    </row>
    <row r="56" spans="1:22" x14ac:dyDescent="0.3">
      <c r="A56" s="3">
        <v>19906</v>
      </c>
      <c r="B56" s="4">
        <v>55</v>
      </c>
      <c r="C56" s="4"/>
      <c r="D56" s="4"/>
      <c r="E56" s="5">
        <v>1.49</v>
      </c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5"/>
      <c r="S56" s="5">
        <v>57</v>
      </c>
      <c r="T56" s="5">
        <v>81.900000000000006</v>
      </c>
      <c r="U56" s="5"/>
      <c r="V56" s="5"/>
    </row>
    <row r="57" spans="1:22" x14ac:dyDescent="0.3">
      <c r="A57" s="3">
        <v>19937</v>
      </c>
      <c r="B57" s="4">
        <v>56</v>
      </c>
      <c r="C57" s="4"/>
      <c r="D57" s="4"/>
      <c r="E57" s="5">
        <v>1.78</v>
      </c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5"/>
      <c r="S57" s="5">
        <v>59.3</v>
      </c>
      <c r="T57" s="5">
        <v>37.1</v>
      </c>
      <c r="U57" s="5"/>
      <c r="V57" s="5"/>
    </row>
    <row r="58" spans="1:22" x14ac:dyDescent="0.3">
      <c r="A58" s="3">
        <v>19968</v>
      </c>
      <c r="B58" s="4">
        <v>57</v>
      </c>
      <c r="C58" s="4"/>
      <c r="D58" s="4"/>
      <c r="E58" s="5">
        <v>1.1399999999999999</v>
      </c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5"/>
      <c r="S58" s="5">
        <v>54.1</v>
      </c>
      <c r="T58" s="5">
        <v>25.7</v>
      </c>
      <c r="U58" s="5"/>
      <c r="V58" s="5"/>
    </row>
    <row r="59" spans="1:22" x14ac:dyDescent="0.3">
      <c r="A59" s="3">
        <v>19998</v>
      </c>
      <c r="B59" s="4">
        <v>58</v>
      </c>
      <c r="C59" s="4"/>
      <c r="D59" s="4"/>
      <c r="E59" s="5">
        <v>6.16</v>
      </c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5"/>
      <c r="S59" s="5">
        <v>97.3</v>
      </c>
      <c r="T59" s="5">
        <v>214.4</v>
      </c>
      <c r="U59" s="5"/>
      <c r="V59" s="5"/>
    </row>
    <row r="60" spans="1:22" x14ac:dyDescent="0.3">
      <c r="A60" s="3">
        <v>20029</v>
      </c>
      <c r="B60" s="4">
        <v>59</v>
      </c>
      <c r="C60" s="4"/>
      <c r="D60" s="4"/>
      <c r="E60" s="5">
        <v>4.97</v>
      </c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5"/>
      <c r="S60" s="5">
        <v>69.599999999999994</v>
      </c>
      <c r="T60" s="5">
        <v>88.1</v>
      </c>
      <c r="U60" s="5"/>
      <c r="V60" s="5"/>
    </row>
    <row r="61" spans="1:22" x14ac:dyDescent="0.3">
      <c r="A61" s="3">
        <v>20059</v>
      </c>
      <c r="B61" s="4">
        <v>60</v>
      </c>
      <c r="C61" s="4"/>
      <c r="D61" s="4"/>
      <c r="E61" s="5">
        <v>3.2</v>
      </c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5"/>
      <c r="S61" s="5">
        <v>43.9</v>
      </c>
      <c r="T61" s="5">
        <v>90.5</v>
      </c>
      <c r="U61" s="5"/>
      <c r="V61" s="5"/>
    </row>
    <row r="62" spans="1:22" x14ac:dyDescent="0.3">
      <c r="A62" s="3">
        <v>20090</v>
      </c>
      <c r="B62" s="4">
        <v>61</v>
      </c>
      <c r="C62" s="4"/>
      <c r="D62" s="4"/>
      <c r="E62" s="5">
        <v>1.08</v>
      </c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5"/>
      <c r="S62" s="5">
        <v>41.5</v>
      </c>
      <c r="T62" s="5">
        <v>31.9</v>
      </c>
      <c r="U62" s="5"/>
      <c r="V62" s="5"/>
    </row>
    <row r="63" spans="1:22" x14ac:dyDescent="0.3">
      <c r="A63" s="3">
        <v>20121</v>
      </c>
      <c r="B63" s="4">
        <v>62</v>
      </c>
      <c r="C63" s="4"/>
      <c r="D63" s="4"/>
      <c r="E63" s="5">
        <v>0.84</v>
      </c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5"/>
      <c r="S63" s="5">
        <v>35.4</v>
      </c>
      <c r="T63" s="5">
        <v>48.8</v>
      </c>
      <c r="U63" s="5"/>
      <c r="V63" s="5"/>
    </row>
    <row r="64" spans="1:22" x14ac:dyDescent="0.3">
      <c r="A64" s="3">
        <v>20149</v>
      </c>
      <c r="B64" s="4">
        <v>63</v>
      </c>
      <c r="C64" s="4"/>
      <c r="D64" s="4"/>
      <c r="E64" s="5">
        <v>1.03</v>
      </c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5"/>
      <c r="S64" s="5">
        <v>24.4</v>
      </c>
      <c r="T64" s="5">
        <v>53.7</v>
      </c>
      <c r="U64" s="5"/>
      <c r="V64" s="5"/>
    </row>
    <row r="65" spans="1:22" x14ac:dyDescent="0.3">
      <c r="A65" s="3">
        <v>20180</v>
      </c>
      <c r="B65" s="4">
        <v>64</v>
      </c>
      <c r="C65" s="4"/>
      <c r="D65" s="4"/>
      <c r="E65" s="5">
        <v>3.88</v>
      </c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5"/>
      <c r="S65" s="5">
        <v>222.3</v>
      </c>
      <c r="T65" s="5">
        <v>181.9</v>
      </c>
      <c r="U65" s="5"/>
      <c r="V65" s="5"/>
    </row>
    <row r="66" spans="1:22" x14ac:dyDescent="0.3">
      <c r="A66" s="3">
        <v>20210</v>
      </c>
      <c r="B66" s="4">
        <v>65</v>
      </c>
      <c r="C66" s="4"/>
      <c r="D66" s="4"/>
      <c r="E66" s="5">
        <v>2.4300000000000002</v>
      </c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5"/>
      <c r="S66" s="5">
        <v>90.4</v>
      </c>
      <c r="T66" s="5">
        <v>75.099999999999994</v>
      </c>
      <c r="U66" s="5"/>
      <c r="V66" s="5"/>
    </row>
    <row r="67" spans="1:22" x14ac:dyDescent="0.3">
      <c r="A67" s="3">
        <v>20241</v>
      </c>
      <c r="B67" s="4">
        <v>66</v>
      </c>
      <c r="C67" s="4"/>
      <c r="D67" s="4"/>
      <c r="E67" s="5">
        <v>2.11</v>
      </c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5"/>
      <c r="S67" s="5">
        <v>121.8</v>
      </c>
      <c r="T67" s="5">
        <v>77.5</v>
      </c>
      <c r="U67" s="5"/>
      <c r="V67" s="5"/>
    </row>
    <row r="68" spans="1:22" x14ac:dyDescent="0.3">
      <c r="A68" s="3">
        <v>20271</v>
      </c>
      <c r="B68" s="4">
        <v>67</v>
      </c>
      <c r="C68" s="4"/>
      <c r="D68" s="4"/>
      <c r="E68" s="5">
        <v>3.18</v>
      </c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5"/>
      <c r="S68" s="5">
        <v>71.2</v>
      </c>
      <c r="T68" s="5">
        <v>117.3</v>
      </c>
      <c r="U68" s="5"/>
      <c r="V68" s="5"/>
    </row>
    <row r="69" spans="1:22" x14ac:dyDescent="0.3">
      <c r="A69" s="3">
        <v>20302</v>
      </c>
      <c r="B69" s="4">
        <v>68</v>
      </c>
      <c r="C69" s="4"/>
      <c r="D69" s="4"/>
      <c r="E69" s="5">
        <v>1.31</v>
      </c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5"/>
      <c r="S69" s="5">
        <v>23</v>
      </c>
      <c r="T69" s="5">
        <v>37.9</v>
      </c>
      <c r="U69" s="5"/>
      <c r="V69" s="5"/>
    </row>
    <row r="70" spans="1:22" x14ac:dyDescent="0.3">
      <c r="A70" s="3">
        <v>20333</v>
      </c>
      <c r="B70" s="4">
        <v>69</v>
      </c>
      <c r="C70" s="4"/>
      <c r="D70" s="4"/>
      <c r="E70" s="5">
        <v>1.6</v>
      </c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5"/>
      <c r="S70" s="5">
        <v>184.4</v>
      </c>
      <c r="T70" s="5">
        <v>95.7</v>
      </c>
      <c r="U70" s="5"/>
      <c r="V70" s="5"/>
    </row>
    <row r="71" spans="1:22" x14ac:dyDescent="0.3">
      <c r="A71" s="3">
        <v>20363</v>
      </c>
      <c r="B71" s="4">
        <v>70</v>
      </c>
      <c r="C71" s="4"/>
      <c r="D71" s="4"/>
      <c r="E71" s="5">
        <v>8.58</v>
      </c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5"/>
      <c r="S71" s="5">
        <v>101.2</v>
      </c>
      <c r="T71" s="5">
        <v>293.10000000000002</v>
      </c>
      <c r="U71" s="5"/>
      <c r="V71" s="5"/>
    </row>
    <row r="72" spans="1:22" x14ac:dyDescent="0.3">
      <c r="A72" s="3">
        <v>20394</v>
      </c>
      <c r="B72" s="4">
        <v>71</v>
      </c>
      <c r="C72" s="4"/>
      <c r="D72" s="4"/>
      <c r="E72" s="5">
        <v>7.29</v>
      </c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5"/>
      <c r="S72" s="5">
        <v>98.8</v>
      </c>
      <c r="T72" s="5">
        <v>132.80000000000001</v>
      </c>
      <c r="U72" s="5"/>
      <c r="V72" s="5"/>
    </row>
    <row r="73" spans="1:22" x14ac:dyDescent="0.3">
      <c r="A73" s="3">
        <v>20424</v>
      </c>
      <c r="B73" s="4">
        <v>72</v>
      </c>
      <c r="C73" s="4"/>
      <c r="D73" s="4"/>
      <c r="E73" s="5">
        <v>3.91</v>
      </c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5"/>
      <c r="S73" s="5">
        <v>38.200000000000003</v>
      </c>
      <c r="T73" s="5">
        <v>84.5</v>
      </c>
      <c r="U73" s="5"/>
      <c r="V73" s="5"/>
    </row>
    <row r="74" spans="1:22" x14ac:dyDescent="0.3">
      <c r="A74" s="3">
        <v>20455</v>
      </c>
      <c r="B74" s="4">
        <v>73</v>
      </c>
      <c r="C74" s="4"/>
      <c r="D74" s="4"/>
      <c r="E74" s="5">
        <v>2.5</v>
      </c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5"/>
      <c r="S74" s="5">
        <v>60.2</v>
      </c>
      <c r="T74" s="5">
        <v>37.4</v>
      </c>
      <c r="U74" s="5"/>
      <c r="V74" s="5"/>
    </row>
    <row r="75" spans="1:22" x14ac:dyDescent="0.3">
      <c r="A75" s="3">
        <v>20486</v>
      </c>
      <c r="B75" s="4">
        <v>74</v>
      </c>
      <c r="C75" s="4"/>
      <c r="D75" s="4"/>
      <c r="E75" s="5">
        <v>2.1800000000000002</v>
      </c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5"/>
      <c r="S75" s="5">
        <v>7.5</v>
      </c>
      <c r="T75" s="5">
        <v>71.7</v>
      </c>
      <c r="U75" s="5"/>
      <c r="V75" s="5"/>
    </row>
    <row r="76" spans="1:22" x14ac:dyDescent="0.3">
      <c r="A76" s="3">
        <v>20515</v>
      </c>
      <c r="B76" s="4">
        <v>75</v>
      </c>
      <c r="C76" s="4"/>
      <c r="D76" s="4"/>
      <c r="E76" s="5">
        <v>2.62</v>
      </c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5"/>
      <c r="S76" s="5">
        <v>29.4</v>
      </c>
      <c r="T76" s="5">
        <v>72.900000000000006</v>
      </c>
      <c r="U76" s="5"/>
      <c r="V76" s="5"/>
    </row>
    <row r="77" spans="1:22" x14ac:dyDescent="0.3">
      <c r="A77" s="3">
        <v>20546</v>
      </c>
      <c r="B77" s="4">
        <v>76</v>
      </c>
      <c r="C77" s="4"/>
      <c r="D77" s="4"/>
      <c r="E77" s="5">
        <v>1.91</v>
      </c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5"/>
      <c r="S77" s="5">
        <v>168</v>
      </c>
      <c r="T77" s="5">
        <v>49.3</v>
      </c>
      <c r="U77" s="5"/>
      <c r="V77" s="5"/>
    </row>
    <row r="78" spans="1:22" x14ac:dyDescent="0.3">
      <c r="A78" s="3">
        <v>20576</v>
      </c>
      <c r="B78" s="4">
        <v>77</v>
      </c>
      <c r="C78" s="4"/>
      <c r="D78" s="4"/>
      <c r="E78" s="5">
        <v>2.27</v>
      </c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5"/>
      <c r="S78" s="5">
        <v>82.1</v>
      </c>
      <c r="T78" s="5">
        <v>105</v>
      </c>
      <c r="U78" s="5"/>
      <c r="V78" s="5"/>
    </row>
    <row r="79" spans="1:22" x14ac:dyDescent="0.3">
      <c r="A79" s="3">
        <v>20607</v>
      </c>
      <c r="B79" s="4">
        <v>78</v>
      </c>
      <c r="C79" s="4"/>
      <c r="D79" s="4"/>
      <c r="E79" s="5">
        <v>3.14</v>
      </c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5"/>
      <c r="S79" s="5">
        <v>89.7</v>
      </c>
      <c r="T79" s="5">
        <v>138.1</v>
      </c>
      <c r="U79" s="5"/>
      <c r="V79" s="5"/>
    </row>
    <row r="80" spans="1:22" x14ac:dyDescent="0.3">
      <c r="A80" s="3">
        <v>20637</v>
      </c>
      <c r="B80" s="4">
        <v>79</v>
      </c>
      <c r="C80" s="4"/>
      <c r="D80" s="4"/>
      <c r="E80" s="5">
        <v>2.54</v>
      </c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5"/>
      <c r="S80" s="5">
        <v>21.2</v>
      </c>
      <c r="T80" s="5">
        <v>51.4</v>
      </c>
      <c r="U80" s="5"/>
      <c r="V80" s="5"/>
    </row>
    <row r="81" spans="1:22" x14ac:dyDescent="0.3">
      <c r="A81" s="3">
        <v>20668</v>
      </c>
      <c r="B81" s="4">
        <v>80</v>
      </c>
      <c r="C81" s="4"/>
      <c r="D81" s="4"/>
      <c r="E81" s="5">
        <v>1.72</v>
      </c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5"/>
      <c r="S81" s="5">
        <v>94.4</v>
      </c>
      <c r="T81" s="5">
        <v>59.7</v>
      </c>
      <c r="U81" s="5"/>
      <c r="V81" s="5"/>
    </row>
    <row r="82" spans="1:22" x14ac:dyDescent="0.3">
      <c r="A82" s="3">
        <v>20699</v>
      </c>
      <c r="B82" s="4">
        <v>81</v>
      </c>
      <c r="C82" s="4"/>
      <c r="D82" s="4"/>
      <c r="E82" s="5">
        <v>2</v>
      </c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5"/>
      <c r="S82" s="5">
        <v>59.5</v>
      </c>
      <c r="T82" s="5">
        <v>110</v>
      </c>
      <c r="U82" s="5"/>
      <c r="V82" s="5"/>
    </row>
    <row r="83" spans="1:22" x14ac:dyDescent="0.3">
      <c r="A83" s="3">
        <v>20729</v>
      </c>
      <c r="B83" s="4">
        <v>82</v>
      </c>
      <c r="C83" s="4"/>
      <c r="D83" s="4"/>
      <c r="E83" s="5">
        <v>5.75</v>
      </c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5"/>
      <c r="S83" s="5">
        <v>153.30000000000001</v>
      </c>
      <c r="T83" s="5">
        <v>239.7</v>
      </c>
      <c r="U83" s="5"/>
      <c r="V83" s="5"/>
    </row>
    <row r="84" spans="1:22" x14ac:dyDescent="0.3">
      <c r="A84" s="3">
        <v>20760</v>
      </c>
      <c r="B84" s="4">
        <v>83</v>
      </c>
      <c r="C84" s="4"/>
      <c r="D84" s="4"/>
      <c r="E84" s="5">
        <v>4.07</v>
      </c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5"/>
      <c r="S84" s="5">
        <v>109.8</v>
      </c>
      <c r="T84" s="5">
        <v>95.9</v>
      </c>
      <c r="U84" s="5"/>
      <c r="V84" s="5"/>
    </row>
    <row r="85" spans="1:22" x14ac:dyDescent="0.3">
      <c r="A85" s="3">
        <v>20790</v>
      </c>
      <c r="B85" s="4">
        <v>84</v>
      </c>
      <c r="C85" s="4"/>
      <c r="D85" s="4"/>
      <c r="E85" s="5">
        <v>2.0699999999999998</v>
      </c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5"/>
      <c r="S85" s="5">
        <v>46.4</v>
      </c>
      <c r="T85" s="5">
        <v>111.8</v>
      </c>
      <c r="U85" s="5"/>
      <c r="V85" s="5"/>
    </row>
    <row r="86" spans="1:22" x14ac:dyDescent="0.3">
      <c r="A86" s="3">
        <v>20821</v>
      </c>
      <c r="B86" s="4">
        <v>85</v>
      </c>
      <c r="C86" s="4"/>
      <c r="D86" s="4"/>
      <c r="E86" s="5">
        <v>1.33</v>
      </c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5"/>
      <c r="S86" s="5">
        <v>11.5</v>
      </c>
      <c r="T86" s="5">
        <v>65.099999999999994</v>
      </c>
      <c r="U86" s="5"/>
      <c r="V86" s="5"/>
    </row>
    <row r="87" spans="1:22" x14ac:dyDescent="0.3">
      <c r="A87" s="3">
        <v>20852</v>
      </c>
      <c r="B87" s="4">
        <v>86</v>
      </c>
      <c r="C87" s="4"/>
      <c r="D87" s="4"/>
      <c r="E87" s="5">
        <v>0.83</v>
      </c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5"/>
      <c r="S87" s="5">
        <v>17</v>
      </c>
      <c r="T87" s="5">
        <v>34</v>
      </c>
      <c r="U87" s="5"/>
      <c r="V87" s="5"/>
    </row>
    <row r="88" spans="1:22" x14ac:dyDescent="0.3">
      <c r="A88" s="3">
        <v>20880</v>
      </c>
      <c r="B88" s="4">
        <v>87</v>
      </c>
      <c r="C88" s="4"/>
      <c r="D88" s="4"/>
      <c r="E88" s="5">
        <v>0.86</v>
      </c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5"/>
      <c r="S88" s="5">
        <v>15.5</v>
      </c>
      <c r="T88" s="5">
        <v>78.7</v>
      </c>
      <c r="U88" s="5"/>
      <c r="V88" s="5"/>
    </row>
    <row r="89" spans="1:22" x14ac:dyDescent="0.3">
      <c r="A89" s="3">
        <v>20911</v>
      </c>
      <c r="B89" s="4">
        <v>88</v>
      </c>
      <c r="C89" s="4"/>
      <c r="D89" s="4"/>
      <c r="E89" s="5">
        <v>1.25</v>
      </c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5"/>
      <c r="S89" s="5">
        <v>67.3</v>
      </c>
      <c r="T89" s="5">
        <v>96.5</v>
      </c>
      <c r="U89" s="5"/>
      <c r="V89" s="5"/>
    </row>
    <row r="90" spans="1:22" x14ac:dyDescent="0.3">
      <c r="A90" s="3">
        <v>20941</v>
      </c>
      <c r="B90" s="4">
        <v>89</v>
      </c>
      <c r="C90" s="4"/>
      <c r="D90" s="4"/>
      <c r="E90" s="5">
        <v>3.35</v>
      </c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5"/>
      <c r="S90" s="5">
        <v>111</v>
      </c>
      <c r="T90" s="5">
        <v>161.4</v>
      </c>
      <c r="U90" s="5"/>
      <c r="V90" s="5"/>
    </row>
    <row r="91" spans="1:22" x14ac:dyDescent="0.3">
      <c r="A91" s="3">
        <v>20972</v>
      </c>
      <c r="B91" s="4">
        <v>90</v>
      </c>
      <c r="C91" s="4"/>
      <c r="D91" s="4"/>
      <c r="E91" s="5">
        <v>1.95</v>
      </c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5"/>
      <c r="S91" s="5">
        <v>33.5</v>
      </c>
      <c r="T91" s="5">
        <v>51</v>
      </c>
      <c r="U91" s="5"/>
      <c r="V91" s="5"/>
    </row>
    <row r="92" spans="1:22" x14ac:dyDescent="0.3">
      <c r="A92" s="3">
        <v>21002</v>
      </c>
      <c r="B92" s="4">
        <v>91</v>
      </c>
      <c r="C92" s="4"/>
      <c r="D92" s="4"/>
      <c r="E92" s="5">
        <v>0.99</v>
      </c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5"/>
      <c r="S92" s="5">
        <v>57.4</v>
      </c>
      <c r="T92" s="5">
        <v>53.2</v>
      </c>
      <c r="U92" s="5"/>
      <c r="V92" s="5"/>
    </row>
    <row r="93" spans="1:22" x14ac:dyDescent="0.3">
      <c r="A93" s="3">
        <v>21033</v>
      </c>
      <c r="B93" s="4">
        <v>92</v>
      </c>
      <c r="C93" s="4"/>
      <c r="D93" s="4"/>
      <c r="E93" s="5">
        <v>0.75</v>
      </c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5"/>
      <c r="S93" s="5">
        <v>43.5</v>
      </c>
      <c r="T93" s="5">
        <v>28.9</v>
      </c>
      <c r="U93" s="5"/>
      <c r="V93" s="5"/>
    </row>
    <row r="94" spans="1:22" x14ac:dyDescent="0.3">
      <c r="A94" s="3">
        <v>21064</v>
      </c>
      <c r="B94" s="4">
        <v>93</v>
      </c>
      <c r="C94" s="4"/>
      <c r="D94" s="4"/>
      <c r="E94" s="5">
        <v>0.68</v>
      </c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5"/>
      <c r="S94" s="5">
        <v>132.80000000000001</v>
      </c>
      <c r="T94" s="5">
        <v>43.5</v>
      </c>
      <c r="U94" s="5"/>
      <c r="V94" s="5"/>
    </row>
    <row r="95" spans="1:22" x14ac:dyDescent="0.3">
      <c r="A95" s="3">
        <v>21094</v>
      </c>
      <c r="B95" s="4">
        <v>94</v>
      </c>
      <c r="C95" s="4"/>
      <c r="D95" s="4"/>
      <c r="E95" s="5">
        <v>1.08</v>
      </c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5"/>
      <c r="S95" s="5">
        <v>154</v>
      </c>
      <c r="T95" s="5">
        <v>130.9</v>
      </c>
      <c r="U95" s="5"/>
      <c r="V95" s="5"/>
    </row>
    <row r="96" spans="1:22" x14ac:dyDescent="0.3">
      <c r="A96" s="3">
        <v>21125</v>
      </c>
      <c r="B96" s="4">
        <v>95</v>
      </c>
      <c r="C96" s="4"/>
      <c r="D96" s="4"/>
      <c r="E96" s="5">
        <v>1.01</v>
      </c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5"/>
      <c r="S96" s="5">
        <v>125.4</v>
      </c>
      <c r="T96" s="5">
        <v>42.3</v>
      </c>
      <c r="U96" s="5"/>
      <c r="V96" s="5"/>
    </row>
    <row r="97" spans="1:22" x14ac:dyDescent="0.3">
      <c r="A97" s="3">
        <v>21155</v>
      </c>
      <c r="B97" s="4">
        <v>96</v>
      </c>
      <c r="C97" s="4"/>
      <c r="D97" s="4"/>
      <c r="E97" s="5">
        <v>0.48</v>
      </c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5"/>
      <c r="S97" s="5">
        <v>47.4</v>
      </c>
      <c r="T97" s="5">
        <v>29</v>
      </c>
      <c r="U97" s="5"/>
      <c r="V97" s="5"/>
    </row>
    <row r="98" spans="1:22" x14ac:dyDescent="0.3">
      <c r="A98" s="3">
        <v>21186</v>
      </c>
      <c r="B98" s="4">
        <v>97</v>
      </c>
      <c r="C98" s="4"/>
      <c r="D98" s="4"/>
      <c r="E98" s="5">
        <v>0.3</v>
      </c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5"/>
      <c r="S98" s="5">
        <v>137.4</v>
      </c>
      <c r="T98" s="5">
        <v>10.5</v>
      </c>
      <c r="U98" s="5"/>
      <c r="V98" s="5"/>
    </row>
    <row r="99" spans="1:22" x14ac:dyDescent="0.3">
      <c r="A99" s="3">
        <v>21217</v>
      </c>
      <c r="B99" s="4">
        <v>98</v>
      </c>
      <c r="C99" s="4"/>
      <c r="D99" s="4"/>
      <c r="E99" s="5">
        <v>0.27</v>
      </c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5"/>
      <c r="S99" s="5">
        <v>65.5</v>
      </c>
      <c r="T99" s="5">
        <v>8.8000000000000007</v>
      </c>
      <c r="U99" s="5"/>
      <c r="V99" s="5"/>
    </row>
    <row r="100" spans="1:22" x14ac:dyDescent="0.3">
      <c r="A100" s="3">
        <v>21245</v>
      </c>
      <c r="B100" s="4">
        <v>99</v>
      </c>
      <c r="C100" s="4"/>
      <c r="D100" s="4"/>
      <c r="E100" s="5">
        <v>0.34</v>
      </c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5"/>
      <c r="S100" s="5">
        <v>134.1</v>
      </c>
      <c r="T100" s="5">
        <v>99.4</v>
      </c>
      <c r="U100" s="5"/>
      <c r="V100" s="5"/>
    </row>
    <row r="101" spans="1:22" x14ac:dyDescent="0.3">
      <c r="A101" s="3">
        <v>21276</v>
      </c>
      <c r="B101" s="4">
        <v>100</v>
      </c>
      <c r="C101" s="4"/>
      <c r="D101" s="4"/>
      <c r="E101" s="5">
        <v>0.49</v>
      </c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5"/>
      <c r="S101" s="5">
        <v>60.3</v>
      </c>
      <c r="T101" s="5">
        <v>79.599999999999994</v>
      </c>
      <c r="U101" s="5"/>
      <c r="V101" s="5"/>
    </row>
    <row r="102" spans="1:22" x14ac:dyDescent="0.3">
      <c r="A102" s="3">
        <v>21306</v>
      </c>
      <c r="B102" s="4">
        <v>101</v>
      </c>
      <c r="C102" s="4"/>
      <c r="D102" s="4"/>
      <c r="E102" s="5">
        <v>0.55000000000000004</v>
      </c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5"/>
      <c r="S102" s="5">
        <v>215.8</v>
      </c>
      <c r="T102" s="5">
        <v>82.8</v>
      </c>
      <c r="U102" s="5"/>
      <c r="V102" s="5"/>
    </row>
    <row r="103" spans="1:22" x14ac:dyDescent="0.3">
      <c r="A103" s="3">
        <v>21337</v>
      </c>
      <c r="B103" s="4">
        <v>102</v>
      </c>
      <c r="C103" s="4"/>
      <c r="D103" s="4"/>
      <c r="E103" s="5">
        <v>0.47</v>
      </c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5"/>
      <c r="S103" s="5">
        <v>45.8</v>
      </c>
      <c r="T103" s="5">
        <v>57.5</v>
      </c>
      <c r="U103" s="5"/>
      <c r="V103" s="5"/>
    </row>
    <row r="104" spans="1:22" x14ac:dyDescent="0.3">
      <c r="A104" s="3">
        <v>21367</v>
      </c>
      <c r="B104" s="4">
        <v>103</v>
      </c>
      <c r="C104" s="4"/>
      <c r="D104" s="4"/>
      <c r="E104" s="5">
        <v>0.33</v>
      </c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5"/>
      <c r="S104" s="5">
        <v>23.8</v>
      </c>
      <c r="T104" s="5">
        <v>28.2</v>
      </c>
      <c r="U104" s="5"/>
      <c r="V104" s="5"/>
    </row>
    <row r="105" spans="1:22" x14ac:dyDescent="0.3">
      <c r="A105" s="3">
        <v>21398</v>
      </c>
      <c r="B105" s="4">
        <v>104</v>
      </c>
      <c r="C105" s="4"/>
      <c r="D105" s="4"/>
      <c r="E105" s="5">
        <v>0.43</v>
      </c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5"/>
      <c r="S105" s="5">
        <v>91.2</v>
      </c>
      <c r="T105" s="5">
        <v>57.6</v>
      </c>
      <c r="U105" s="5"/>
      <c r="V105" s="5"/>
    </row>
    <row r="106" spans="1:22" x14ac:dyDescent="0.3">
      <c r="A106" s="3">
        <v>21429</v>
      </c>
      <c r="B106" s="4">
        <v>105</v>
      </c>
      <c r="C106" s="4"/>
      <c r="D106" s="4"/>
      <c r="E106" s="5">
        <v>0.31</v>
      </c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5"/>
      <c r="S106" s="5">
        <v>57.5</v>
      </c>
      <c r="T106" s="5">
        <v>30</v>
      </c>
      <c r="U106" s="5"/>
      <c r="V106" s="5"/>
    </row>
    <row r="107" spans="1:22" x14ac:dyDescent="0.3">
      <c r="A107" s="3">
        <v>21459</v>
      </c>
      <c r="B107" s="4">
        <v>106</v>
      </c>
      <c r="C107" s="4"/>
      <c r="D107" s="4"/>
      <c r="E107" s="5">
        <v>0.95</v>
      </c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5"/>
      <c r="S107" s="5">
        <v>149.1</v>
      </c>
      <c r="T107" s="5">
        <v>121.7</v>
      </c>
      <c r="U107" s="5"/>
      <c r="V107" s="5"/>
    </row>
    <row r="108" spans="1:22" x14ac:dyDescent="0.3">
      <c r="A108" s="3">
        <v>21490</v>
      </c>
      <c r="B108" s="4">
        <v>107</v>
      </c>
      <c r="C108" s="4"/>
      <c r="D108" s="4"/>
      <c r="E108" s="5">
        <v>0.98</v>
      </c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5"/>
      <c r="S108" s="5">
        <v>94</v>
      </c>
      <c r="T108" s="5">
        <v>83.6</v>
      </c>
      <c r="U108" s="5"/>
      <c r="V108" s="5"/>
    </row>
    <row r="109" spans="1:22" x14ac:dyDescent="0.3">
      <c r="A109" s="3">
        <v>21520</v>
      </c>
      <c r="B109" s="4">
        <v>108</v>
      </c>
      <c r="C109" s="4"/>
      <c r="D109" s="4"/>
      <c r="E109" s="5">
        <v>0.62</v>
      </c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5"/>
      <c r="S109" s="5">
        <v>37.799999999999997</v>
      </c>
      <c r="T109" s="5">
        <v>46.7</v>
      </c>
      <c r="U109" s="5"/>
      <c r="V109" s="5"/>
    </row>
    <row r="110" spans="1:22" x14ac:dyDescent="0.3">
      <c r="A110" s="3">
        <v>21551</v>
      </c>
      <c r="B110" s="4">
        <v>109</v>
      </c>
      <c r="C110" s="4"/>
      <c r="D110" s="4"/>
      <c r="E110" s="5">
        <v>0.31</v>
      </c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5"/>
      <c r="S110" s="5">
        <v>61</v>
      </c>
      <c r="T110" s="5">
        <v>9.5</v>
      </c>
      <c r="U110" s="5"/>
      <c r="V110" s="5"/>
    </row>
    <row r="111" spans="1:22" x14ac:dyDescent="0.3">
      <c r="A111" s="3">
        <v>21582</v>
      </c>
      <c r="B111" s="4">
        <v>110</v>
      </c>
      <c r="C111" s="4"/>
      <c r="D111" s="4"/>
      <c r="E111" s="5">
        <v>0.3</v>
      </c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5"/>
      <c r="S111" s="5">
        <v>75.900000000000006</v>
      </c>
      <c r="T111" s="5">
        <v>21.9</v>
      </c>
      <c r="U111" s="5"/>
      <c r="V111" s="5"/>
    </row>
    <row r="112" spans="1:22" x14ac:dyDescent="0.3">
      <c r="A112" s="3">
        <v>21610</v>
      </c>
      <c r="B112" s="4">
        <v>111</v>
      </c>
      <c r="C112" s="4"/>
      <c r="D112" s="4"/>
      <c r="E112" s="5">
        <v>0.45</v>
      </c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5"/>
      <c r="S112" s="5">
        <v>113.4</v>
      </c>
      <c r="T112" s="5">
        <v>40.299999999999997</v>
      </c>
      <c r="U112" s="5"/>
      <c r="V112" s="5"/>
    </row>
    <row r="113" spans="1:22" x14ac:dyDescent="0.3">
      <c r="A113" s="3">
        <v>21641</v>
      </c>
      <c r="B113" s="4">
        <v>112</v>
      </c>
      <c r="C113" s="4"/>
      <c r="D113" s="4"/>
      <c r="E113" s="5">
        <v>0.37</v>
      </c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5"/>
      <c r="S113" s="5">
        <v>194.8</v>
      </c>
      <c r="T113" s="5">
        <v>84.1</v>
      </c>
      <c r="U113" s="5"/>
      <c r="V113" s="5"/>
    </row>
    <row r="114" spans="1:22" x14ac:dyDescent="0.3">
      <c r="A114" s="3">
        <v>21671</v>
      </c>
      <c r="B114" s="4">
        <v>113</v>
      </c>
      <c r="C114" s="4"/>
      <c r="D114" s="4"/>
      <c r="E114" s="5">
        <v>1.6</v>
      </c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5"/>
      <c r="S114" s="5">
        <v>196.1</v>
      </c>
      <c r="T114" s="5">
        <v>110.1</v>
      </c>
      <c r="U114" s="5"/>
      <c r="V114" s="5"/>
    </row>
    <row r="115" spans="1:22" x14ac:dyDescent="0.3">
      <c r="A115" s="3">
        <v>21702</v>
      </c>
      <c r="B115" s="4">
        <v>114</v>
      </c>
      <c r="C115" s="4"/>
      <c r="D115" s="4"/>
      <c r="E115" s="5">
        <v>0.92</v>
      </c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5"/>
      <c r="S115" s="5">
        <v>114.2</v>
      </c>
      <c r="T115" s="5">
        <v>93.8</v>
      </c>
      <c r="U115" s="5"/>
      <c r="V115" s="5"/>
    </row>
    <row r="116" spans="1:22" x14ac:dyDescent="0.3">
      <c r="A116" s="3">
        <v>21732</v>
      </c>
      <c r="B116" s="4">
        <v>115</v>
      </c>
      <c r="C116" s="4"/>
      <c r="D116" s="4"/>
      <c r="E116" s="5">
        <v>1.1200000000000001</v>
      </c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5"/>
      <c r="S116" s="5">
        <v>72</v>
      </c>
      <c r="T116" s="5">
        <v>76.599999999999994</v>
      </c>
      <c r="U116" s="5"/>
      <c r="V116" s="5"/>
    </row>
    <row r="117" spans="1:22" x14ac:dyDescent="0.3">
      <c r="A117" s="3">
        <v>21763</v>
      </c>
      <c r="B117" s="4">
        <v>116</v>
      </c>
      <c r="C117" s="4"/>
      <c r="D117" s="4"/>
      <c r="E117" s="5">
        <v>0.75</v>
      </c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5"/>
      <c r="S117" s="5">
        <v>55.9</v>
      </c>
      <c r="T117" s="5">
        <v>58.3</v>
      </c>
      <c r="U117" s="5"/>
      <c r="V117" s="5">
        <v>25.5</v>
      </c>
    </row>
    <row r="118" spans="1:22" x14ac:dyDescent="0.3">
      <c r="A118" s="3">
        <v>21794</v>
      </c>
      <c r="B118" s="4">
        <v>117</v>
      </c>
      <c r="C118" s="4"/>
      <c r="D118" s="4"/>
      <c r="E118" s="5">
        <v>1.23</v>
      </c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5"/>
      <c r="S118" s="5">
        <v>37.700000000000003</v>
      </c>
      <c r="T118" s="5">
        <v>80</v>
      </c>
      <c r="U118" s="5"/>
      <c r="V118" s="5">
        <v>80.5</v>
      </c>
    </row>
    <row r="119" spans="1:22" x14ac:dyDescent="0.3">
      <c r="A119" s="3">
        <v>21824</v>
      </c>
      <c r="B119" s="4">
        <v>118</v>
      </c>
      <c r="C119" s="4"/>
      <c r="D119" s="4"/>
      <c r="E119" s="5">
        <v>1.1599999999999999</v>
      </c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5"/>
      <c r="S119" s="5">
        <v>38.1</v>
      </c>
      <c r="T119" s="5">
        <v>87.9</v>
      </c>
      <c r="U119" s="5"/>
      <c r="V119" s="5">
        <v>118.5</v>
      </c>
    </row>
    <row r="120" spans="1:22" x14ac:dyDescent="0.3">
      <c r="A120" s="3">
        <v>21855</v>
      </c>
      <c r="B120" s="4">
        <v>119</v>
      </c>
      <c r="C120" s="4"/>
      <c r="D120" s="4"/>
      <c r="E120" s="5">
        <v>2.31</v>
      </c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5"/>
      <c r="S120" s="5">
        <v>55.8</v>
      </c>
      <c r="T120" s="5">
        <v>107.5</v>
      </c>
      <c r="U120" s="5"/>
      <c r="V120" s="5">
        <v>118</v>
      </c>
    </row>
    <row r="121" spans="1:22" x14ac:dyDescent="0.3">
      <c r="A121" s="3">
        <v>21885</v>
      </c>
      <c r="B121" s="4">
        <v>120</v>
      </c>
      <c r="C121" s="4"/>
      <c r="D121" s="4"/>
      <c r="E121" s="5">
        <v>0.77</v>
      </c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5"/>
      <c r="S121" s="5">
        <v>40.799999999999997</v>
      </c>
      <c r="T121" s="5">
        <v>55.9</v>
      </c>
      <c r="U121" s="5"/>
      <c r="V121" s="5">
        <v>19.100000000000001</v>
      </c>
    </row>
    <row r="122" spans="1:22" x14ac:dyDescent="0.3">
      <c r="A122" s="3">
        <v>21916</v>
      </c>
      <c r="B122" s="4">
        <v>121</v>
      </c>
      <c r="C122" s="4"/>
      <c r="D122" s="4"/>
      <c r="E122" s="5">
        <v>0.51</v>
      </c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5"/>
      <c r="S122" s="5">
        <v>3.7</v>
      </c>
      <c r="T122" s="5">
        <v>63.1</v>
      </c>
      <c r="U122" s="5">
        <v>27.8</v>
      </c>
      <c r="V122" s="5">
        <v>29</v>
      </c>
    </row>
    <row r="123" spans="1:22" x14ac:dyDescent="0.3">
      <c r="A123" s="3">
        <v>21947</v>
      </c>
      <c r="B123" s="4">
        <v>122</v>
      </c>
      <c r="C123" s="4"/>
      <c r="D123" s="4"/>
      <c r="E123" s="5">
        <v>0.76</v>
      </c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5"/>
      <c r="S123" s="5">
        <v>4.4000000000000004</v>
      </c>
      <c r="T123" s="5">
        <v>48.5</v>
      </c>
      <c r="U123" s="5">
        <v>71</v>
      </c>
      <c r="V123" s="5">
        <v>32.5</v>
      </c>
    </row>
    <row r="124" spans="1:22" x14ac:dyDescent="0.3">
      <c r="A124" s="3">
        <v>21976</v>
      </c>
      <c r="B124" s="4">
        <v>123</v>
      </c>
      <c r="C124" s="4"/>
      <c r="D124" s="4"/>
      <c r="E124" s="5">
        <v>0.38</v>
      </c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5"/>
      <c r="S124" s="5">
        <v>45.4</v>
      </c>
      <c r="T124" s="5">
        <v>37.700000000000003</v>
      </c>
      <c r="U124" s="5">
        <v>100.8</v>
      </c>
      <c r="V124" s="5">
        <v>118</v>
      </c>
    </row>
    <row r="125" spans="1:22" x14ac:dyDescent="0.3">
      <c r="A125" s="3">
        <v>22007</v>
      </c>
      <c r="B125" s="4">
        <v>124</v>
      </c>
      <c r="C125" s="4"/>
      <c r="D125" s="4"/>
      <c r="E125" s="5">
        <v>0.84</v>
      </c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5"/>
      <c r="S125" s="5">
        <v>23.7</v>
      </c>
      <c r="T125" s="5">
        <v>91.3</v>
      </c>
      <c r="U125" s="5">
        <v>93.7</v>
      </c>
      <c r="V125" s="5">
        <v>83</v>
      </c>
    </row>
    <row r="126" spans="1:22" x14ac:dyDescent="0.3">
      <c r="A126" s="3">
        <v>22037</v>
      </c>
      <c r="B126" s="4">
        <v>125</v>
      </c>
      <c r="C126" s="4"/>
      <c r="D126" s="4"/>
      <c r="E126" s="5">
        <v>1.23</v>
      </c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5"/>
      <c r="S126" s="5">
        <v>60.2</v>
      </c>
      <c r="T126" s="5">
        <v>97.6</v>
      </c>
      <c r="U126" s="5">
        <v>103.8</v>
      </c>
      <c r="V126" s="5">
        <v>36.5</v>
      </c>
    </row>
    <row r="127" spans="1:22" x14ac:dyDescent="0.3">
      <c r="A127" s="3">
        <v>22068</v>
      </c>
      <c r="B127" s="4">
        <v>126</v>
      </c>
      <c r="C127" s="4"/>
      <c r="D127" s="4"/>
      <c r="E127" s="5">
        <v>0.82</v>
      </c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5"/>
      <c r="S127" s="5">
        <v>102.3</v>
      </c>
      <c r="T127" s="5">
        <v>66.2</v>
      </c>
      <c r="U127" s="5">
        <v>80.400000000000006</v>
      </c>
      <c r="V127" s="5">
        <v>57</v>
      </c>
    </row>
    <row r="128" spans="1:22" x14ac:dyDescent="0.3">
      <c r="A128" s="3">
        <v>22098</v>
      </c>
      <c r="B128" s="4">
        <v>127</v>
      </c>
      <c r="C128" s="4"/>
      <c r="D128" s="4"/>
      <c r="E128" s="5">
        <v>1.31</v>
      </c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5"/>
      <c r="S128" s="5">
        <v>53.3</v>
      </c>
      <c r="T128" s="5">
        <v>75.599999999999994</v>
      </c>
      <c r="U128" s="5">
        <v>85.8</v>
      </c>
      <c r="V128" s="5">
        <v>73</v>
      </c>
    </row>
    <row r="129" spans="1:22" x14ac:dyDescent="0.3">
      <c r="A129" s="3">
        <v>22129</v>
      </c>
      <c r="B129" s="4">
        <v>128</v>
      </c>
      <c r="C129" s="4"/>
      <c r="D129" s="4"/>
      <c r="E129" s="5">
        <v>0.98</v>
      </c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5"/>
      <c r="S129" s="5">
        <v>89.7</v>
      </c>
      <c r="T129" s="5">
        <v>72.599999999999994</v>
      </c>
      <c r="U129" s="5">
        <v>134.30000000000001</v>
      </c>
      <c r="V129" s="5">
        <v>63.5</v>
      </c>
    </row>
    <row r="130" spans="1:22" x14ac:dyDescent="0.3">
      <c r="A130" s="3">
        <v>22160</v>
      </c>
      <c r="B130" s="4">
        <v>129</v>
      </c>
      <c r="C130" s="4"/>
      <c r="D130" s="4"/>
      <c r="E130" s="5">
        <v>0.64</v>
      </c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5"/>
      <c r="S130" s="5">
        <v>126.2</v>
      </c>
      <c r="T130" s="5">
        <v>35.6</v>
      </c>
      <c r="U130" s="5">
        <v>51.1</v>
      </c>
      <c r="V130" s="5">
        <v>37</v>
      </c>
    </row>
    <row r="131" spans="1:22" x14ac:dyDescent="0.3">
      <c r="A131" s="3">
        <v>22190</v>
      </c>
      <c r="B131" s="4">
        <v>130</v>
      </c>
      <c r="C131" s="4"/>
      <c r="D131" s="4"/>
      <c r="E131" s="5">
        <v>1.37</v>
      </c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5"/>
      <c r="S131" s="5">
        <v>64.7</v>
      </c>
      <c r="T131" s="5">
        <v>181.4</v>
      </c>
      <c r="U131" s="5">
        <v>117.5</v>
      </c>
      <c r="V131" s="5">
        <v>169.5</v>
      </c>
    </row>
    <row r="132" spans="1:22" x14ac:dyDescent="0.3">
      <c r="A132" s="3">
        <v>22221</v>
      </c>
      <c r="B132" s="4">
        <v>131</v>
      </c>
      <c r="C132" s="4"/>
      <c r="D132" s="4"/>
      <c r="E132" s="5">
        <v>1.65</v>
      </c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5"/>
      <c r="S132" s="5">
        <v>135.1</v>
      </c>
      <c r="T132" s="5">
        <v>37.6</v>
      </c>
      <c r="U132" s="5">
        <v>16.2</v>
      </c>
      <c r="V132" s="5">
        <v>48</v>
      </c>
    </row>
    <row r="133" spans="1:22" x14ac:dyDescent="0.3">
      <c r="A133" s="3">
        <v>22251</v>
      </c>
      <c r="B133" s="4">
        <v>132</v>
      </c>
      <c r="C133" s="4"/>
      <c r="D133" s="4"/>
      <c r="E133" s="5">
        <v>1.1499999999999999</v>
      </c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5"/>
      <c r="S133" s="5">
        <v>69.099999999999994</v>
      </c>
      <c r="T133" s="5">
        <v>90.8</v>
      </c>
      <c r="U133" s="5">
        <v>117.2</v>
      </c>
      <c r="V133" s="5">
        <v>127.9</v>
      </c>
    </row>
    <row r="134" spans="1:22" x14ac:dyDescent="0.3">
      <c r="A134" s="3">
        <v>22282</v>
      </c>
      <c r="B134" s="4">
        <v>133</v>
      </c>
      <c r="C134" s="4"/>
      <c r="D134" s="4"/>
      <c r="E134" s="5">
        <v>0.59</v>
      </c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5"/>
      <c r="S134" s="5">
        <v>48</v>
      </c>
      <c r="T134" s="5">
        <v>78.900000000000006</v>
      </c>
      <c r="U134" s="5">
        <v>95.9</v>
      </c>
      <c r="V134" s="5">
        <v>68</v>
      </c>
    </row>
    <row r="135" spans="1:22" x14ac:dyDescent="0.3">
      <c r="A135" s="3">
        <v>22313</v>
      </c>
      <c r="B135" s="4">
        <v>134</v>
      </c>
      <c r="C135" s="4"/>
      <c r="D135" s="4"/>
      <c r="E135" s="5">
        <v>0.4</v>
      </c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5"/>
      <c r="S135" s="5">
        <v>32.200000000000003</v>
      </c>
      <c r="T135" s="5">
        <v>3.8</v>
      </c>
      <c r="U135" s="5">
        <v>69.2</v>
      </c>
      <c r="V135" s="5">
        <v>11.2</v>
      </c>
    </row>
    <row r="136" spans="1:22" x14ac:dyDescent="0.3">
      <c r="A136" s="3">
        <v>22341</v>
      </c>
      <c r="B136" s="4">
        <v>135</v>
      </c>
      <c r="C136" s="4"/>
      <c r="D136" s="4"/>
      <c r="E136" s="5">
        <v>0.4</v>
      </c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5"/>
      <c r="S136" s="5">
        <v>93.5</v>
      </c>
      <c r="T136" s="5">
        <v>44.8</v>
      </c>
      <c r="U136" s="5">
        <v>49.3</v>
      </c>
      <c r="V136" s="5">
        <v>59.1</v>
      </c>
    </row>
    <row r="137" spans="1:22" x14ac:dyDescent="0.3">
      <c r="A137" s="3">
        <v>22372</v>
      </c>
      <c r="B137" s="4">
        <v>136</v>
      </c>
      <c r="C137" s="4"/>
      <c r="D137" s="4"/>
      <c r="E137" s="5">
        <v>0.93</v>
      </c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5"/>
      <c r="S137" s="5">
        <v>99.7</v>
      </c>
      <c r="T137" s="5">
        <v>110.8</v>
      </c>
      <c r="U137" s="5">
        <v>128.80000000000001</v>
      </c>
      <c r="V137" s="5">
        <v>108.6</v>
      </c>
    </row>
    <row r="138" spans="1:22" x14ac:dyDescent="0.3">
      <c r="A138" s="3">
        <v>22402</v>
      </c>
      <c r="B138" s="4">
        <v>137</v>
      </c>
      <c r="C138" s="4"/>
      <c r="D138" s="4"/>
      <c r="E138" s="5">
        <v>0.39</v>
      </c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5"/>
      <c r="S138" s="5">
        <v>60</v>
      </c>
      <c r="T138" s="5">
        <v>40.1</v>
      </c>
      <c r="U138" s="5">
        <v>17.3</v>
      </c>
      <c r="V138" s="5">
        <v>27.1</v>
      </c>
    </row>
    <row r="139" spans="1:22" x14ac:dyDescent="0.3">
      <c r="A139" s="3">
        <v>22433</v>
      </c>
      <c r="B139" s="4">
        <v>138</v>
      </c>
      <c r="C139" s="4"/>
      <c r="D139" s="4"/>
      <c r="E139" s="5">
        <v>0.52</v>
      </c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5"/>
      <c r="S139" s="5">
        <v>32.799999999999997</v>
      </c>
      <c r="T139" s="5">
        <v>94.4</v>
      </c>
      <c r="U139" s="5">
        <v>137.9</v>
      </c>
      <c r="V139" s="5">
        <v>115.9</v>
      </c>
    </row>
    <row r="140" spans="1:22" x14ac:dyDescent="0.3">
      <c r="A140" s="3">
        <v>22463</v>
      </c>
      <c r="B140" s="4">
        <v>139</v>
      </c>
      <c r="C140" s="4"/>
      <c r="D140" s="4"/>
      <c r="E140" s="5">
        <v>0.89</v>
      </c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5"/>
      <c r="S140" s="5">
        <v>37.4</v>
      </c>
      <c r="T140" s="5">
        <v>85.3</v>
      </c>
      <c r="U140" s="5">
        <v>84</v>
      </c>
      <c r="V140" s="5">
        <v>54.3</v>
      </c>
    </row>
    <row r="141" spans="1:22" x14ac:dyDescent="0.3">
      <c r="A141" s="3">
        <v>22494</v>
      </c>
      <c r="B141" s="4">
        <v>140</v>
      </c>
      <c r="C141" s="4"/>
      <c r="D141" s="4"/>
      <c r="E141" s="5">
        <v>0.64</v>
      </c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5"/>
      <c r="S141" s="5">
        <v>51.7</v>
      </c>
      <c r="T141" s="5">
        <v>40.799999999999997</v>
      </c>
      <c r="U141" s="5">
        <v>29.3</v>
      </c>
      <c r="V141" s="5">
        <v>26.1</v>
      </c>
    </row>
    <row r="142" spans="1:22" x14ac:dyDescent="0.3">
      <c r="A142" s="3">
        <v>22525</v>
      </c>
      <c r="B142" s="4">
        <v>141</v>
      </c>
      <c r="C142" s="4"/>
      <c r="D142" s="4"/>
      <c r="E142" s="5">
        <v>0.39</v>
      </c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5"/>
      <c r="S142" s="5">
        <v>144.80000000000001</v>
      </c>
      <c r="T142" s="5">
        <v>42.2</v>
      </c>
      <c r="U142" s="5">
        <v>33.799999999999997</v>
      </c>
      <c r="V142" s="5">
        <v>33.700000000000003</v>
      </c>
    </row>
    <row r="143" spans="1:22" x14ac:dyDescent="0.3">
      <c r="A143" s="3">
        <v>22555</v>
      </c>
      <c r="B143" s="4">
        <v>142</v>
      </c>
      <c r="C143" s="4"/>
      <c r="D143" s="4"/>
      <c r="E143" s="5">
        <v>1.08</v>
      </c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5"/>
      <c r="S143" s="5">
        <v>111</v>
      </c>
      <c r="T143" s="5">
        <v>160.69999999999999</v>
      </c>
      <c r="U143" s="5">
        <v>148.30000000000001</v>
      </c>
      <c r="V143" s="5">
        <v>110</v>
      </c>
    </row>
    <row r="144" spans="1:22" x14ac:dyDescent="0.3">
      <c r="A144" s="3">
        <v>22586</v>
      </c>
      <c r="B144" s="4">
        <v>143</v>
      </c>
      <c r="C144" s="4"/>
      <c r="D144" s="4"/>
      <c r="E144" s="5">
        <v>2.88</v>
      </c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5"/>
      <c r="S144" s="5">
        <v>80.2</v>
      </c>
      <c r="T144" s="5">
        <v>136.6</v>
      </c>
      <c r="U144" s="5">
        <v>141.19999999999999</v>
      </c>
      <c r="V144" s="5">
        <v>127.2</v>
      </c>
    </row>
    <row r="145" spans="1:22" x14ac:dyDescent="0.3">
      <c r="A145" s="3">
        <v>22616</v>
      </c>
      <c r="B145" s="4">
        <v>144</v>
      </c>
      <c r="C145" s="4"/>
      <c r="D145" s="4"/>
      <c r="E145" s="5">
        <v>0.66</v>
      </c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5"/>
      <c r="S145" s="5">
        <v>27.9</v>
      </c>
      <c r="T145" s="5">
        <v>10.5</v>
      </c>
      <c r="U145" s="5">
        <v>20.7</v>
      </c>
      <c r="V145" s="5">
        <v>31.5</v>
      </c>
    </row>
    <row r="146" spans="1:22" x14ac:dyDescent="0.3">
      <c r="A146" s="3">
        <v>22647</v>
      </c>
      <c r="B146" s="4">
        <v>145</v>
      </c>
      <c r="C146" s="4"/>
      <c r="D146" s="4"/>
      <c r="E146" s="5">
        <v>0.49</v>
      </c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5"/>
      <c r="S146" s="5">
        <v>11.6</v>
      </c>
      <c r="T146" s="5">
        <v>100.5</v>
      </c>
      <c r="U146" s="5">
        <v>22.4</v>
      </c>
      <c r="V146" s="5">
        <v>38</v>
      </c>
    </row>
    <row r="147" spans="1:22" x14ac:dyDescent="0.3">
      <c r="A147" s="3">
        <v>22678</v>
      </c>
      <c r="B147" s="4">
        <v>146</v>
      </c>
      <c r="C147" s="4"/>
      <c r="D147" s="4"/>
      <c r="E147" s="5">
        <v>0.32</v>
      </c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5"/>
      <c r="S147" s="5">
        <v>79.8</v>
      </c>
      <c r="T147" s="5">
        <v>26</v>
      </c>
      <c r="U147" s="5">
        <v>16.5</v>
      </c>
      <c r="V147" s="5">
        <v>26.5</v>
      </c>
    </row>
    <row r="148" spans="1:22" x14ac:dyDescent="0.3">
      <c r="A148" s="3">
        <v>22706</v>
      </c>
      <c r="B148" s="4">
        <v>147</v>
      </c>
      <c r="C148" s="4"/>
      <c r="D148" s="4"/>
      <c r="E148" s="5">
        <v>0.35</v>
      </c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5"/>
      <c r="S148" s="5">
        <v>72.7</v>
      </c>
      <c r="T148" s="5">
        <v>72.7</v>
      </c>
      <c r="U148" s="5">
        <v>57.2</v>
      </c>
      <c r="V148" s="5">
        <v>67.5</v>
      </c>
    </row>
    <row r="149" spans="1:22" x14ac:dyDescent="0.3">
      <c r="A149" s="3">
        <v>22737</v>
      </c>
      <c r="B149" s="4">
        <v>148</v>
      </c>
      <c r="C149" s="4"/>
      <c r="D149" s="4"/>
      <c r="E149" s="5">
        <v>0.5</v>
      </c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5"/>
      <c r="S149" s="5">
        <v>22.4</v>
      </c>
      <c r="T149" s="5">
        <v>78.7</v>
      </c>
      <c r="U149" s="5">
        <v>63</v>
      </c>
      <c r="V149" s="5">
        <v>71</v>
      </c>
    </row>
    <row r="150" spans="1:22" x14ac:dyDescent="0.3">
      <c r="A150" s="3">
        <v>22767</v>
      </c>
      <c r="B150" s="4">
        <v>149</v>
      </c>
      <c r="C150" s="4"/>
      <c r="D150" s="4"/>
      <c r="E150" s="5">
        <v>0.75</v>
      </c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5"/>
      <c r="S150" s="5">
        <v>109.8</v>
      </c>
      <c r="T150" s="5">
        <v>108</v>
      </c>
      <c r="U150" s="5">
        <v>115.6</v>
      </c>
      <c r="V150" s="5">
        <v>104.5</v>
      </c>
    </row>
    <row r="151" spans="1:22" x14ac:dyDescent="0.3">
      <c r="A151" s="3">
        <v>22798</v>
      </c>
      <c r="B151" s="4">
        <v>150</v>
      </c>
      <c r="C151" s="4"/>
      <c r="D151" s="4"/>
      <c r="E151" s="5">
        <v>2.66</v>
      </c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5"/>
      <c r="S151" s="5">
        <v>50.5</v>
      </c>
      <c r="T151" s="5">
        <v>183.5</v>
      </c>
      <c r="U151" s="5">
        <v>62</v>
      </c>
      <c r="V151" s="5">
        <v>71.5</v>
      </c>
    </row>
    <row r="152" spans="1:22" x14ac:dyDescent="0.3">
      <c r="A152" s="3">
        <v>22828</v>
      </c>
      <c r="B152" s="4">
        <v>151</v>
      </c>
      <c r="C152" s="4"/>
      <c r="D152" s="4"/>
      <c r="E152" s="5">
        <v>0.83</v>
      </c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5"/>
      <c r="S152" s="5">
        <v>89.8</v>
      </c>
      <c r="T152" s="5">
        <v>55.9</v>
      </c>
      <c r="U152" s="5">
        <v>58.5</v>
      </c>
      <c r="V152" s="5">
        <v>48</v>
      </c>
    </row>
    <row r="153" spans="1:22" x14ac:dyDescent="0.3">
      <c r="A153" s="3">
        <v>22859</v>
      </c>
      <c r="B153" s="4">
        <v>152</v>
      </c>
      <c r="C153" s="4"/>
      <c r="D153" s="4"/>
      <c r="E153" s="5">
        <v>1.49</v>
      </c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5"/>
      <c r="S153" s="5">
        <v>56.5</v>
      </c>
      <c r="T153" s="5">
        <v>76.599999999999994</v>
      </c>
      <c r="U153" s="5">
        <v>106.5</v>
      </c>
      <c r="V153" s="5">
        <v>81.2</v>
      </c>
    </row>
    <row r="154" spans="1:22" x14ac:dyDescent="0.3">
      <c r="A154" s="3">
        <v>22890</v>
      </c>
      <c r="B154" s="4">
        <v>153</v>
      </c>
      <c r="C154" s="4"/>
      <c r="D154" s="4"/>
      <c r="E154" s="5">
        <v>0.94</v>
      </c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5"/>
      <c r="S154" s="5">
        <v>54.6</v>
      </c>
      <c r="T154" s="5">
        <v>101.3</v>
      </c>
      <c r="U154" s="5">
        <v>80.5</v>
      </c>
      <c r="V154" s="5">
        <v>71.7</v>
      </c>
    </row>
    <row r="155" spans="1:22" x14ac:dyDescent="0.3">
      <c r="A155" s="3">
        <v>22920</v>
      </c>
      <c r="B155" s="4">
        <v>154</v>
      </c>
      <c r="C155" s="4"/>
      <c r="D155" s="4"/>
      <c r="E155" s="5">
        <v>2.42</v>
      </c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5"/>
      <c r="S155" s="5">
        <v>105.9</v>
      </c>
      <c r="T155" s="5">
        <v>145.80000000000001</v>
      </c>
      <c r="U155" s="5">
        <v>128.1</v>
      </c>
      <c r="V155" s="5">
        <v>119</v>
      </c>
    </row>
    <row r="156" spans="1:22" x14ac:dyDescent="0.3">
      <c r="A156" s="3">
        <v>22951</v>
      </c>
      <c r="B156" s="4">
        <v>155</v>
      </c>
      <c r="C156" s="4"/>
      <c r="D156" s="4"/>
      <c r="E156" s="5">
        <v>3.33</v>
      </c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5"/>
      <c r="S156" s="5">
        <v>111</v>
      </c>
      <c r="T156" s="5">
        <v>120.6</v>
      </c>
      <c r="U156" s="5">
        <v>137.5</v>
      </c>
      <c r="V156" s="5">
        <v>122</v>
      </c>
    </row>
    <row r="157" spans="1:22" x14ac:dyDescent="0.3">
      <c r="A157" s="3">
        <v>22981</v>
      </c>
      <c r="B157" s="4">
        <v>156</v>
      </c>
      <c r="C157" s="4"/>
      <c r="D157" s="4"/>
      <c r="E157" s="5">
        <v>0.91</v>
      </c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5"/>
      <c r="S157" s="5">
        <v>63</v>
      </c>
      <c r="T157" s="5">
        <v>46.2</v>
      </c>
      <c r="U157" s="5">
        <v>61</v>
      </c>
      <c r="V157" s="5">
        <v>43.5</v>
      </c>
    </row>
    <row r="158" spans="1:22" x14ac:dyDescent="0.3">
      <c r="A158" s="3">
        <v>23012</v>
      </c>
      <c r="B158" s="4">
        <v>157</v>
      </c>
      <c r="C158" s="4"/>
      <c r="D158" s="4"/>
      <c r="E158" s="5">
        <v>0.79</v>
      </c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5"/>
      <c r="S158" s="5">
        <v>28.5</v>
      </c>
      <c r="T158" s="5">
        <v>33.200000000000003</v>
      </c>
      <c r="U158" s="5">
        <v>27.5</v>
      </c>
      <c r="V158" s="5">
        <v>18</v>
      </c>
    </row>
    <row r="159" spans="1:22" x14ac:dyDescent="0.3">
      <c r="A159" s="3">
        <v>23043</v>
      </c>
      <c r="B159" s="4">
        <v>158</v>
      </c>
      <c r="C159" s="4"/>
      <c r="D159" s="4"/>
      <c r="E159" s="5">
        <v>0.82</v>
      </c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5"/>
      <c r="S159" s="5">
        <v>56.4</v>
      </c>
      <c r="T159" s="5">
        <v>74.5</v>
      </c>
      <c r="U159" s="5">
        <v>73.099999999999994</v>
      </c>
      <c r="V159" s="5">
        <v>56</v>
      </c>
    </row>
    <row r="160" spans="1:22" x14ac:dyDescent="0.3">
      <c r="A160" s="3">
        <v>23071</v>
      </c>
      <c r="B160" s="4">
        <v>159</v>
      </c>
      <c r="C160" s="4"/>
      <c r="D160" s="4"/>
      <c r="E160" s="5">
        <v>0.79</v>
      </c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5"/>
      <c r="S160" s="5">
        <v>104.3</v>
      </c>
      <c r="T160" s="5">
        <v>103.3</v>
      </c>
      <c r="U160" s="5">
        <v>75</v>
      </c>
      <c r="V160" s="5">
        <v>80.5</v>
      </c>
    </row>
    <row r="161" spans="1:22" x14ac:dyDescent="0.3">
      <c r="A161" s="3">
        <v>23102</v>
      </c>
      <c r="B161" s="4">
        <v>160</v>
      </c>
      <c r="C161" s="4"/>
      <c r="D161" s="4"/>
      <c r="E161" s="5">
        <v>1.03</v>
      </c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5"/>
      <c r="S161" s="5">
        <v>125.1</v>
      </c>
      <c r="T161" s="5">
        <v>99.1</v>
      </c>
      <c r="U161" s="5">
        <v>116.5</v>
      </c>
      <c r="V161" s="5">
        <v>87</v>
      </c>
    </row>
    <row r="162" spans="1:22" x14ac:dyDescent="0.3">
      <c r="A162" s="3">
        <v>23132</v>
      </c>
      <c r="B162" s="4">
        <v>161</v>
      </c>
      <c r="C162" s="4"/>
      <c r="D162" s="4"/>
      <c r="E162" s="5">
        <v>3.67</v>
      </c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5"/>
      <c r="S162" s="5">
        <v>85.2</v>
      </c>
      <c r="T162" s="5">
        <v>151.5</v>
      </c>
      <c r="U162" s="5">
        <v>87.5</v>
      </c>
      <c r="V162" s="5">
        <v>90.6</v>
      </c>
    </row>
    <row r="163" spans="1:22" x14ac:dyDescent="0.3">
      <c r="A163" s="3">
        <v>23163</v>
      </c>
      <c r="B163" s="4">
        <v>162</v>
      </c>
      <c r="C163" s="4"/>
      <c r="D163" s="4"/>
      <c r="E163" s="5">
        <v>2.1800000000000002</v>
      </c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5"/>
      <c r="S163" s="5">
        <v>55.7</v>
      </c>
      <c r="T163" s="5">
        <v>78.099999999999994</v>
      </c>
      <c r="U163" s="5">
        <v>47.5</v>
      </c>
      <c r="V163" s="5">
        <v>45</v>
      </c>
    </row>
    <row r="164" spans="1:22" x14ac:dyDescent="0.3">
      <c r="A164" s="3">
        <v>23193</v>
      </c>
      <c r="B164" s="4">
        <v>163</v>
      </c>
      <c r="C164" s="4"/>
      <c r="D164" s="4"/>
      <c r="E164" s="5">
        <v>1.01</v>
      </c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5"/>
      <c r="S164" s="5">
        <v>46.1</v>
      </c>
      <c r="T164" s="5">
        <v>44</v>
      </c>
      <c r="U164" s="5">
        <v>75</v>
      </c>
      <c r="V164" s="5">
        <v>19.5</v>
      </c>
    </row>
    <row r="165" spans="1:22" x14ac:dyDescent="0.3">
      <c r="A165" s="3">
        <v>23224</v>
      </c>
      <c r="B165" s="4">
        <v>164</v>
      </c>
      <c r="C165" s="4"/>
      <c r="D165" s="4"/>
      <c r="E165" s="5">
        <v>1.04</v>
      </c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5"/>
      <c r="S165" s="5">
        <v>10.1</v>
      </c>
      <c r="T165" s="5">
        <v>59.8</v>
      </c>
      <c r="U165" s="5">
        <v>32.5</v>
      </c>
      <c r="V165" s="5">
        <v>56</v>
      </c>
    </row>
    <row r="166" spans="1:22" x14ac:dyDescent="0.3">
      <c r="A166" s="3">
        <v>23255</v>
      </c>
      <c r="B166" s="4">
        <v>165</v>
      </c>
      <c r="C166" s="4"/>
      <c r="D166" s="4"/>
      <c r="E166" s="5">
        <v>0.62</v>
      </c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5"/>
      <c r="S166" s="5">
        <v>44.5</v>
      </c>
      <c r="T166" s="5">
        <v>39.700000000000003</v>
      </c>
      <c r="U166" s="5">
        <v>25.5</v>
      </c>
      <c r="V166" s="5">
        <v>20</v>
      </c>
    </row>
    <row r="167" spans="1:22" x14ac:dyDescent="0.3">
      <c r="A167" s="3">
        <v>23285</v>
      </c>
      <c r="B167" s="4">
        <v>166</v>
      </c>
      <c r="C167" s="4"/>
      <c r="D167" s="4"/>
      <c r="E167" s="5">
        <v>0.83</v>
      </c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5"/>
      <c r="S167" s="5">
        <v>212.4</v>
      </c>
      <c r="T167" s="5">
        <v>89.4</v>
      </c>
      <c r="U167" s="5">
        <v>65.5</v>
      </c>
      <c r="V167" s="5">
        <v>109.5</v>
      </c>
    </row>
    <row r="168" spans="1:22" x14ac:dyDescent="0.3">
      <c r="A168" s="3">
        <v>23316</v>
      </c>
      <c r="B168" s="4">
        <v>167</v>
      </c>
      <c r="C168" s="4"/>
      <c r="D168" s="4"/>
      <c r="E168" s="5">
        <v>4.2699999999999996</v>
      </c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5"/>
      <c r="S168" s="5">
        <v>38.700000000000003</v>
      </c>
      <c r="T168" s="5">
        <v>161.4</v>
      </c>
      <c r="U168" s="5">
        <v>138.5</v>
      </c>
      <c r="V168" s="5">
        <v>141.5</v>
      </c>
    </row>
    <row r="169" spans="1:22" x14ac:dyDescent="0.3">
      <c r="A169" s="3">
        <v>23346</v>
      </c>
      <c r="B169" s="4">
        <v>168</v>
      </c>
      <c r="C169" s="4"/>
      <c r="D169" s="4"/>
      <c r="E169" s="5">
        <v>0.98</v>
      </c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5"/>
      <c r="S169" s="5">
        <v>21.4</v>
      </c>
      <c r="T169" s="5">
        <v>28.9</v>
      </c>
      <c r="U169" s="5">
        <v>20.5</v>
      </c>
      <c r="V169" s="5">
        <v>30</v>
      </c>
    </row>
    <row r="170" spans="1:22" x14ac:dyDescent="0.3">
      <c r="A170" s="3">
        <v>23377</v>
      </c>
      <c r="B170" s="4">
        <v>169</v>
      </c>
      <c r="C170" s="4"/>
      <c r="D170" s="4"/>
      <c r="E170" s="5">
        <v>0.45</v>
      </c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5"/>
      <c r="S170" s="5">
        <v>26.4</v>
      </c>
      <c r="T170" s="5">
        <v>6.4</v>
      </c>
      <c r="U170" s="5">
        <v>3.5</v>
      </c>
      <c r="V170" s="5">
        <v>8</v>
      </c>
    </row>
    <row r="171" spans="1:22" x14ac:dyDescent="0.3">
      <c r="A171" s="3">
        <v>23408</v>
      </c>
      <c r="B171" s="4">
        <v>170</v>
      </c>
      <c r="C171" s="4"/>
      <c r="D171" s="4"/>
      <c r="E171" s="5">
        <v>0.27</v>
      </c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5"/>
      <c r="S171" s="5">
        <v>14</v>
      </c>
      <c r="T171" s="5">
        <v>19.600000000000001</v>
      </c>
      <c r="U171" s="5">
        <v>21</v>
      </c>
      <c r="V171" s="5">
        <v>6</v>
      </c>
    </row>
    <row r="172" spans="1:22" x14ac:dyDescent="0.3">
      <c r="A172" s="3">
        <v>23437</v>
      </c>
      <c r="B172" s="4">
        <v>171</v>
      </c>
      <c r="C172" s="4"/>
      <c r="D172" s="4"/>
      <c r="E172" s="5">
        <v>0.23</v>
      </c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5"/>
      <c r="S172" s="5">
        <v>53.6</v>
      </c>
      <c r="T172" s="5">
        <v>37.5</v>
      </c>
      <c r="U172" s="5">
        <v>46.5</v>
      </c>
      <c r="V172" s="5">
        <v>63.5</v>
      </c>
    </row>
    <row r="173" spans="1:22" x14ac:dyDescent="0.3">
      <c r="A173" s="3">
        <v>23468</v>
      </c>
      <c r="B173" s="4">
        <v>172</v>
      </c>
      <c r="C173" s="4"/>
      <c r="D173" s="4"/>
      <c r="E173" s="5">
        <v>0.54</v>
      </c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5"/>
      <c r="S173" s="5">
        <v>57.3</v>
      </c>
      <c r="T173" s="5"/>
      <c r="U173" s="5">
        <v>117</v>
      </c>
      <c r="V173" s="5">
        <v>90.5</v>
      </c>
    </row>
    <row r="174" spans="1:22" x14ac:dyDescent="0.3">
      <c r="A174" s="3">
        <v>23498</v>
      </c>
      <c r="B174" s="4">
        <v>173</v>
      </c>
      <c r="C174" s="4"/>
      <c r="D174" s="4"/>
      <c r="E174" s="5">
        <v>0.9</v>
      </c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5"/>
      <c r="S174" s="5">
        <v>57</v>
      </c>
      <c r="T174" s="5">
        <v>118.4</v>
      </c>
      <c r="U174" s="5">
        <v>42.5</v>
      </c>
      <c r="V174" s="5">
        <v>62</v>
      </c>
    </row>
    <row r="175" spans="1:22" x14ac:dyDescent="0.3">
      <c r="A175" s="3">
        <v>23529</v>
      </c>
      <c r="B175" s="4">
        <v>174</v>
      </c>
      <c r="C175" s="4"/>
      <c r="D175" s="4"/>
      <c r="E175" s="5">
        <v>3.55</v>
      </c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5"/>
      <c r="S175" s="5">
        <v>64.400000000000006</v>
      </c>
      <c r="T175" s="5">
        <v>163.80000000000001</v>
      </c>
      <c r="U175" s="5">
        <v>159.5</v>
      </c>
      <c r="V175" s="5">
        <v>143</v>
      </c>
    </row>
    <row r="176" spans="1:22" x14ac:dyDescent="0.3">
      <c r="A176" s="3">
        <v>23559</v>
      </c>
      <c r="B176" s="4">
        <v>175</v>
      </c>
      <c r="C176" s="4"/>
      <c r="D176" s="4"/>
      <c r="E176" s="5">
        <v>2.42</v>
      </c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5"/>
      <c r="S176" s="5">
        <v>28.6</v>
      </c>
      <c r="T176" s="5">
        <v>108.8</v>
      </c>
      <c r="U176" s="5">
        <v>45</v>
      </c>
      <c r="V176" s="5">
        <v>68</v>
      </c>
    </row>
    <row r="177" spans="1:22" x14ac:dyDescent="0.3">
      <c r="A177" s="3">
        <v>23590</v>
      </c>
      <c r="B177" s="4">
        <v>176</v>
      </c>
      <c r="C177" s="4"/>
      <c r="D177" s="4"/>
      <c r="E177" s="5">
        <v>0.82</v>
      </c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5"/>
      <c r="S177" s="5">
        <v>75.3</v>
      </c>
      <c r="T177" s="5">
        <v>48</v>
      </c>
      <c r="U177" s="5">
        <v>106</v>
      </c>
      <c r="V177" s="5">
        <v>94.5</v>
      </c>
    </row>
    <row r="178" spans="1:22" x14ac:dyDescent="0.3">
      <c r="A178" s="3">
        <v>23621</v>
      </c>
      <c r="B178" s="4">
        <v>177</v>
      </c>
      <c r="C178" s="4"/>
      <c r="D178" s="4"/>
      <c r="E178" s="5">
        <v>0.74</v>
      </c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5"/>
      <c r="S178" s="5">
        <v>69.2</v>
      </c>
      <c r="T178" s="5">
        <v>32.4</v>
      </c>
      <c r="U178" s="5">
        <v>36.6</v>
      </c>
      <c r="V178" s="5">
        <v>57.3</v>
      </c>
    </row>
    <row r="179" spans="1:22" x14ac:dyDescent="0.3">
      <c r="A179" s="3">
        <v>23651</v>
      </c>
      <c r="B179" s="4">
        <v>178</v>
      </c>
      <c r="C179" s="4"/>
      <c r="D179" s="4"/>
      <c r="E179" s="5">
        <v>0.7</v>
      </c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5"/>
      <c r="S179" s="5">
        <v>162.9</v>
      </c>
      <c r="T179" s="5">
        <v>40</v>
      </c>
      <c r="U179" s="5">
        <v>78</v>
      </c>
      <c r="V179" s="5">
        <v>94.5</v>
      </c>
    </row>
    <row r="180" spans="1:22" x14ac:dyDescent="0.3">
      <c r="A180" s="3">
        <v>23682</v>
      </c>
      <c r="B180" s="4">
        <v>179</v>
      </c>
      <c r="C180" s="4"/>
      <c r="D180" s="4"/>
      <c r="E180" s="5">
        <v>0.85</v>
      </c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5"/>
      <c r="S180" s="5">
        <v>82.8</v>
      </c>
      <c r="T180" s="5">
        <v>100</v>
      </c>
      <c r="U180" s="5">
        <v>42.5</v>
      </c>
      <c r="V180" s="5">
        <v>111.5</v>
      </c>
    </row>
    <row r="181" spans="1:22" x14ac:dyDescent="0.3">
      <c r="A181" s="3">
        <v>23712</v>
      </c>
      <c r="B181" s="4">
        <v>180</v>
      </c>
      <c r="C181" s="4"/>
      <c r="D181" s="4"/>
      <c r="E181" s="5">
        <v>1.07</v>
      </c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5"/>
      <c r="S181" s="5">
        <v>34.5</v>
      </c>
      <c r="T181" s="5">
        <v>42.6</v>
      </c>
      <c r="U181" s="5">
        <v>63.5</v>
      </c>
      <c r="V181" s="5">
        <v>40</v>
      </c>
    </row>
    <row r="182" spans="1:22" x14ac:dyDescent="0.3">
      <c r="A182" s="3">
        <v>23743</v>
      </c>
      <c r="B182" s="4">
        <v>181</v>
      </c>
      <c r="C182" s="4"/>
      <c r="D182" s="4"/>
      <c r="E182" s="5">
        <v>0.68</v>
      </c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5"/>
      <c r="S182" s="5">
        <v>15</v>
      </c>
      <c r="T182" s="5">
        <v>33.700000000000003</v>
      </c>
      <c r="U182" s="5">
        <v>17</v>
      </c>
      <c r="V182" s="5">
        <v>26.5</v>
      </c>
    </row>
    <row r="183" spans="1:22" x14ac:dyDescent="0.3">
      <c r="A183" s="3">
        <v>23774</v>
      </c>
      <c r="B183" s="4">
        <v>182</v>
      </c>
      <c r="C183" s="4"/>
      <c r="D183" s="4"/>
      <c r="E183" s="5">
        <v>0.52</v>
      </c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5"/>
      <c r="S183" s="5">
        <v>8.1</v>
      </c>
      <c r="T183" s="5">
        <v>39.700000000000003</v>
      </c>
      <c r="U183" s="5">
        <v>0</v>
      </c>
      <c r="V183" s="5">
        <v>20</v>
      </c>
    </row>
    <row r="184" spans="1:22" x14ac:dyDescent="0.3">
      <c r="A184" s="3">
        <v>23802</v>
      </c>
      <c r="B184" s="4">
        <v>183</v>
      </c>
      <c r="C184" s="4"/>
      <c r="D184" s="4"/>
      <c r="E184" s="5">
        <v>0.39</v>
      </c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5"/>
      <c r="S184" s="5">
        <v>87.3</v>
      </c>
      <c r="T184" s="5">
        <v>16.100000000000001</v>
      </c>
      <c r="U184" s="5">
        <v>14.5</v>
      </c>
      <c r="V184" s="5">
        <v>22.5</v>
      </c>
    </row>
    <row r="185" spans="1:22" x14ac:dyDescent="0.3">
      <c r="A185" s="3">
        <v>23833</v>
      </c>
      <c r="B185" s="4">
        <v>184</v>
      </c>
      <c r="C185" s="4"/>
      <c r="D185" s="4"/>
      <c r="E185" s="5">
        <v>1.03</v>
      </c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5"/>
      <c r="S185" s="5">
        <v>152.69999999999999</v>
      </c>
      <c r="T185" s="5">
        <v>135.9</v>
      </c>
      <c r="U185" s="5">
        <v>61.1</v>
      </c>
      <c r="V185" s="5">
        <v>157.30000000000001</v>
      </c>
    </row>
    <row r="186" spans="1:22" x14ac:dyDescent="0.3">
      <c r="A186" s="3">
        <v>23863</v>
      </c>
      <c r="B186" s="4">
        <v>185</v>
      </c>
      <c r="C186" s="4"/>
      <c r="D186" s="4"/>
      <c r="E186" s="5">
        <v>1.59</v>
      </c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5"/>
      <c r="S186" s="5">
        <v>70</v>
      </c>
      <c r="T186" s="5">
        <v>58.2</v>
      </c>
      <c r="U186" s="5">
        <v>96</v>
      </c>
      <c r="V186" s="5">
        <v>105.5</v>
      </c>
    </row>
    <row r="187" spans="1:22" x14ac:dyDescent="0.3">
      <c r="A187" s="3">
        <v>23894</v>
      </c>
      <c r="B187" s="4">
        <v>186</v>
      </c>
      <c r="C187" s="4"/>
      <c r="D187" s="4"/>
      <c r="E187" s="5">
        <v>0.7</v>
      </c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5"/>
      <c r="S187" s="5">
        <v>81.900000000000006</v>
      </c>
      <c r="T187" s="5">
        <v>29.9</v>
      </c>
      <c r="U187" s="5">
        <v>26.1</v>
      </c>
      <c r="V187" s="5">
        <v>6.5</v>
      </c>
    </row>
    <row r="188" spans="1:22" x14ac:dyDescent="0.3">
      <c r="A188" s="3">
        <v>23924</v>
      </c>
      <c r="B188" s="4">
        <v>187</v>
      </c>
      <c r="C188" s="4"/>
      <c r="D188" s="4"/>
      <c r="E188" s="5">
        <v>0.52</v>
      </c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5"/>
      <c r="S188" s="5">
        <v>37.799999999999997</v>
      </c>
      <c r="T188" s="5">
        <v>32.299999999999997</v>
      </c>
      <c r="U188" s="5">
        <v>21</v>
      </c>
      <c r="V188" s="5">
        <v>25</v>
      </c>
    </row>
    <row r="189" spans="1:22" x14ac:dyDescent="0.3">
      <c r="A189" s="3">
        <v>23955</v>
      </c>
      <c r="B189" s="4">
        <v>188</v>
      </c>
      <c r="C189" s="4"/>
      <c r="D189" s="4"/>
      <c r="E189" s="5">
        <v>0.49</v>
      </c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5"/>
      <c r="S189" s="5">
        <v>32.9</v>
      </c>
      <c r="T189" s="5">
        <v>27.9</v>
      </c>
      <c r="U189" s="5">
        <v>58.5</v>
      </c>
      <c r="V189" s="5">
        <v>67.5</v>
      </c>
    </row>
    <row r="190" spans="1:22" x14ac:dyDescent="0.3">
      <c r="A190" s="3">
        <v>23986</v>
      </c>
      <c r="B190" s="4">
        <v>189</v>
      </c>
      <c r="C190" s="4"/>
      <c r="D190" s="4"/>
      <c r="E190" s="5">
        <v>0.28999999999999998</v>
      </c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5"/>
      <c r="S190" s="5">
        <v>47.6</v>
      </c>
      <c r="T190" s="5">
        <v>19.8</v>
      </c>
      <c r="U190" s="5">
        <v>56</v>
      </c>
      <c r="V190" s="5">
        <v>67</v>
      </c>
    </row>
    <row r="191" spans="1:22" x14ac:dyDescent="0.3">
      <c r="A191" s="3">
        <v>24016</v>
      </c>
      <c r="B191" s="4">
        <v>190</v>
      </c>
      <c r="C191" s="4"/>
      <c r="D191" s="4"/>
      <c r="E191" s="5">
        <v>1.69</v>
      </c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5"/>
      <c r="S191" s="5">
        <v>119.9</v>
      </c>
      <c r="T191" s="5">
        <v>180</v>
      </c>
      <c r="U191" s="5">
        <v>133.5</v>
      </c>
      <c r="V191" s="5">
        <v>174</v>
      </c>
    </row>
    <row r="192" spans="1:22" x14ac:dyDescent="0.3">
      <c r="A192" s="3">
        <v>24047</v>
      </c>
      <c r="B192" s="4">
        <v>191</v>
      </c>
      <c r="C192" s="4"/>
      <c r="D192" s="4"/>
      <c r="E192" s="5">
        <v>5.21</v>
      </c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5"/>
      <c r="S192" s="5">
        <v>54.9</v>
      </c>
      <c r="T192" s="5">
        <v>183.9</v>
      </c>
      <c r="U192" s="5">
        <v>156.5</v>
      </c>
      <c r="V192" s="5">
        <v>245.4</v>
      </c>
    </row>
    <row r="193" spans="1:22" x14ac:dyDescent="0.3">
      <c r="A193" s="3">
        <v>24077</v>
      </c>
      <c r="B193" s="4">
        <v>192</v>
      </c>
      <c r="C193" s="4"/>
      <c r="D193" s="4"/>
      <c r="E193" s="5">
        <v>1.42</v>
      </c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5"/>
      <c r="S193" s="5">
        <v>27.6</v>
      </c>
      <c r="T193" s="5">
        <v>38.5</v>
      </c>
      <c r="U193" s="5">
        <v>13</v>
      </c>
      <c r="V193" s="5">
        <v>87.5</v>
      </c>
    </row>
    <row r="194" spans="1:22" x14ac:dyDescent="0.3">
      <c r="A194" s="3">
        <v>24108</v>
      </c>
      <c r="B194" s="4">
        <v>193</v>
      </c>
      <c r="C194" s="4"/>
      <c r="D194" s="4"/>
      <c r="E194" s="5">
        <v>0.4</v>
      </c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5"/>
      <c r="S194" s="5">
        <v>24.4</v>
      </c>
      <c r="T194" s="5">
        <v>13.8</v>
      </c>
      <c r="U194" s="5">
        <v>0</v>
      </c>
      <c r="V194" s="5">
        <v>1</v>
      </c>
    </row>
    <row r="195" spans="1:22" x14ac:dyDescent="0.3">
      <c r="A195" s="3">
        <v>24139</v>
      </c>
      <c r="B195" s="4">
        <v>194</v>
      </c>
      <c r="C195" s="4"/>
      <c r="D195" s="4"/>
      <c r="E195" s="5">
        <v>0.22</v>
      </c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5"/>
      <c r="S195" s="5">
        <v>19.5</v>
      </c>
      <c r="T195" s="5">
        <v>15.5</v>
      </c>
      <c r="U195" s="5">
        <v>30.5</v>
      </c>
      <c r="V195" s="5">
        <v>10.199999999999999</v>
      </c>
    </row>
    <row r="196" spans="1:22" x14ac:dyDescent="0.3">
      <c r="A196" s="3">
        <v>24167</v>
      </c>
      <c r="B196" s="4">
        <v>195</v>
      </c>
      <c r="C196" s="4"/>
      <c r="D196" s="4"/>
      <c r="E196" s="5">
        <v>0.26</v>
      </c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5"/>
      <c r="S196" s="5">
        <v>40.6</v>
      </c>
      <c r="T196" s="5">
        <v>70.5</v>
      </c>
      <c r="U196" s="5">
        <v>31</v>
      </c>
      <c r="V196" s="5">
        <v>31</v>
      </c>
    </row>
    <row r="197" spans="1:22" x14ac:dyDescent="0.3">
      <c r="A197" s="3">
        <v>24198</v>
      </c>
      <c r="B197" s="4">
        <v>196</v>
      </c>
      <c r="C197" s="4"/>
      <c r="D197" s="4"/>
      <c r="E197" s="5">
        <v>0.33</v>
      </c>
      <c r="F197" s="5"/>
      <c r="G197" s="5"/>
      <c r="H197" s="5"/>
      <c r="I197" s="5"/>
      <c r="J197" s="6"/>
      <c r="K197" s="6"/>
      <c r="L197" s="6"/>
      <c r="M197" s="6"/>
      <c r="N197" s="6"/>
      <c r="O197" s="6"/>
      <c r="P197" s="6"/>
      <c r="Q197" s="6"/>
      <c r="R197" s="5"/>
      <c r="S197" s="5">
        <v>103.5</v>
      </c>
      <c r="T197" s="5">
        <v>62.6</v>
      </c>
      <c r="U197" s="5">
        <v>117</v>
      </c>
      <c r="V197" s="5">
        <v>108.3</v>
      </c>
    </row>
    <row r="198" spans="1:22" x14ac:dyDescent="0.3">
      <c r="A198" s="3">
        <v>24228</v>
      </c>
      <c r="B198" s="4">
        <v>197</v>
      </c>
      <c r="C198" s="4"/>
      <c r="D198" s="4"/>
      <c r="E198" s="5">
        <v>0.34</v>
      </c>
      <c r="F198" s="5"/>
      <c r="G198" s="5"/>
      <c r="H198" s="5"/>
      <c r="I198" s="5"/>
      <c r="J198" s="6"/>
      <c r="K198" s="6"/>
      <c r="L198" s="6"/>
      <c r="M198" s="6"/>
      <c r="N198" s="6"/>
      <c r="O198" s="6"/>
      <c r="P198" s="6"/>
      <c r="Q198" s="6"/>
      <c r="R198" s="5"/>
      <c r="S198" s="5">
        <v>86.6</v>
      </c>
      <c r="T198" s="5">
        <v>114.6</v>
      </c>
      <c r="U198" s="5">
        <v>116.7</v>
      </c>
      <c r="V198" s="5">
        <v>128.5</v>
      </c>
    </row>
    <row r="199" spans="1:22" x14ac:dyDescent="0.3">
      <c r="A199" s="3">
        <v>24259</v>
      </c>
      <c r="B199" s="4">
        <v>198</v>
      </c>
      <c r="C199" s="4"/>
      <c r="D199" s="4"/>
      <c r="E199" s="5">
        <v>1</v>
      </c>
      <c r="F199" s="5"/>
      <c r="G199" s="5"/>
      <c r="H199" s="5"/>
      <c r="I199" s="5"/>
      <c r="J199" s="6"/>
      <c r="K199" s="6"/>
      <c r="L199" s="6"/>
      <c r="M199" s="6"/>
      <c r="N199" s="6"/>
      <c r="O199" s="6"/>
      <c r="P199" s="6"/>
      <c r="Q199" s="6"/>
      <c r="R199" s="5"/>
      <c r="S199" s="5">
        <v>114.3</v>
      </c>
      <c r="T199" s="5">
        <v>77.5</v>
      </c>
      <c r="U199" s="5">
        <v>92.5</v>
      </c>
      <c r="V199" s="5">
        <v>25</v>
      </c>
    </row>
    <row r="200" spans="1:22" x14ac:dyDescent="0.3">
      <c r="A200" s="3">
        <v>24289</v>
      </c>
      <c r="B200" s="4">
        <v>199</v>
      </c>
      <c r="C200" s="4"/>
      <c r="D200" s="4"/>
      <c r="E200" s="5">
        <v>0.67</v>
      </c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5"/>
      <c r="S200" s="5">
        <v>49.9</v>
      </c>
      <c r="T200" s="5">
        <v>43.2</v>
      </c>
      <c r="U200" s="5">
        <v>56</v>
      </c>
      <c r="V200" s="5">
        <v>48</v>
      </c>
    </row>
    <row r="201" spans="1:22" x14ac:dyDescent="0.3">
      <c r="A201" s="3">
        <v>24320</v>
      </c>
      <c r="B201" s="4">
        <v>200</v>
      </c>
      <c r="C201" s="4"/>
      <c r="D201" s="4"/>
      <c r="E201" s="5">
        <v>1.1200000000000001</v>
      </c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5"/>
      <c r="S201" s="5">
        <v>65.8</v>
      </c>
      <c r="T201" s="5">
        <v>120.5</v>
      </c>
      <c r="U201" s="5">
        <v>45.5</v>
      </c>
      <c r="V201" s="5">
        <v>38.4</v>
      </c>
    </row>
    <row r="202" spans="1:22" x14ac:dyDescent="0.3">
      <c r="A202" s="3">
        <v>24351</v>
      </c>
      <c r="B202" s="4">
        <v>201</v>
      </c>
      <c r="C202" s="4"/>
      <c r="D202" s="4"/>
      <c r="E202" s="5">
        <v>0.85</v>
      </c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5"/>
      <c r="S202" s="5">
        <v>94.2</v>
      </c>
      <c r="T202" s="5">
        <v>75.900000000000006</v>
      </c>
      <c r="U202" s="5">
        <v>27</v>
      </c>
      <c r="V202" s="5">
        <v>64.5</v>
      </c>
    </row>
    <row r="203" spans="1:22" x14ac:dyDescent="0.3">
      <c r="A203" s="3">
        <v>24381</v>
      </c>
      <c r="B203" s="4">
        <v>202</v>
      </c>
      <c r="C203" s="4"/>
      <c r="D203" s="4"/>
      <c r="E203" s="5">
        <v>2.35</v>
      </c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5"/>
      <c r="S203" s="5">
        <v>211.9</v>
      </c>
      <c r="T203" s="5">
        <v>145.1</v>
      </c>
      <c r="U203" s="5">
        <v>60.5</v>
      </c>
      <c r="V203" s="5">
        <v>62</v>
      </c>
    </row>
    <row r="204" spans="1:22" x14ac:dyDescent="0.3">
      <c r="A204" s="3">
        <v>24412</v>
      </c>
      <c r="B204" s="4">
        <v>203</v>
      </c>
      <c r="C204" s="4"/>
      <c r="D204" s="4"/>
      <c r="E204" s="5">
        <v>2</v>
      </c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5"/>
      <c r="S204" s="5">
        <v>81.599999999999994</v>
      </c>
      <c r="T204" s="5">
        <v>140.4</v>
      </c>
      <c r="U204" s="5">
        <v>102</v>
      </c>
      <c r="V204" s="5">
        <v>98.5</v>
      </c>
    </row>
    <row r="205" spans="1:22" x14ac:dyDescent="0.3">
      <c r="A205" s="3">
        <v>24442</v>
      </c>
      <c r="B205" s="4">
        <v>204</v>
      </c>
      <c r="C205" s="4"/>
      <c r="D205" s="4"/>
      <c r="E205" s="5">
        <v>3.52</v>
      </c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5"/>
      <c r="S205" s="5">
        <v>58.5</v>
      </c>
      <c r="T205" s="5">
        <v>91.9</v>
      </c>
      <c r="U205" s="5">
        <v>121</v>
      </c>
      <c r="V205" s="5">
        <v>54.5</v>
      </c>
    </row>
    <row r="206" spans="1:22" x14ac:dyDescent="0.3">
      <c r="A206" s="3">
        <v>24473</v>
      </c>
      <c r="B206" s="4">
        <v>205</v>
      </c>
      <c r="C206" s="4"/>
      <c r="D206" s="4"/>
      <c r="E206" s="5">
        <v>0.38</v>
      </c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5"/>
      <c r="S206" s="5">
        <v>13.1</v>
      </c>
      <c r="T206" s="5">
        <v>53.8</v>
      </c>
      <c r="U206" s="5">
        <v>12.7</v>
      </c>
      <c r="V206" s="5">
        <v>23</v>
      </c>
    </row>
    <row r="207" spans="1:22" x14ac:dyDescent="0.3">
      <c r="A207" s="3">
        <v>24504</v>
      </c>
      <c r="B207" s="4">
        <v>206</v>
      </c>
      <c r="C207" s="4"/>
      <c r="D207" s="4"/>
      <c r="E207" s="5">
        <v>0.61</v>
      </c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5"/>
      <c r="S207" s="5">
        <v>41</v>
      </c>
      <c r="T207" s="5">
        <v>35.4</v>
      </c>
      <c r="U207" s="5">
        <v>42</v>
      </c>
      <c r="V207" s="5">
        <v>28</v>
      </c>
    </row>
    <row r="208" spans="1:22" x14ac:dyDescent="0.3">
      <c r="A208" s="3">
        <v>24532</v>
      </c>
      <c r="B208" s="4">
        <v>207</v>
      </c>
      <c r="C208" s="4"/>
      <c r="D208" s="4"/>
      <c r="E208" s="5">
        <v>0.36</v>
      </c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5"/>
      <c r="S208" s="5">
        <v>10.9</v>
      </c>
      <c r="T208" s="5">
        <v>78.400000000000006</v>
      </c>
      <c r="U208" s="5">
        <v>52.5</v>
      </c>
      <c r="V208" s="5">
        <v>42.5</v>
      </c>
    </row>
    <row r="209" spans="1:22" x14ac:dyDescent="0.3">
      <c r="A209" s="3">
        <v>24563</v>
      </c>
      <c r="B209" s="4">
        <v>208</v>
      </c>
      <c r="C209" s="4"/>
      <c r="D209" s="4"/>
      <c r="E209" s="5">
        <v>1.36</v>
      </c>
      <c r="F209" s="5"/>
      <c r="G209" s="5"/>
      <c r="H209" s="5"/>
      <c r="I209" s="5"/>
      <c r="J209" s="6"/>
      <c r="K209" s="6"/>
      <c r="L209" s="6"/>
      <c r="M209" s="6"/>
      <c r="N209" s="6"/>
      <c r="O209" s="6"/>
      <c r="P209" s="6"/>
      <c r="Q209" s="6"/>
      <c r="R209" s="5"/>
      <c r="S209" s="5">
        <v>52.7</v>
      </c>
      <c r="T209" s="5">
        <v>79.099999999999994</v>
      </c>
      <c r="U209" s="5">
        <v>86</v>
      </c>
      <c r="V209" s="5">
        <v>67.400000000000006</v>
      </c>
    </row>
    <row r="210" spans="1:22" x14ac:dyDescent="0.3">
      <c r="A210" s="3">
        <v>24593</v>
      </c>
      <c r="B210" s="4">
        <v>209</v>
      </c>
      <c r="C210" s="4"/>
      <c r="D210" s="4"/>
      <c r="E210" s="5">
        <v>1.61</v>
      </c>
      <c r="F210" s="5"/>
      <c r="G210" s="5"/>
      <c r="H210" s="5"/>
      <c r="I210" s="5"/>
      <c r="J210" s="6"/>
      <c r="K210" s="6"/>
      <c r="L210" s="6"/>
      <c r="M210" s="6"/>
      <c r="N210" s="6"/>
      <c r="O210" s="6"/>
      <c r="P210" s="6"/>
      <c r="Q210" s="6"/>
      <c r="R210" s="5"/>
      <c r="S210" s="5">
        <v>58.4</v>
      </c>
      <c r="T210" s="5">
        <v>114.2</v>
      </c>
      <c r="U210" s="5">
        <v>87.5</v>
      </c>
      <c r="V210" s="5">
        <v>104</v>
      </c>
    </row>
    <row r="211" spans="1:22" x14ac:dyDescent="0.3">
      <c r="A211" s="3">
        <v>24624</v>
      </c>
      <c r="B211" s="4">
        <v>210</v>
      </c>
      <c r="C211" s="4"/>
      <c r="D211" s="4"/>
      <c r="E211" s="5">
        <v>1.78</v>
      </c>
      <c r="F211" s="5"/>
      <c r="G211" s="5"/>
      <c r="H211" s="5"/>
      <c r="I211" s="5"/>
      <c r="J211" s="6"/>
      <c r="K211" s="6"/>
      <c r="L211" s="6"/>
      <c r="M211" s="6"/>
      <c r="N211" s="6"/>
      <c r="O211" s="6"/>
      <c r="P211" s="6"/>
      <c r="Q211" s="6"/>
      <c r="R211" s="5"/>
      <c r="S211" s="5">
        <v>68.900000000000006</v>
      </c>
      <c r="T211" s="5">
        <v>104.2</v>
      </c>
      <c r="U211" s="5">
        <v>114.5</v>
      </c>
      <c r="V211" s="5">
        <v>258</v>
      </c>
    </row>
    <row r="212" spans="1:22" x14ac:dyDescent="0.3">
      <c r="A212" s="3">
        <v>24654</v>
      </c>
      <c r="B212" s="4">
        <v>211</v>
      </c>
      <c r="C212" s="4"/>
      <c r="D212" s="4"/>
      <c r="E212" s="5">
        <v>0.76</v>
      </c>
      <c r="F212" s="5"/>
      <c r="G212" s="5"/>
      <c r="H212" s="5"/>
      <c r="I212" s="5"/>
      <c r="J212" s="6"/>
      <c r="K212" s="6"/>
      <c r="L212" s="6"/>
      <c r="M212" s="6"/>
      <c r="N212" s="6"/>
      <c r="O212" s="6"/>
      <c r="P212" s="6"/>
      <c r="Q212" s="6"/>
      <c r="R212" s="5"/>
      <c r="S212" s="5">
        <v>19.3</v>
      </c>
      <c r="T212" s="5">
        <v>37.299999999999997</v>
      </c>
      <c r="U212" s="5">
        <v>31</v>
      </c>
      <c r="V212" s="5">
        <v>35</v>
      </c>
    </row>
    <row r="213" spans="1:22" x14ac:dyDescent="0.3">
      <c r="A213" s="3">
        <v>24685</v>
      </c>
      <c r="B213" s="4">
        <v>212</v>
      </c>
      <c r="C213" s="4"/>
      <c r="D213" s="4"/>
      <c r="E213" s="5">
        <v>0.74</v>
      </c>
      <c r="F213" s="5"/>
      <c r="G213" s="5"/>
      <c r="H213" s="5"/>
      <c r="I213" s="5"/>
      <c r="J213" s="6"/>
      <c r="K213" s="6"/>
      <c r="L213" s="6"/>
      <c r="M213" s="6"/>
      <c r="N213" s="6"/>
      <c r="O213" s="6"/>
      <c r="P213" s="6"/>
      <c r="Q213" s="6"/>
      <c r="R213" s="5"/>
      <c r="S213" s="5">
        <v>51.1</v>
      </c>
      <c r="T213" s="5">
        <v>60.4</v>
      </c>
      <c r="U213" s="5">
        <v>31</v>
      </c>
      <c r="V213" s="5">
        <v>38</v>
      </c>
    </row>
    <row r="214" spans="1:22" x14ac:dyDescent="0.3">
      <c r="A214" s="3">
        <v>24716</v>
      </c>
      <c r="B214" s="4">
        <v>213</v>
      </c>
      <c r="C214" s="4"/>
      <c r="D214" s="4"/>
      <c r="E214" s="5">
        <v>0.51</v>
      </c>
      <c r="F214" s="5"/>
      <c r="G214" s="5"/>
      <c r="H214" s="5"/>
      <c r="I214" s="5"/>
      <c r="J214" s="6"/>
      <c r="K214" s="6"/>
      <c r="L214" s="6"/>
      <c r="M214" s="6"/>
      <c r="N214" s="6"/>
      <c r="O214" s="6"/>
      <c r="P214" s="6"/>
      <c r="Q214" s="6"/>
      <c r="R214" s="5"/>
      <c r="S214" s="5">
        <v>79.3</v>
      </c>
      <c r="T214" s="5">
        <v>61.4</v>
      </c>
      <c r="U214" s="5">
        <v>38.5</v>
      </c>
      <c r="V214" s="5">
        <v>64</v>
      </c>
    </row>
    <row r="215" spans="1:22" x14ac:dyDescent="0.3">
      <c r="A215" s="3">
        <v>24746</v>
      </c>
      <c r="B215" s="4">
        <v>214</v>
      </c>
      <c r="C215" s="4"/>
      <c r="D215" s="4"/>
      <c r="E215" s="5">
        <v>0.69</v>
      </c>
      <c r="F215" s="5"/>
      <c r="G215" s="5"/>
      <c r="H215" s="5"/>
      <c r="I215" s="5"/>
      <c r="J215" s="6"/>
      <c r="K215" s="6"/>
      <c r="L215" s="6"/>
      <c r="M215" s="6"/>
      <c r="N215" s="6"/>
      <c r="O215" s="6"/>
      <c r="P215" s="6"/>
      <c r="Q215" s="6"/>
      <c r="R215" s="5"/>
      <c r="S215" s="5">
        <v>109.9</v>
      </c>
      <c r="T215" s="5">
        <v>88.1</v>
      </c>
      <c r="U215" s="5">
        <v>64</v>
      </c>
      <c r="V215" s="5">
        <v>51</v>
      </c>
    </row>
    <row r="216" spans="1:22" x14ac:dyDescent="0.3">
      <c r="A216" s="3">
        <v>24777</v>
      </c>
      <c r="B216" s="4">
        <v>215</v>
      </c>
      <c r="C216" s="4"/>
      <c r="D216" s="4"/>
      <c r="E216" s="5">
        <v>1.2</v>
      </c>
      <c r="F216" s="5"/>
      <c r="G216" s="5"/>
      <c r="H216" s="5"/>
      <c r="I216" s="5"/>
      <c r="J216" s="6"/>
      <c r="K216" s="6"/>
      <c r="L216" s="6"/>
      <c r="M216" s="6"/>
      <c r="N216" s="6"/>
      <c r="O216" s="6"/>
      <c r="P216" s="6"/>
      <c r="Q216" s="6"/>
      <c r="R216" s="5"/>
      <c r="S216" s="5">
        <v>61.2</v>
      </c>
      <c r="T216" s="5">
        <v>111</v>
      </c>
      <c r="U216" s="5">
        <v>151</v>
      </c>
      <c r="V216" s="5">
        <v>68.5</v>
      </c>
    </row>
    <row r="217" spans="1:22" x14ac:dyDescent="0.3">
      <c r="A217" s="3">
        <v>24807</v>
      </c>
      <c r="B217" s="4">
        <v>216</v>
      </c>
      <c r="C217" s="4"/>
      <c r="D217" s="4"/>
      <c r="E217" s="5">
        <v>1.01</v>
      </c>
      <c r="F217" s="5"/>
      <c r="G217" s="5"/>
      <c r="H217" s="5"/>
      <c r="I217" s="5"/>
      <c r="J217" s="6"/>
      <c r="K217" s="6"/>
      <c r="L217" s="6"/>
      <c r="M217" s="6"/>
      <c r="N217" s="6"/>
      <c r="O217" s="6"/>
      <c r="P217" s="6"/>
      <c r="Q217" s="6"/>
      <c r="R217" s="5"/>
      <c r="S217" s="5">
        <v>21.7</v>
      </c>
      <c r="T217" s="5">
        <v>56.5</v>
      </c>
      <c r="U217" s="5">
        <v>82.5</v>
      </c>
      <c r="V217" s="5">
        <v>34</v>
      </c>
    </row>
    <row r="218" spans="1:22" x14ac:dyDescent="0.3">
      <c r="A218" s="3">
        <v>24838</v>
      </c>
      <c r="B218" s="4">
        <v>217</v>
      </c>
      <c r="C218" s="4"/>
      <c r="D218" s="4"/>
      <c r="E218" s="5">
        <v>0.82</v>
      </c>
      <c r="F218" s="5"/>
      <c r="G218" s="5"/>
      <c r="H218" s="5"/>
      <c r="I218" s="5"/>
      <c r="J218" s="6"/>
      <c r="K218" s="6"/>
      <c r="L218" s="6"/>
      <c r="M218" s="6"/>
      <c r="N218" s="6"/>
      <c r="O218" s="6"/>
      <c r="P218" s="6"/>
      <c r="Q218" s="6"/>
      <c r="R218" s="5"/>
      <c r="S218" s="5">
        <v>24.2</v>
      </c>
      <c r="T218" s="5">
        <v>20.3</v>
      </c>
      <c r="U218" s="5">
        <v>25</v>
      </c>
      <c r="V218" s="5">
        <v>16</v>
      </c>
    </row>
    <row r="219" spans="1:22" x14ac:dyDescent="0.3">
      <c r="A219" s="3">
        <v>24869</v>
      </c>
      <c r="B219" s="4">
        <v>218</v>
      </c>
      <c r="C219" s="4"/>
      <c r="D219" s="4"/>
      <c r="E219" s="5">
        <v>0.7</v>
      </c>
      <c r="F219" s="5"/>
      <c r="G219" s="5"/>
      <c r="H219" s="5"/>
      <c r="I219" s="5"/>
      <c r="J219" s="6"/>
      <c r="K219" s="6"/>
      <c r="L219" s="6"/>
      <c r="M219" s="6"/>
      <c r="N219" s="6"/>
      <c r="O219" s="6"/>
      <c r="P219" s="6"/>
      <c r="Q219" s="6"/>
      <c r="R219" s="5"/>
      <c r="S219" s="5">
        <v>17.399999999999999</v>
      </c>
      <c r="T219" s="5">
        <v>41.5</v>
      </c>
      <c r="U219" s="5">
        <v>52.5</v>
      </c>
      <c r="V219" s="5">
        <v>2</v>
      </c>
    </row>
    <row r="220" spans="1:22" x14ac:dyDescent="0.3">
      <c r="A220" s="3">
        <v>24898</v>
      </c>
      <c r="B220" s="4">
        <v>219</v>
      </c>
      <c r="C220" s="4"/>
      <c r="D220" s="4"/>
      <c r="E220" s="5">
        <v>0.71</v>
      </c>
      <c r="F220" s="5"/>
      <c r="G220" s="5"/>
      <c r="H220" s="5"/>
      <c r="I220" s="5"/>
      <c r="J220" s="6"/>
      <c r="K220" s="6"/>
      <c r="L220" s="6"/>
      <c r="M220" s="6"/>
      <c r="N220" s="6"/>
      <c r="O220" s="6"/>
      <c r="P220" s="6"/>
      <c r="Q220" s="6"/>
      <c r="R220" s="5"/>
      <c r="S220" s="5">
        <v>43</v>
      </c>
      <c r="T220" s="5">
        <v>34.299999999999997</v>
      </c>
      <c r="U220" s="5">
        <v>50.5</v>
      </c>
      <c r="V220" s="5">
        <v>18</v>
      </c>
    </row>
    <row r="221" spans="1:22" x14ac:dyDescent="0.3">
      <c r="A221" s="3">
        <v>24929</v>
      </c>
      <c r="B221" s="4">
        <v>220</v>
      </c>
      <c r="C221" s="4"/>
      <c r="D221" s="4"/>
      <c r="E221" s="5">
        <v>3.49</v>
      </c>
      <c r="F221" s="5"/>
      <c r="G221" s="5"/>
      <c r="H221" s="5"/>
      <c r="I221" s="5"/>
      <c r="J221" s="6"/>
      <c r="K221" s="6"/>
      <c r="L221" s="6"/>
      <c r="M221" s="6"/>
      <c r="N221" s="6"/>
      <c r="O221" s="6"/>
      <c r="P221" s="6"/>
      <c r="Q221" s="6"/>
      <c r="R221" s="5"/>
      <c r="S221" s="5">
        <v>147.9</v>
      </c>
      <c r="T221" s="5">
        <v>155.1</v>
      </c>
      <c r="U221" s="5">
        <v>163.5</v>
      </c>
      <c r="V221" s="5">
        <v>105</v>
      </c>
    </row>
    <row r="222" spans="1:22" x14ac:dyDescent="0.3">
      <c r="A222" s="3">
        <v>24959</v>
      </c>
      <c r="B222" s="4">
        <v>221</v>
      </c>
      <c r="C222" s="4"/>
      <c r="D222" s="4"/>
      <c r="E222" s="5">
        <v>1.78</v>
      </c>
      <c r="F222" s="5"/>
      <c r="G222" s="5"/>
      <c r="H222" s="5"/>
      <c r="I222" s="5"/>
      <c r="J222" s="6"/>
      <c r="K222" s="6"/>
      <c r="L222" s="6"/>
      <c r="M222" s="6"/>
      <c r="N222" s="6"/>
      <c r="O222" s="6"/>
      <c r="P222" s="6"/>
      <c r="Q222" s="6"/>
      <c r="R222" s="5"/>
      <c r="S222" s="5">
        <v>210.9</v>
      </c>
      <c r="T222" s="5">
        <v>64.099999999999994</v>
      </c>
      <c r="U222" s="5">
        <v>98</v>
      </c>
      <c r="V222" s="5">
        <v>44.5</v>
      </c>
    </row>
    <row r="223" spans="1:22" x14ac:dyDescent="0.3">
      <c r="A223" s="3">
        <v>24990</v>
      </c>
      <c r="B223" s="4">
        <v>222</v>
      </c>
      <c r="C223" s="4"/>
      <c r="D223" s="4"/>
      <c r="E223" s="5">
        <v>4.2300000000000004</v>
      </c>
      <c r="F223" s="5"/>
      <c r="G223" s="5"/>
      <c r="H223" s="5"/>
      <c r="I223" s="5"/>
      <c r="J223" s="6"/>
      <c r="K223" s="6"/>
      <c r="L223" s="6"/>
      <c r="M223" s="6"/>
      <c r="N223" s="6"/>
      <c r="O223" s="6"/>
      <c r="P223" s="6"/>
      <c r="Q223" s="6"/>
      <c r="R223" s="5"/>
      <c r="S223" s="5">
        <v>66.599999999999994</v>
      </c>
      <c r="T223" s="5">
        <v>108.1</v>
      </c>
      <c r="U223" s="5">
        <v>88</v>
      </c>
      <c r="V223" s="5">
        <v>81</v>
      </c>
    </row>
    <row r="224" spans="1:22" x14ac:dyDescent="0.3">
      <c r="A224" s="3">
        <v>25020</v>
      </c>
      <c r="B224" s="4">
        <v>223</v>
      </c>
      <c r="C224" s="4"/>
      <c r="D224" s="4"/>
      <c r="E224" s="5">
        <v>1.43</v>
      </c>
      <c r="F224" s="5"/>
      <c r="G224" s="5"/>
      <c r="H224" s="5"/>
      <c r="I224" s="5"/>
      <c r="J224" s="6"/>
      <c r="K224" s="6"/>
      <c r="L224" s="6"/>
      <c r="M224" s="6"/>
      <c r="N224" s="6"/>
      <c r="O224" s="6"/>
      <c r="P224" s="6"/>
      <c r="Q224" s="6"/>
      <c r="R224" s="5"/>
      <c r="S224" s="5">
        <v>33.6</v>
      </c>
      <c r="T224" s="5">
        <v>58.5</v>
      </c>
      <c r="U224" s="5">
        <v>96.5</v>
      </c>
      <c r="V224" s="5">
        <v>44</v>
      </c>
    </row>
    <row r="225" spans="1:22" x14ac:dyDescent="0.3">
      <c r="A225" s="3">
        <v>25051</v>
      </c>
      <c r="B225" s="4">
        <v>224</v>
      </c>
      <c r="C225" s="4"/>
      <c r="D225" s="4"/>
      <c r="E225" s="5">
        <v>1.17</v>
      </c>
      <c r="F225" s="5"/>
      <c r="G225" s="5"/>
      <c r="H225" s="5"/>
      <c r="I225" s="5"/>
      <c r="J225" s="6"/>
      <c r="K225" s="6"/>
      <c r="L225" s="6"/>
      <c r="M225" s="6"/>
      <c r="N225" s="6"/>
      <c r="O225" s="6"/>
      <c r="P225" s="6"/>
      <c r="Q225" s="6"/>
      <c r="R225" s="5"/>
      <c r="S225" s="5">
        <v>45.6</v>
      </c>
      <c r="T225" s="5">
        <v>22.7</v>
      </c>
      <c r="U225" s="5">
        <v>14.1</v>
      </c>
      <c r="V225" s="5">
        <v>19.5</v>
      </c>
    </row>
    <row r="226" spans="1:22" x14ac:dyDescent="0.3">
      <c r="A226" s="3">
        <v>25082</v>
      </c>
      <c r="B226" s="4">
        <v>225</v>
      </c>
      <c r="C226" s="4"/>
      <c r="D226" s="4"/>
      <c r="E226" s="5">
        <v>0.94</v>
      </c>
      <c r="F226" s="5"/>
      <c r="G226" s="5"/>
      <c r="H226" s="5"/>
      <c r="I226" s="5"/>
      <c r="J226" s="6"/>
      <c r="K226" s="6"/>
      <c r="L226" s="6"/>
      <c r="M226" s="6"/>
      <c r="N226" s="6"/>
      <c r="O226" s="6"/>
      <c r="P226" s="6"/>
      <c r="Q226" s="6"/>
      <c r="R226" s="5"/>
      <c r="S226" s="5">
        <v>23.6</v>
      </c>
      <c r="T226" s="5"/>
      <c r="U226" s="5">
        <v>109.8</v>
      </c>
      <c r="V226" s="5">
        <v>109</v>
      </c>
    </row>
    <row r="227" spans="1:22" x14ac:dyDescent="0.3">
      <c r="A227" s="3">
        <v>25112</v>
      </c>
      <c r="B227" s="4">
        <v>226</v>
      </c>
      <c r="C227" s="4"/>
      <c r="D227" s="4"/>
      <c r="E227" s="5">
        <v>2.4</v>
      </c>
      <c r="F227" s="5"/>
      <c r="G227" s="5"/>
      <c r="H227" s="5"/>
      <c r="I227" s="5"/>
      <c r="J227" s="6"/>
      <c r="K227" s="6"/>
      <c r="L227" s="6"/>
      <c r="M227" s="6"/>
      <c r="N227" s="6"/>
      <c r="O227" s="6"/>
      <c r="P227" s="6"/>
      <c r="Q227" s="6"/>
      <c r="R227" s="5"/>
      <c r="S227" s="5">
        <v>187.6</v>
      </c>
      <c r="T227" s="5">
        <v>155.80000000000001</v>
      </c>
      <c r="U227" s="5">
        <v>124</v>
      </c>
      <c r="V227" s="5">
        <v>226</v>
      </c>
    </row>
    <row r="228" spans="1:22" x14ac:dyDescent="0.3">
      <c r="A228" s="3">
        <v>25143</v>
      </c>
      <c r="B228" s="4">
        <v>227</v>
      </c>
      <c r="C228" s="4"/>
      <c r="D228" s="4"/>
      <c r="E228" s="5">
        <v>2.23</v>
      </c>
      <c r="F228" s="5"/>
      <c r="G228" s="5"/>
      <c r="H228" s="5"/>
      <c r="I228" s="5"/>
      <c r="J228" s="6"/>
      <c r="K228" s="6"/>
      <c r="L228" s="6"/>
      <c r="M228" s="6"/>
      <c r="N228" s="6"/>
      <c r="O228" s="6"/>
      <c r="P228" s="6"/>
      <c r="Q228" s="6"/>
      <c r="R228" s="5"/>
      <c r="S228" s="5">
        <v>44.4</v>
      </c>
      <c r="T228" s="5">
        <v>120.6</v>
      </c>
      <c r="U228" s="5">
        <v>40</v>
      </c>
      <c r="V228" s="5">
        <v>153</v>
      </c>
    </row>
    <row r="229" spans="1:22" x14ac:dyDescent="0.3">
      <c r="A229" s="3">
        <v>25173</v>
      </c>
      <c r="B229" s="4">
        <v>228</v>
      </c>
      <c r="C229" s="4"/>
      <c r="D229" s="4"/>
      <c r="E229" s="5">
        <v>0.67</v>
      </c>
      <c r="F229" s="5"/>
      <c r="G229" s="5"/>
      <c r="H229" s="5"/>
      <c r="I229" s="5"/>
      <c r="J229" s="6"/>
      <c r="K229" s="6"/>
      <c r="L229" s="6"/>
      <c r="M229" s="6"/>
      <c r="N229" s="6"/>
      <c r="O229" s="6"/>
      <c r="P229" s="6"/>
      <c r="Q229" s="6"/>
      <c r="R229" s="5"/>
      <c r="S229" s="5">
        <v>49</v>
      </c>
      <c r="T229" s="5">
        <v>63.2</v>
      </c>
      <c r="U229" s="5">
        <v>32.5</v>
      </c>
      <c r="V229" s="5">
        <v>23</v>
      </c>
    </row>
    <row r="230" spans="1:22" x14ac:dyDescent="0.3">
      <c r="A230" s="3">
        <v>25204</v>
      </c>
      <c r="B230" s="4">
        <v>229</v>
      </c>
      <c r="C230" s="4"/>
      <c r="D230" s="5">
        <v>0.19600000000000001</v>
      </c>
      <c r="E230" s="5">
        <v>0.59</v>
      </c>
      <c r="F230" s="5">
        <v>0.57399999999999995</v>
      </c>
      <c r="G230" s="5"/>
      <c r="H230" s="5"/>
      <c r="I230" s="5"/>
      <c r="J230" s="6"/>
      <c r="K230" s="6"/>
      <c r="L230" s="6"/>
      <c r="M230" s="6"/>
      <c r="N230" s="6"/>
      <c r="O230" s="6"/>
      <c r="P230" s="6"/>
      <c r="Q230" s="6"/>
      <c r="R230" s="5"/>
      <c r="S230" s="5">
        <v>23</v>
      </c>
      <c r="T230" s="5">
        <v>44.4</v>
      </c>
      <c r="U230" s="5">
        <v>36</v>
      </c>
      <c r="V230" s="5">
        <v>50</v>
      </c>
    </row>
    <row r="231" spans="1:22" x14ac:dyDescent="0.3">
      <c r="A231" s="3">
        <v>25235</v>
      </c>
      <c r="B231" s="4">
        <v>230</v>
      </c>
      <c r="C231" s="4"/>
      <c r="D231" s="5">
        <v>0.19600000000000001</v>
      </c>
      <c r="E231" s="5">
        <v>0.48</v>
      </c>
      <c r="F231" s="5">
        <v>0.51500000000000001</v>
      </c>
      <c r="G231" s="5"/>
      <c r="H231" s="5"/>
      <c r="I231" s="5"/>
      <c r="J231" s="6"/>
      <c r="K231" s="6"/>
      <c r="L231" s="6"/>
      <c r="M231" s="6"/>
      <c r="N231" s="6"/>
      <c r="O231" s="6"/>
      <c r="P231" s="6"/>
      <c r="Q231" s="6"/>
      <c r="R231" s="5"/>
      <c r="S231" s="5">
        <v>88.4</v>
      </c>
      <c r="T231" s="5">
        <v>41</v>
      </c>
      <c r="U231" s="5">
        <v>33</v>
      </c>
      <c r="V231" s="5">
        <v>15</v>
      </c>
    </row>
    <row r="232" spans="1:22" x14ac:dyDescent="0.3">
      <c r="A232" s="3">
        <v>25263</v>
      </c>
      <c r="B232" s="4">
        <v>231</v>
      </c>
      <c r="C232" s="4"/>
      <c r="D232" s="5">
        <v>0.14399999999999999</v>
      </c>
      <c r="E232" s="5">
        <v>0.38</v>
      </c>
      <c r="F232" s="5">
        <v>0.19500000000000001</v>
      </c>
      <c r="G232" s="5"/>
      <c r="H232" s="5"/>
      <c r="I232" s="5"/>
      <c r="J232" s="6"/>
      <c r="K232" s="6"/>
      <c r="L232" s="6"/>
      <c r="M232" s="6"/>
      <c r="N232" s="6"/>
      <c r="O232" s="6"/>
      <c r="P232" s="6"/>
      <c r="Q232" s="6"/>
      <c r="R232" s="5"/>
      <c r="S232" s="5">
        <v>100.7</v>
      </c>
      <c r="T232" s="5">
        <v>13</v>
      </c>
      <c r="U232" s="5">
        <v>21</v>
      </c>
      <c r="V232" s="5">
        <v>20.6</v>
      </c>
    </row>
    <row r="233" spans="1:22" x14ac:dyDescent="0.3">
      <c r="A233" s="3">
        <v>25294</v>
      </c>
      <c r="B233" s="4">
        <v>232</v>
      </c>
      <c r="C233" s="4"/>
      <c r="D233" s="5">
        <v>0.79800000000000004</v>
      </c>
      <c r="E233" s="5">
        <v>2.38</v>
      </c>
      <c r="F233" s="5">
        <v>1.7589999999999999</v>
      </c>
      <c r="G233" s="5"/>
      <c r="H233" s="5"/>
      <c r="I233" s="5"/>
      <c r="J233" s="6"/>
      <c r="K233" s="6"/>
      <c r="L233" s="6"/>
      <c r="M233" s="6"/>
      <c r="N233" s="6"/>
      <c r="O233" s="6"/>
      <c r="P233" s="6"/>
      <c r="Q233" s="6"/>
      <c r="R233" s="5"/>
      <c r="S233" s="5">
        <v>167.9</v>
      </c>
      <c r="T233" s="5">
        <v>226.7</v>
      </c>
      <c r="U233" s="5">
        <v>154</v>
      </c>
      <c r="V233" s="5">
        <v>185</v>
      </c>
    </row>
    <row r="234" spans="1:22" x14ac:dyDescent="0.3">
      <c r="A234" s="3">
        <v>25324</v>
      </c>
      <c r="B234" s="4">
        <v>233</v>
      </c>
      <c r="C234" s="4"/>
      <c r="D234" s="5">
        <v>0.84099999999999997</v>
      </c>
      <c r="E234" s="5">
        <v>3.25</v>
      </c>
      <c r="F234" s="5">
        <v>2.4630000000000001</v>
      </c>
      <c r="G234" s="5"/>
      <c r="H234" s="5"/>
      <c r="I234" s="5"/>
      <c r="J234" s="6"/>
      <c r="K234" s="6"/>
      <c r="L234" s="6"/>
      <c r="M234" s="6"/>
      <c r="N234" s="6"/>
      <c r="O234" s="6"/>
      <c r="P234" s="6"/>
      <c r="Q234" s="6"/>
      <c r="R234" s="5"/>
      <c r="S234" s="5">
        <v>110.4</v>
      </c>
      <c r="T234" s="5">
        <v>133.1</v>
      </c>
      <c r="U234" s="5">
        <v>74</v>
      </c>
      <c r="V234" s="5">
        <v>78</v>
      </c>
    </row>
    <row r="235" spans="1:22" x14ac:dyDescent="0.3">
      <c r="A235" s="3">
        <v>25355</v>
      </c>
      <c r="B235" s="4">
        <v>234</v>
      </c>
      <c r="C235" s="4"/>
      <c r="D235" s="5">
        <v>1.34</v>
      </c>
      <c r="E235" s="5">
        <v>2.5099999999999998</v>
      </c>
      <c r="F235" s="5">
        <v>2.8330000000000002</v>
      </c>
      <c r="G235" s="5"/>
      <c r="H235" s="5"/>
      <c r="I235" s="5"/>
      <c r="J235" s="6"/>
      <c r="K235" s="6"/>
      <c r="L235" s="6"/>
      <c r="M235" s="6"/>
      <c r="N235" s="6"/>
      <c r="O235" s="6"/>
      <c r="P235" s="6"/>
      <c r="Q235" s="6"/>
      <c r="R235" s="5"/>
      <c r="S235" s="5">
        <v>47.8</v>
      </c>
      <c r="T235" s="5">
        <v>154.5</v>
      </c>
      <c r="U235" s="5">
        <v>115.5</v>
      </c>
      <c r="V235" s="5">
        <v>75</v>
      </c>
    </row>
    <row r="236" spans="1:22" x14ac:dyDescent="0.3">
      <c r="A236" s="3">
        <v>25385</v>
      </c>
      <c r="B236" s="4">
        <v>235</v>
      </c>
      <c r="C236" s="4"/>
      <c r="D236" s="5">
        <v>0.35299999999999998</v>
      </c>
      <c r="E236" s="5">
        <v>0.88</v>
      </c>
      <c r="F236" s="5">
        <v>1.006</v>
      </c>
      <c r="G236" s="5"/>
      <c r="H236" s="5"/>
      <c r="I236" s="5"/>
      <c r="J236" s="6"/>
      <c r="K236" s="6"/>
      <c r="L236" s="6"/>
      <c r="M236" s="6"/>
      <c r="N236" s="6"/>
      <c r="O236" s="6"/>
      <c r="P236" s="6"/>
      <c r="Q236" s="6"/>
      <c r="R236" s="5"/>
      <c r="S236" s="5">
        <v>29.5</v>
      </c>
      <c r="T236" s="5">
        <v>70.7</v>
      </c>
      <c r="U236" s="5">
        <v>21.5</v>
      </c>
      <c r="V236" s="5">
        <v>6</v>
      </c>
    </row>
    <row r="237" spans="1:22" x14ac:dyDescent="0.3">
      <c r="A237" s="3">
        <v>25416</v>
      </c>
      <c r="B237" s="4">
        <v>236</v>
      </c>
      <c r="C237" s="4"/>
      <c r="D237" s="5">
        <v>0.32300000000000001</v>
      </c>
      <c r="E237" s="5">
        <v>0.68</v>
      </c>
      <c r="F237" s="5">
        <v>0.77100000000000002</v>
      </c>
      <c r="G237" s="5"/>
      <c r="H237" s="5"/>
      <c r="I237" s="5"/>
      <c r="J237" s="6"/>
      <c r="K237" s="6"/>
      <c r="L237" s="6"/>
      <c r="M237" s="6"/>
      <c r="N237" s="6"/>
      <c r="O237" s="6"/>
      <c r="P237" s="6"/>
      <c r="Q237" s="6"/>
      <c r="R237" s="5"/>
      <c r="S237" s="5">
        <v>18.399999999999999</v>
      </c>
      <c r="T237" s="5">
        <v>43.7</v>
      </c>
      <c r="U237" s="5">
        <v>27.5</v>
      </c>
      <c r="V237" s="5">
        <v>67.5</v>
      </c>
    </row>
    <row r="238" spans="1:22" x14ac:dyDescent="0.3">
      <c r="A238" s="3">
        <v>25447</v>
      </c>
      <c r="B238" s="4">
        <v>237</v>
      </c>
      <c r="C238" s="4"/>
      <c r="D238" s="5">
        <v>0.38600000000000001</v>
      </c>
      <c r="E238" s="5">
        <v>0.87</v>
      </c>
      <c r="F238" s="5">
        <v>0.746</v>
      </c>
      <c r="G238" s="5"/>
      <c r="H238" s="5"/>
      <c r="I238" s="5"/>
      <c r="J238" s="6"/>
      <c r="K238" s="6"/>
      <c r="L238" s="6"/>
      <c r="M238" s="6"/>
      <c r="N238" s="6"/>
      <c r="O238" s="6"/>
      <c r="P238" s="6"/>
      <c r="Q238" s="6"/>
      <c r="R238" s="5"/>
      <c r="S238" s="5">
        <v>82</v>
      </c>
      <c r="T238" s="5"/>
      <c r="U238" s="5">
        <v>167</v>
      </c>
      <c r="V238" s="5">
        <v>34</v>
      </c>
    </row>
    <row r="239" spans="1:22" x14ac:dyDescent="0.3">
      <c r="A239" s="3">
        <v>25477</v>
      </c>
      <c r="B239" s="4">
        <v>238</v>
      </c>
      <c r="C239" s="4"/>
      <c r="D239" s="5">
        <v>1.946</v>
      </c>
      <c r="E239" s="5">
        <v>8.15</v>
      </c>
      <c r="F239" s="5">
        <v>6.0149999999999997</v>
      </c>
      <c r="G239" s="5"/>
      <c r="H239" s="5"/>
      <c r="I239" s="5"/>
      <c r="J239" s="6"/>
      <c r="K239" s="6"/>
      <c r="L239" s="6"/>
      <c r="M239" s="6"/>
      <c r="N239" s="6"/>
      <c r="O239" s="6"/>
      <c r="P239" s="6"/>
      <c r="Q239" s="6"/>
      <c r="R239" s="5"/>
      <c r="S239" s="5">
        <v>97.2</v>
      </c>
      <c r="T239" s="5"/>
      <c r="U239" s="5">
        <v>139</v>
      </c>
      <c r="V239" s="5">
        <v>71</v>
      </c>
    </row>
    <row r="240" spans="1:22" x14ac:dyDescent="0.3">
      <c r="A240" s="3">
        <v>25508</v>
      </c>
      <c r="B240" s="4">
        <v>239</v>
      </c>
      <c r="C240" s="4"/>
      <c r="D240" s="5">
        <v>0.88500000000000001</v>
      </c>
      <c r="E240" s="5">
        <v>4.1500000000000004</v>
      </c>
      <c r="F240" s="5">
        <v>3.75</v>
      </c>
      <c r="G240" s="5"/>
      <c r="H240" s="5"/>
      <c r="I240" s="5"/>
      <c r="J240" s="6"/>
      <c r="K240" s="6"/>
      <c r="L240" s="6"/>
      <c r="M240" s="6"/>
      <c r="N240" s="6"/>
      <c r="O240" s="6"/>
      <c r="P240" s="6"/>
      <c r="Q240" s="6"/>
      <c r="R240" s="5"/>
      <c r="S240" s="5">
        <v>58.7</v>
      </c>
      <c r="T240" s="5"/>
      <c r="U240" s="5">
        <v>139</v>
      </c>
      <c r="V240" s="5">
        <v>51.5</v>
      </c>
    </row>
    <row r="241" spans="1:22" x14ac:dyDescent="0.3">
      <c r="A241" s="3">
        <v>25538</v>
      </c>
      <c r="B241" s="4">
        <v>240</v>
      </c>
      <c r="C241" s="4"/>
      <c r="D241" s="5">
        <v>0.41</v>
      </c>
      <c r="E241" s="5">
        <v>1.04</v>
      </c>
      <c r="F241" s="5">
        <v>1.42</v>
      </c>
      <c r="G241" s="5"/>
      <c r="H241" s="5"/>
      <c r="I241" s="5"/>
      <c r="J241" s="6"/>
      <c r="K241" s="6"/>
      <c r="L241" s="6"/>
      <c r="M241" s="6"/>
      <c r="N241" s="6"/>
      <c r="O241" s="6"/>
      <c r="P241" s="6"/>
      <c r="Q241" s="6"/>
      <c r="R241" s="5"/>
      <c r="S241" s="5">
        <v>31.1</v>
      </c>
      <c r="T241" s="5"/>
      <c r="U241" s="5">
        <v>39</v>
      </c>
      <c r="V241" s="5">
        <v>22</v>
      </c>
    </row>
    <row r="242" spans="1:22" x14ac:dyDescent="0.3">
      <c r="A242" s="3">
        <v>25569</v>
      </c>
      <c r="B242" s="4">
        <v>241</v>
      </c>
      <c r="C242" s="4"/>
      <c r="D242" s="5">
        <v>0.312</v>
      </c>
      <c r="E242" s="5">
        <v>0.53700000000000003</v>
      </c>
      <c r="F242" s="5">
        <v>0.66800000000000004</v>
      </c>
      <c r="G242" s="5"/>
      <c r="H242" s="5"/>
      <c r="I242" s="5"/>
      <c r="J242" s="6"/>
      <c r="K242" s="6"/>
      <c r="L242" s="6"/>
      <c r="M242" s="6"/>
      <c r="N242" s="6"/>
      <c r="O242" s="6"/>
      <c r="P242" s="6"/>
      <c r="Q242" s="6"/>
      <c r="R242" s="5"/>
      <c r="S242" s="5">
        <v>23</v>
      </c>
      <c r="T242" s="5">
        <v>11.5</v>
      </c>
      <c r="U242" s="5">
        <v>25</v>
      </c>
      <c r="V242" s="5">
        <v>11.5</v>
      </c>
    </row>
    <row r="243" spans="1:22" x14ac:dyDescent="0.3">
      <c r="A243" s="3">
        <v>25600</v>
      </c>
      <c r="B243" s="4">
        <v>242</v>
      </c>
      <c r="C243" s="4"/>
      <c r="D243" s="5">
        <v>0.26200000000000001</v>
      </c>
      <c r="E243" s="5">
        <v>0.54500000000000004</v>
      </c>
      <c r="F243" s="5">
        <v>0.47599999999999998</v>
      </c>
      <c r="G243" s="5"/>
      <c r="H243" s="5"/>
      <c r="I243" s="5"/>
      <c r="J243" s="6"/>
      <c r="K243" s="6"/>
      <c r="L243" s="6"/>
      <c r="M243" s="6"/>
      <c r="N243" s="6"/>
      <c r="O243" s="6"/>
      <c r="P243" s="6"/>
      <c r="Q243" s="6"/>
      <c r="R243" s="5"/>
      <c r="S243" s="5">
        <v>32.9</v>
      </c>
      <c r="T243" s="5">
        <v>17</v>
      </c>
      <c r="U243" s="5">
        <v>71.5</v>
      </c>
      <c r="V243" s="5">
        <v>11.5</v>
      </c>
    </row>
    <row r="244" spans="1:22" x14ac:dyDescent="0.3">
      <c r="A244" s="3">
        <v>25628</v>
      </c>
      <c r="B244" s="4">
        <v>243</v>
      </c>
      <c r="C244" s="4"/>
      <c r="D244" s="5">
        <v>0.187</v>
      </c>
      <c r="E244" s="5">
        <v>0.53</v>
      </c>
      <c r="F244" s="5">
        <v>0.56899999999999995</v>
      </c>
      <c r="G244" s="5"/>
      <c r="H244" s="5"/>
      <c r="I244" s="5"/>
      <c r="J244" s="6"/>
      <c r="K244" s="6"/>
      <c r="L244" s="6"/>
      <c r="M244" s="6"/>
      <c r="N244" s="6"/>
      <c r="O244" s="6"/>
      <c r="P244" s="6"/>
      <c r="Q244" s="6"/>
      <c r="R244" s="5"/>
      <c r="S244" s="5">
        <v>65.8</v>
      </c>
      <c r="T244" s="5">
        <v>15.5</v>
      </c>
      <c r="U244" s="5">
        <v>22</v>
      </c>
      <c r="V244" s="5">
        <v>12</v>
      </c>
    </row>
    <row r="245" spans="1:22" x14ac:dyDescent="0.3">
      <c r="A245" s="3">
        <v>25659</v>
      </c>
      <c r="B245" s="4">
        <v>244</v>
      </c>
      <c r="C245" s="4"/>
      <c r="D245" s="5">
        <v>0.159</v>
      </c>
      <c r="E245" s="5">
        <v>0.41299999999999998</v>
      </c>
      <c r="F245" s="5">
        <v>0.20799999999999999</v>
      </c>
      <c r="G245" s="5"/>
      <c r="H245" s="5"/>
      <c r="I245" s="5"/>
      <c r="J245" s="6"/>
      <c r="K245" s="6"/>
      <c r="L245" s="6"/>
      <c r="M245" s="6"/>
      <c r="N245" s="6"/>
      <c r="O245" s="6"/>
      <c r="P245" s="6"/>
      <c r="Q245" s="6"/>
      <c r="R245" s="5"/>
      <c r="S245" s="5">
        <v>212.1</v>
      </c>
      <c r="T245" s="5">
        <v>67.3</v>
      </c>
      <c r="U245" s="5">
        <v>77.5</v>
      </c>
      <c r="V245" s="5">
        <v>38</v>
      </c>
    </row>
    <row r="246" spans="1:22" x14ac:dyDescent="0.3">
      <c r="A246" s="3">
        <v>25689</v>
      </c>
      <c r="B246" s="4">
        <v>245</v>
      </c>
      <c r="C246" s="4"/>
      <c r="D246" s="5">
        <v>0.252</v>
      </c>
      <c r="E246" s="5">
        <v>0.63900000000000001</v>
      </c>
      <c r="F246" s="5">
        <v>0.55600000000000005</v>
      </c>
      <c r="G246" s="5"/>
      <c r="H246" s="5"/>
      <c r="I246" s="5"/>
      <c r="J246" s="6"/>
      <c r="K246" s="6"/>
      <c r="L246" s="6"/>
      <c r="M246" s="6"/>
      <c r="N246" s="6"/>
      <c r="O246" s="6"/>
      <c r="P246" s="6"/>
      <c r="Q246" s="6"/>
      <c r="R246" s="5"/>
      <c r="S246" s="5">
        <v>74.599999999999994</v>
      </c>
      <c r="T246" s="5">
        <v>111</v>
      </c>
      <c r="U246" s="5">
        <v>92.5</v>
      </c>
      <c r="V246" s="5">
        <v>97</v>
      </c>
    </row>
    <row r="247" spans="1:22" x14ac:dyDescent="0.3">
      <c r="A247" s="3">
        <v>25720</v>
      </c>
      <c r="B247" s="4">
        <v>246</v>
      </c>
      <c r="C247" s="4"/>
      <c r="D247" s="5">
        <v>0.25900000000000001</v>
      </c>
      <c r="E247" s="5">
        <v>0.55500000000000005</v>
      </c>
      <c r="F247" s="5">
        <v>0.45200000000000001</v>
      </c>
      <c r="G247" s="5"/>
      <c r="H247" s="5"/>
      <c r="I247" s="5"/>
      <c r="J247" s="6"/>
      <c r="K247" s="6"/>
      <c r="L247" s="6"/>
      <c r="M247" s="6"/>
      <c r="N247" s="6"/>
      <c r="O247" s="6"/>
      <c r="P247" s="6"/>
      <c r="Q247" s="6"/>
      <c r="R247" s="5"/>
      <c r="S247" s="5">
        <v>46.8</v>
      </c>
      <c r="T247" s="5">
        <v>33.5</v>
      </c>
      <c r="U247" s="5">
        <v>65</v>
      </c>
      <c r="V247" s="5">
        <v>33</v>
      </c>
    </row>
    <row r="248" spans="1:22" x14ac:dyDescent="0.3">
      <c r="A248" s="3">
        <v>25750</v>
      </c>
      <c r="B248" s="4">
        <v>247</v>
      </c>
      <c r="C248" s="4"/>
      <c r="D248" s="5">
        <v>0.214</v>
      </c>
      <c r="E248" s="5">
        <v>0.51</v>
      </c>
      <c r="F248" s="5">
        <v>0.30199999999999999</v>
      </c>
      <c r="G248" s="5"/>
      <c r="H248" s="5"/>
      <c r="I248" s="5"/>
      <c r="J248" s="6"/>
      <c r="K248" s="6"/>
      <c r="L248" s="6"/>
      <c r="M248" s="6"/>
      <c r="N248" s="6"/>
      <c r="O248" s="6"/>
      <c r="P248" s="6"/>
      <c r="Q248" s="6"/>
      <c r="R248" s="5"/>
      <c r="S248" s="5">
        <v>48.8</v>
      </c>
      <c r="T248" s="5">
        <v>57.4</v>
      </c>
      <c r="U248" s="5">
        <v>52</v>
      </c>
      <c r="V248" s="5">
        <v>94</v>
      </c>
    </row>
    <row r="249" spans="1:22" x14ac:dyDescent="0.3">
      <c r="A249" s="3">
        <v>25781</v>
      </c>
      <c r="B249" s="4">
        <v>248</v>
      </c>
      <c r="C249" s="4"/>
      <c r="D249" s="5">
        <v>0.25900000000000001</v>
      </c>
      <c r="E249" s="5">
        <v>0.49299999999999999</v>
      </c>
      <c r="F249" s="5">
        <v>0.34899999999999998</v>
      </c>
      <c r="G249" s="5"/>
      <c r="H249" s="5"/>
      <c r="I249" s="5"/>
      <c r="J249" s="6"/>
      <c r="K249" s="6"/>
      <c r="L249" s="6"/>
      <c r="M249" s="6"/>
      <c r="N249" s="6"/>
      <c r="O249" s="6"/>
      <c r="P249" s="6"/>
      <c r="Q249" s="6"/>
      <c r="R249" s="5"/>
      <c r="S249" s="5">
        <v>28.2</v>
      </c>
      <c r="T249" s="5">
        <v>43.5</v>
      </c>
      <c r="U249" s="5">
        <v>16.5</v>
      </c>
      <c r="V249" s="5">
        <v>117</v>
      </c>
    </row>
    <row r="250" spans="1:22" x14ac:dyDescent="0.3">
      <c r="A250" s="3">
        <v>25812</v>
      </c>
      <c r="B250" s="4">
        <v>249</v>
      </c>
      <c r="C250" s="4"/>
      <c r="D250" s="5">
        <v>0.27500000000000002</v>
      </c>
      <c r="E250" s="5">
        <v>0.59299999999999997</v>
      </c>
      <c r="F250" s="5">
        <v>0.40899999999999997</v>
      </c>
      <c r="G250" s="5"/>
      <c r="H250" s="5"/>
      <c r="I250" s="5"/>
      <c r="J250" s="6"/>
      <c r="K250" s="6"/>
      <c r="L250" s="6"/>
      <c r="M250" s="6"/>
      <c r="N250" s="6"/>
      <c r="O250" s="6"/>
      <c r="P250" s="6"/>
      <c r="Q250" s="6"/>
      <c r="R250" s="5"/>
      <c r="S250" s="5">
        <v>23.7</v>
      </c>
      <c r="T250" s="5">
        <v>132.80000000000001</v>
      </c>
      <c r="U250" s="5">
        <v>92</v>
      </c>
      <c r="V250" s="5">
        <v>242</v>
      </c>
    </row>
    <row r="251" spans="1:22" x14ac:dyDescent="0.3">
      <c r="A251" s="3">
        <v>25842</v>
      </c>
      <c r="B251" s="4">
        <v>250</v>
      </c>
      <c r="C251" s="4"/>
      <c r="D251" s="5">
        <v>1.2350000000000001</v>
      </c>
      <c r="E251" s="5">
        <v>4.5289999999999999</v>
      </c>
      <c r="F251" s="5">
        <v>3.1179999999999999</v>
      </c>
      <c r="G251" s="5"/>
      <c r="H251" s="5"/>
      <c r="I251" s="5"/>
      <c r="J251" s="6"/>
      <c r="K251" s="6"/>
      <c r="L251" s="6"/>
      <c r="M251" s="6"/>
      <c r="N251" s="6"/>
      <c r="O251" s="6"/>
      <c r="P251" s="6"/>
      <c r="Q251" s="6"/>
      <c r="R251" s="5"/>
      <c r="S251" s="5">
        <v>73.2</v>
      </c>
      <c r="T251" s="5">
        <v>154</v>
      </c>
      <c r="U251" s="5">
        <v>251</v>
      </c>
      <c r="V251" s="5">
        <v>213.5</v>
      </c>
    </row>
    <row r="252" spans="1:22" x14ac:dyDescent="0.3">
      <c r="A252" s="3">
        <v>25873</v>
      </c>
      <c r="B252" s="4">
        <v>251</v>
      </c>
      <c r="C252" s="4"/>
      <c r="D252" s="5">
        <v>1.889</v>
      </c>
      <c r="E252" s="5">
        <v>4.5229999999999997</v>
      </c>
      <c r="F252" s="5">
        <v>3.4689999999999999</v>
      </c>
      <c r="G252" s="5"/>
      <c r="H252" s="5"/>
      <c r="I252" s="5"/>
      <c r="J252" s="6"/>
      <c r="K252" s="6"/>
      <c r="L252" s="6"/>
      <c r="M252" s="6"/>
      <c r="N252" s="6"/>
      <c r="O252" s="6"/>
      <c r="P252" s="6"/>
      <c r="Q252" s="6"/>
      <c r="R252" s="5"/>
      <c r="S252" s="5">
        <v>37.200000000000003</v>
      </c>
      <c r="T252" s="5">
        <v>125.4</v>
      </c>
      <c r="U252" s="5">
        <v>133</v>
      </c>
      <c r="V252" s="5">
        <v>149</v>
      </c>
    </row>
    <row r="253" spans="1:22" x14ac:dyDescent="0.3">
      <c r="A253" s="3">
        <v>25903</v>
      </c>
      <c r="B253" s="4">
        <v>252</v>
      </c>
      <c r="C253" s="4"/>
      <c r="D253" s="5">
        <v>0.374</v>
      </c>
      <c r="E253" s="5">
        <v>0.83299999999999996</v>
      </c>
      <c r="F253" s="5">
        <v>0.89</v>
      </c>
      <c r="G253" s="5"/>
      <c r="H253" s="5"/>
      <c r="I253" s="5"/>
      <c r="J253" s="6"/>
      <c r="K253" s="6"/>
      <c r="L253" s="6"/>
      <c r="M253" s="6"/>
      <c r="N253" s="6"/>
      <c r="O253" s="6"/>
      <c r="P253" s="6"/>
      <c r="Q253" s="6"/>
      <c r="R253" s="5"/>
      <c r="S253" s="5">
        <v>74.400000000000006</v>
      </c>
      <c r="T253" s="5">
        <v>47.4</v>
      </c>
      <c r="U253" s="5">
        <v>67.5</v>
      </c>
      <c r="V253" s="5">
        <v>54</v>
      </c>
    </row>
    <row r="254" spans="1:22" x14ac:dyDescent="0.3">
      <c r="A254" s="3">
        <v>25934</v>
      </c>
      <c r="B254" s="4">
        <v>253</v>
      </c>
      <c r="C254" s="4"/>
      <c r="D254" s="5">
        <v>0.45400000000000001</v>
      </c>
      <c r="E254" s="5">
        <v>1.1579999999999999</v>
      </c>
      <c r="F254" s="5">
        <v>1.2629999999999999</v>
      </c>
      <c r="G254" s="5"/>
      <c r="H254" s="5"/>
      <c r="I254" s="5"/>
      <c r="J254" s="6"/>
      <c r="K254" s="6"/>
      <c r="L254" s="6"/>
      <c r="M254" s="6"/>
      <c r="N254" s="6"/>
      <c r="O254" s="6"/>
      <c r="P254" s="6"/>
      <c r="Q254" s="6"/>
      <c r="R254" s="5"/>
      <c r="S254" s="5">
        <v>70.900000000000006</v>
      </c>
      <c r="T254" s="5">
        <v>33.5</v>
      </c>
      <c r="U254" s="5">
        <v>126.5</v>
      </c>
      <c r="V254" s="5">
        <v>128</v>
      </c>
    </row>
    <row r="255" spans="1:22" x14ac:dyDescent="0.3">
      <c r="A255" s="3">
        <v>25965</v>
      </c>
      <c r="B255" s="4">
        <v>254</v>
      </c>
      <c r="C255" s="4"/>
      <c r="D255" s="5">
        <v>0.49</v>
      </c>
      <c r="E255" s="5">
        <v>1.1859999999999999</v>
      </c>
      <c r="F255" s="5">
        <v>1.534</v>
      </c>
      <c r="G255" s="5"/>
      <c r="H255" s="5"/>
      <c r="I255" s="5"/>
      <c r="J255" s="6"/>
      <c r="K255" s="6"/>
      <c r="L255" s="6"/>
      <c r="M255" s="6"/>
      <c r="N255" s="6"/>
      <c r="O255" s="6"/>
      <c r="P255" s="6"/>
      <c r="Q255" s="6"/>
      <c r="R255" s="5"/>
      <c r="S255" s="5">
        <v>51.4</v>
      </c>
      <c r="T255" s="5">
        <v>22.6</v>
      </c>
      <c r="U255" s="5">
        <v>119</v>
      </c>
      <c r="V255" s="5">
        <v>89.5</v>
      </c>
    </row>
    <row r="256" spans="1:22" x14ac:dyDescent="0.3">
      <c r="A256" s="3">
        <v>25993</v>
      </c>
      <c r="B256" s="4">
        <v>255</v>
      </c>
      <c r="C256" s="4"/>
      <c r="D256" s="5">
        <v>0.625</v>
      </c>
      <c r="E256" s="5">
        <v>1.5409999999999999</v>
      </c>
      <c r="F256" s="5">
        <v>2.137</v>
      </c>
      <c r="G256" s="5"/>
      <c r="H256" s="5"/>
      <c r="I256" s="5"/>
      <c r="J256" s="6"/>
      <c r="K256" s="6"/>
      <c r="L256" s="6"/>
      <c r="M256" s="6"/>
      <c r="N256" s="6"/>
      <c r="O256" s="6"/>
      <c r="P256" s="6"/>
      <c r="Q256" s="6"/>
      <c r="R256" s="5"/>
      <c r="S256" s="5">
        <v>29.8</v>
      </c>
      <c r="T256" s="5">
        <v>158.69999999999999</v>
      </c>
      <c r="U256" s="5">
        <v>97.5</v>
      </c>
      <c r="V256" s="5">
        <v>173</v>
      </c>
    </row>
    <row r="257" spans="1:22" x14ac:dyDescent="0.3">
      <c r="A257" s="3">
        <v>26024</v>
      </c>
      <c r="B257" s="4">
        <v>256</v>
      </c>
      <c r="C257" s="4"/>
      <c r="D257" s="5">
        <v>1.1879999999999999</v>
      </c>
      <c r="E257" s="5">
        <v>2.657</v>
      </c>
      <c r="F257" s="5">
        <v>3.2919999999999998</v>
      </c>
      <c r="G257" s="5"/>
      <c r="H257" s="5"/>
      <c r="I257" s="5"/>
      <c r="J257" s="6"/>
      <c r="K257" s="6"/>
      <c r="L257" s="6"/>
      <c r="M257" s="6"/>
      <c r="N257" s="6"/>
      <c r="O257" s="6"/>
      <c r="P257" s="6"/>
      <c r="Q257" s="6"/>
      <c r="R257" s="5"/>
      <c r="S257" s="5">
        <v>95.6</v>
      </c>
      <c r="T257" s="5">
        <v>138.5</v>
      </c>
      <c r="U257" s="5">
        <v>100</v>
      </c>
      <c r="V257" s="5">
        <v>132</v>
      </c>
    </row>
    <row r="258" spans="1:22" x14ac:dyDescent="0.3">
      <c r="A258" s="3">
        <v>26054</v>
      </c>
      <c r="B258" s="4">
        <v>257</v>
      </c>
      <c r="C258" s="4"/>
      <c r="D258" s="5">
        <v>2.09</v>
      </c>
      <c r="E258" s="5">
        <v>4.9480000000000004</v>
      </c>
      <c r="F258" s="5">
        <v>7.056</v>
      </c>
      <c r="G258" s="5"/>
      <c r="H258" s="5"/>
      <c r="I258" s="5"/>
      <c r="J258" s="6"/>
      <c r="K258" s="6"/>
      <c r="L258" s="6"/>
      <c r="M258" s="6"/>
      <c r="N258" s="6"/>
      <c r="O258" s="6"/>
      <c r="P258" s="6"/>
      <c r="Q258" s="6"/>
      <c r="R258" s="5"/>
      <c r="S258" s="5">
        <v>68.8</v>
      </c>
      <c r="T258" s="5">
        <v>98.8</v>
      </c>
      <c r="U258" s="5">
        <v>174.5</v>
      </c>
      <c r="V258" s="5">
        <v>210.5</v>
      </c>
    </row>
    <row r="259" spans="1:22" x14ac:dyDescent="0.3">
      <c r="A259" s="3">
        <v>26085</v>
      </c>
      <c r="B259" s="4">
        <v>258</v>
      </c>
      <c r="C259" s="4"/>
      <c r="D259" s="5">
        <v>1.246</v>
      </c>
      <c r="E259" s="5">
        <v>2.4300000000000002</v>
      </c>
      <c r="F259" s="5">
        <v>2.8260000000000001</v>
      </c>
      <c r="G259" s="5"/>
      <c r="H259" s="5"/>
      <c r="I259" s="5"/>
      <c r="J259" s="6"/>
      <c r="K259" s="6"/>
      <c r="L259" s="6"/>
      <c r="M259" s="6"/>
      <c r="N259" s="6"/>
      <c r="O259" s="6"/>
      <c r="P259" s="6"/>
      <c r="Q259" s="6"/>
      <c r="R259" s="5"/>
      <c r="S259" s="5">
        <v>84.2</v>
      </c>
      <c r="T259" s="5">
        <v>50.9</v>
      </c>
      <c r="U259" s="5">
        <v>56.5</v>
      </c>
      <c r="V259" s="5">
        <v>36</v>
      </c>
    </row>
    <row r="260" spans="1:22" x14ac:dyDescent="0.3">
      <c r="A260" s="3">
        <v>26115</v>
      </c>
      <c r="B260" s="4">
        <v>259</v>
      </c>
      <c r="C260" s="4"/>
      <c r="D260" s="5">
        <v>0.54800000000000004</v>
      </c>
      <c r="E260" s="5">
        <v>1.038</v>
      </c>
      <c r="F260" s="5">
        <v>1.123</v>
      </c>
      <c r="G260" s="5"/>
      <c r="H260" s="5"/>
      <c r="I260" s="5"/>
      <c r="J260" s="6"/>
      <c r="K260" s="6"/>
      <c r="L260" s="6"/>
      <c r="M260" s="6"/>
      <c r="N260" s="6"/>
      <c r="O260" s="6"/>
      <c r="P260" s="6"/>
      <c r="Q260" s="6"/>
      <c r="R260" s="5"/>
      <c r="S260" s="5">
        <v>37</v>
      </c>
      <c r="T260" s="5">
        <v>30.9</v>
      </c>
      <c r="U260" s="5">
        <v>32</v>
      </c>
      <c r="V260" s="5">
        <v>39</v>
      </c>
    </row>
    <row r="261" spans="1:22" x14ac:dyDescent="0.3">
      <c r="A261" s="3">
        <v>26146</v>
      </c>
      <c r="B261" s="4">
        <v>260</v>
      </c>
      <c r="C261" s="4"/>
      <c r="D261" s="5">
        <v>0.46500000000000002</v>
      </c>
      <c r="E261" s="5">
        <v>0.67900000000000005</v>
      </c>
      <c r="F261" s="5">
        <v>0.98</v>
      </c>
      <c r="G261" s="5"/>
      <c r="H261" s="5"/>
      <c r="I261" s="5"/>
      <c r="J261" s="6"/>
      <c r="K261" s="6"/>
      <c r="L261" s="6"/>
      <c r="M261" s="6"/>
      <c r="N261" s="6"/>
      <c r="O261" s="6"/>
      <c r="P261" s="6"/>
      <c r="Q261" s="6"/>
      <c r="R261" s="5"/>
      <c r="S261" s="5">
        <v>81.2</v>
      </c>
      <c r="T261" s="5">
        <v>2.8</v>
      </c>
      <c r="U261" s="5">
        <v>87.5</v>
      </c>
      <c r="V261" s="5">
        <v>74</v>
      </c>
    </row>
    <row r="262" spans="1:22" x14ac:dyDescent="0.3">
      <c r="A262" s="3">
        <v>26177</v>
      </c>
      <c r="B262" s="4">
        <v>261</v>
      </c>
      <c r="C262" s="4"/>
      <c r="D262" s="5">
        <v>0.83699999999999997</v>
      </c>
      <c r="E262" s="5">
        <v>2.33</v>
      </c>
      <c r="F262" s="5">
        <v>2.7759999999999998</v>
      </c>
      <c r="G262" s="5"/>
      <c r="H262" s="5"/>
      <c r="I262" s="5"/>
      <c r="J262" s="6"/>
      <c r="K262" s="6"/>
      <c r="L262" s="6"/>
      <c r="M262" s="6"/>
      <c r="N262" s="6"/>
      <c r="O262" s="6"/>
      <c r="P262" s="6"/>
      <c r="Q262" s="6"/>
      <c r="R262" s="5"/>
      <c r="S262" s="5">
        <v>122.3</v>
      </c>
      <c r="T262" s="5">
        <v>30.6</v>
      </c>
      <c r="U262" s="5">
        <v>64.5</v>
      </c>
      <c r="V262" s="5">
        <v>70.5</v>
      </c>
    </row>
    <row r="263" spans="1:22" x14ac:dyDescent="0.3">
      <c r="A263" s="3">
        <v>26207</v>
      </c>
      <c r="B263" s="4">
        <v>262</v>
      </c>
      <c r="C263" s="4"/>
      <c r="D263" s="5">
        <v>0.76900000000000002</v>
      </c>
      <c r="E263" s="5">
        <v>2.0030000000000001</v>
      </c>
      <c r="F263" s="5">
        <v>2.6280000000000001</v>
      </c>
      <c r="G263" s="5"/>
      <c r="H263" s="5"/>
      <c r="I263" s="5"/>
      <c r="J263" s="6"/>
      <c r="K263" s="6"/>
      <c r="L263" s="6"/>
      <c r="M263" s="6"/>
      <c r="N263" s="6"/>
      <c r="O263" s="6"/>
      <c r="P263" s="6"/>
      <c r="Q263" s="6"/>
      <c r="R263" s="5"/>
      <c r="S263" s="5">
        <v>71.599999999999994</v>
      </c>
      <c r="T263" s="5">
        <v>145</v>
      </c>
      <c r="U263" s="5">
        <v>182.5</v>
      </c>
      <c r="V263" s="5">
        <v>148</v>
      </c>
    </row>
    <row r="264" spans="1:22" x14ac:dyDescent="0.3">
      <c r="A264" s="3">
        <v>26238</v>
      </c>
      <c r="B264" s="4">
        <v>263</v>
      </c>
      <c r="C264" s="4"/>
      <c r="D264" s="5">
        <v>1.165</v>
      </c>
      <c r="E264" s="5">
        <v>3.359</v>
      </c>
      <c r="F264" s="5">
        <v>4.6849999999999996</v>
      </c>
      <c r="G264" s="5"/>
      <c r="H264" s="5"/>
      <c r="I264" s="5"/>
      <c r="J264" s="6"/>
      <c r="K264" s="6"/>
      <c r="L264" s="6"/>
      <c r="M264" s="6"/>
      <c r="N264" s="6"/>
      <c r="O264" s="6"/>
      <c r="P264" s="6"/>
      <c r="Q264" s="6"/>
      <c r="R264" s="5"/>
      <c r="S264" s="5">
        <v>127.3</v>
      </c>
      <c r="T264" s="5">
        <v>156</v>
      </c>
      <c r="U264" s="5">
        <v>97</v>
      </c>
      <c r="V264" s="5">
        <v>128</v>
      </c>
    </row>
    <row r="265" spans="1:22" x14ac:dyDescent="0.3">
      <c r="A265" s="3">
        <v>26268</v>
      </c>
      <c r="B265" s="4">
        <v>264</v>
      </c>
      <c r="C265" s="4"/>
      <c r="D265" s="5">
        <v>0.47299999999999998</v>
      </c>
      <c r="E265" s="5">
        <v>1.345</v>
      </c>
      <c r="F265" s="5">
        <v>1.1499999999999999</v>
      </c>
      <c r="G265" s="5"/>
      <c r="H265" s="5"/>
      <c r="I265" s="5"/>
      <c r="J265" s="6"/>
      <c r="K265" s="6"/>
      <c r="L265" s="6"/>
      <c r="M265" s="6"/>
      <c r="N265" s="6"/>
      <c r="O265" s="6"/>
      <c r="P265" s="6"/>
      <c r="Q265" s="6"/>
      <c r="R265" s="5"/>
      <c r="S265" s="5">
        <v>30.1</v>
      </c>
      <c r="T265" s="5">
        <v>90</v>
      </c>
      <c r="U265" s="5">
        <v>53.5</v>
      </c>
      <c r="V265" s="5">
        <v>40</v>
      </c>
    </row>
    <row r="266" spans="1:22" x14ac:dyDescent="0.3">
      <c r="A266" s="3">
        <v>26299</v>
      </c>
      <c r="B266" s="4">
        <v>265</v>
      </c>
      <c r="C266" s="4"/>
      <c r="D266" s="5">
        <v>0.78300000000000003</v>
      </c>
      <c r="E266" s="5">
        <v>1.4950000000000001</v>
      </c>
      <c r="F266" s="5">
        <v>1.6930000000000001</v>
      </c>
      <c r="G266" s="5"/>
      <c r="H266" s="5"/>
      <c r="I266" s="5"/>
      <c r="J266" s="6"/>
      <c r="K266" s="6"/>
      <c r="L266" s="6"/>
      <c r="M266" s="6"/>
      <c r="N266" s="6"/>
      <c r="O266" s="6"/>
      <c r="P266" s="6"/>
      <c r="Q266" s="6"/>
      <c r="R266" s="5"/>
      <c r="S266" s="5">
        <v>2.8</v>
      </c>
      <c r="T266" s="5">
        <v>78</v>
      </c>
      <c r="U266" s="5">
        <v>75.900000000000006</v>
      </c>
      <c r="V266" s="5">
        <v>99</v>
      </c>
    </row>
    <row r="267" spans="1:22" x14ac:dyDescent="0.3">
      <c r="A267" s="3">
        <v>26330</v>
      </c>
      <c r="B267" s="4">
        <v>266</v>
      </c>
      <c r="C267" s="4"/>
      <c r="D267" s="5">
        <v>0.52</v>
      </c>
      <c r="E267" s="5">
        <v>0.79700000000000004</v>
      </c>
      <c r="F267" s="5">
        <v>0.79600000000000004</v>
      </c>
      <c r="G267" s="5"/>
      <c r="H267" s="5"/>
      <c r="I267" s="5"/>
      <c r="J267" s="6"/>
      <c r="K267" s="6"/>
      <c r="L267" s="6"/>
      <c r="M267" s="6"/>
      <c r="N267" s="6"/>
      <c r="O267" s="6"/>
      <c r="P267" s="6"/>
      <c r="Q267" s="6"/>
      <c r="R267" s="5"/>
      <c r="S267" s="5">
        <v>16.100000000000001</v>
      </c>
      <c r="T267" s="5">
        <v>20</v>
      </c>
      <c r="U267" s="5">
        <v>25.2</v>
      </c>
      <c r="V267" s="5">
        <v>83.5</v>
      </c>
    </row>
    <row r="268" spans="1:22" x14ac:dyDescent="0.3">
      <c r="A268" s="3">
        <v>26359</v>
      </c>
      <c r="B268" s="4">
        <v>267</v>
      </c>
      <c r="C268" s="4"/>
      <c r="D268" s="5">
        <v>0.60799999999999998</v>
      </c>
      <c r="E268" s="5">
        <v>1.1639999999999999</v>
      </c>
      <c r="F268" s="5">
        <v>1.238</v>
      </c>
      <c r="G268" s="5"/>
      <c r="H268" s="5"/>
      <c r="I268" s="5"/>
      <c r="J268" s="6"/>
      <c r="K268" s="6"/>
      <c r="L268" s="6"/>
      <c r="M268" s="6"/>
      <c r="N268" s="6"/>
      <c r="O268" s="6"/>
      <c r="P268" s="6"/>
      <c r="Q268" s="6"/>
      <c r="R268" s="5"/>
      <c r="S268" s="5">
        <v>35.299999999999997</v>
      </c>
      <c r="T268" s="5">
        <v>126</v>
      </c>
      <c r="U268" s="5">
        <v>72.599999999999994</v>
      </c>
      <c r="V268" s="5">
        <v>163.5</v>
      </c>
    </row>
    <row r="269" spans="1:22" x14ac:dyDescent="0.3">
      <c r="A269" s="3">
        <v>26390</v>
      </c>
      <c r="B269" s="4">
        <v>268</v>
      </c>
      <c r="C269" s="4"/>
      <c r="D269" s="5">
        <v>1.9990000000000001</v>
      </c>
      <c r="E269" s="5">
        <v>5.5670000000000002</v>
      </c>
      <c r="F269" s="5">
        <v>6.2119999999999997</v>
      </c>
      <c r="G269" s="5"/>
      <c r="H269" s="5"/>
      <c r="I269" s="5"/>
      <c r="J269" s="6"/>
      <c r="K269" s="6"/>
      <c r="L269" s="6"/>
      <c r="M269" s="6"/>
      <c r="N269" s="6"/>
      <c r="O269" s="6"/>
      <c r="P269" s="6"/>
      <c r="Q269" s="6"/>
      <c r="R269" s="5"/>
      <c r="S269" s="5">
        <v>43.1</v>
      </c>
      <c r="T269" s="5">
        <v>254</v>
      </c>
      <c r="U269" s="5">
        <v>194</v>
      </c>
      <c r="V269" s="5">
        <v>251</v>
      </c>
    </row>
    <row r="270" spans="1:22" x14ac:dyDescent="0.3">
      <c r="A270" s="3">
        <v>26420</v>
      </c>
      <c r="B270" s="4">
        <v>269</v>
      </c>
      <c r="C270" s="4"/>
      <c r="D270" s="5">
        <v>0.8</v>
      </c>
      <c r="E270" s="5">
        <v>4.1630000000000003</v>
      </c>
      <c r="F270" s="5">
        <v>5.3259999999999996</v>
      </c>
      <c r="G270" s="5"/>
      <c r="H270" s="5"/>
      <c r="I270" s="5"/>
      <c r="J270" s="6"/>
      <c r="K270" s="6"/>
      <c r="L270" s="6"/>
      <c r="M270" s="6"/>
      <c r="N270" s="6"/>
      <c r="O270" s="6"/>
      <c r="P270" s="6"/>
      <c r="Q270" s="6"/>
      <c r="R270" s="5"/>
      <c r="S270" s="5">
        <v>107.6</v>
      </c>
      <c r="T270" s="5">
        <v>108</v>
      </c>
      <c r="U270" s="5">
        <v>181</v>
      </c>
      <c r="V270" s="5">
        <v>156</v>
      </c>
    </row>
    <row r="271" spans="1:22" x14ac:dyDescent="0.3">
      <c r="A271" s="3">
        <v>26451</v>
      </c>
      <c r="B271" s="4">
        <v>270</v>
      </c>
      <c r="C271" s="4"/>
      <c r="D271" s="5">
        <v>0.53500000000000003</v>
      </c>
      <c r="E271" s="5">
        <v>2.6819999999999999</v>
      </c>
      <c r="F271" s="5">
        <v>1.403</v>
      </c>
      <c r="G271" s="5"/>
      <c r="H271" s="5"/>
      <c r="I271" s="5"/>
      <c r="J271" s="6"/>
      <c r="K271" s="6"/>
      <c r="L271" s="6"/>
      <c r="M271" s="6"/>
      <c r="N271" s="6"/>
      <c r="O271" s="6"/>
      <c r="P271" s="6"/>
      <c r="Q271" s="6"/>
      <c r="R271" s="5"/>
      <c r="S271" s="5">
        <v>24.3</v>
      </c>
      <c r="T271" s="5">
        <v>115</v>
      </c>
      <c r="U271" s="5">
        <v>109</v>
      </c>
      <c r="V271" s="5">
        <v>79.5</v>
      </c>
    </row>
    <row r="272" spans="1:22" x14ac:dyDescent="0.3">
      <c r="A272" s="3">
        <v>26481</v>
      </c>
      <c r="B272" s="4">
        <v>271</v>
      </c>
      <c r="C272" s="4"/>
      <c r="D272" s="5">
        <v>0.66200000000000003</v>
      </c>
      <c r="E272" s="5">
        <v>1.6479999999999999</v>
      </c>
      <c r="F272" s="5">
        <v>2.2999999999999998</v>
      </c>
      <c r="G272" s="5"/>
      <c r="H272" s="5"/>
      <c r="I272" s="5"/>
      <c r="J272" s="6"/>
      <c r="K272" s="6"/>
      <c r="L272" s="6"/>
      <c r="M272" s="6"/>
      <c r="N272" s="6"/>
      <c r="O272" s="6"/>
      <c r="P272" s="6"/>
      <c r="Q272" s="6"/>
      <c r="R272" s="5"/>
      <c r="S272" s="5">
        <v>58.4</v>
      </c>
      <c r="T272" s="5">
        <v>85</v>
      </c>
      <c r="U272" s="5">
        <v>54</v>
      </c>
      <c r="V272" s="5">
        <v>103.5</v>
      </c>
    </row>
    <row r="273" spans="1:22" x14ac:dyDescent="0.3">
      <c r="A273" s="3">
        <v>26512</v>
      </c>
      <c r="B273" s="4">
        <v>272</v>
      </c>
      <c r="C273" s="4"/>
      <c r="D273" s="5">
        <v>0.23400000000000001</v>
      </c>
      <c r="E273" s="5">
        <v>0.71399999999999997</v>
      </c>
      <c r="F273" s="5">
        <v>0.96699999999999997</v>
      </c>
      <c r="G273" s="5"/>
      <c r="H273" s="5"/>
      <c r="I273" s="5"/>
      <c r="J273" s="6"/>
      <c r="K273" s="6"/>
      <c r="L273" s="6"/>
      <c r="M273" s="6"/>
      <c r="N273" s="6"/>
      <c r="O273" s="6"/>
      <c r="P273" s="6"/>
      <c r="Q273" s="6"/>
      <c r="R273" s="5"/>
      <c r="S273" s="5">
        <v>89.2</v>
      </c>
      <c r="T273" s="5">
        <v>13</v>
      </c>
      <c r="U273" s="5">
        <v>76.5</v>
      </c>
      <c r="V273" s="5">
        <v>96.5</v>
      </c>
    </row>
    <row r="274" spans="1:22" x14ac:dyDescent="0.3">
      <c r="A274" s="3">
        <v>26543</v>
      </c>
      <c r="B274" s="4">
        <v>273</v>
      </c>
      <c r="C274" s="4"/>
      <c r="D274" s="5">
        <v>0.16700000000000001</v>
      </c>
      <c r="E274" s="5">
        <v>0.33900000000000002</v>
      </c>
      <c r="F274" s="5">
        <v>0.81399999999999995</v>
      </c>
      <c r="G274" s="5"/>
      <c r="H274" s="5"/>
      <c r="I274" s="5"/>
      <c r="J274" s="6"/>
      <c r="K274" s="6"/>
      <c r="L274" s="6"/>
      <c r="M274" s="6"/>
      <c r="N274" s="6"/>
      <c r="O274" s="6"/>
      <c r="P274" s="6"/>
      <c r="Q274" s="6"/>
      <c r="R274" s="5"/>
      <c r="S274" s="5">
        <v>100.2</v>
      </c>
      <c r="T274" s="5">
        <v>22</v>
      </c>
      <c r="U274" s="5">
        <v>36.5</v>
      </c>
      <c r="V274" s="5">
        <v>31</v>
      </c>
    </row>
    <row r="275" spans="1:22" x14ac:dyDescent="0.3">
      <c r="A275" s="3">
        <v>26573</v>
      </c>
      <c r="B275" s="4">
        <v>274</v>
      </c>
      <c r="C275" s="4"/>
      <c r="D275" s="5">
        <v>0.08</v>
      </c>
      <c r="E275" s="5">
        <v>0.222</v>
      </c>
      <c r="F275" s="5">
        <v>0.34200000000000003</v>
      </c>
      <c r="G275" s="5"/>
      <c r="H275" s="5"/>
      <c r="I275" s="5"/>
      <c r="J275" s="6"/>
      <c r="K275" s="6"/>
      <c r="L275" s="6"/>
      <c r="M275" s="6"/>
      <c r="N275" s="6"/>
      <c r="O275" s="6"/>
      <c r="P275" s="6"/>
      <c r="Q275" s="6"/>
      <c r="R275" s="5"/>
      <c r="S275" s="5">
        <v>106.9</v>
      </c>
      <c r="T275" s="5">
        <v>72</v>
      </c>
      <c r="U275" s="5">
        <v>42</v>
      </c>
      <c r="V275" s="5">
        <v>67</v>
      </c>
    </row>
    <row r="276" spans="1:22" x14ac:dyDescent="0.3">
      <c r="A276" s="3">
        <v>26604</v>
      </c>
      <c r="B276" s="4">
        <v>275</v>
      </c>
      <c r="C276" s="4"/>
      <c r="D276" s="5">
        <v>0.16200000000000001</v>
      </c>
      <c r="E276" s="5">
        <v>0.66600000000000004</v>
      </c>
      <c r="F276" s="5">
        <v>0.92500000000000004</v>
      </c>
      <c r="G276" s="5"/>
      <c r="H276" s="5"/>
      <c r="I276" s="5"/>
      <c r="J276" s="6"/>
      <c r="K276" s="6"/>
      <c r="L276" s="6"/>
      <c r="M276" s="6"/>
      <c r="N276" s="6"/>
      <c r="O276" s="6"/>
      <c r="P276" s="6"/>
      <c r="Q276" s="6"/>
      <c r="R276" s="5"/>
      <c r="S276" s="5">
        <v>88</v>
      </c>
      <c r="T276" s="5">
        <v>86</v>
      </c>
      <c r="U276" s="5">
        <v>67.5</v>
      </c>
      <c r="V276" s="5">
        <v>75.5</v>
      </c>
    </row>
    <row r="277" spans="1:22" x14ac:dyDescent="0.3">
      <c r="A277" s="3">
        <v>26634</v>
      </c>
      <c r="B277" s="4">
        <v>276</v>
      </c>
      <c r="C277" s="4"/>
      <c r="D277" s="5">
        <v>0.114</v>
      </c>
      <c r="E277" s="5">
        <v>0.17</v>
      </c>
      <c r="F277" s="5">
        <v>0.27400000000000002</v>
      </c>
      <c r="G277" s="5"/>
      <c r="H277" s="5"/>
      <c r="I277" s="5"/>
      <c r="J277" s="6"/>
      <c r="K277" s="6"/>
      <c r="L277" s="6"/>
      <c r="M277" s="6"/>
      <c r="N277" s="6"/>
      <c r="O277" s="6"/>
      <c r="P277" s="6"/>
      <c r="Q277" s="6"/>
      <c r="R277" s="5"/>
      <c r="S277" s="5">
        <v>15.7</v>
      </c>
      <c r="T277" s="5">
        <v>32</v>
      </c>
      <c r="U277" s="5">
        <v>78.5</v>
      </c>
      <c r="V277" s="5">
        <v>84.5</v>
      </c>
    </row>
    <row r="278" spans="1:22" x14ac:dyDescent="0.3">
      <c r="A278" s="3">
        <v>26665</v>
      </c>
      <c r="B278" s="4">
        <v>277</v>
      </c>
      <c r="C278" s="4"/>
      <c r="D278" s="5">
        <v>0.104</v>
      </c>
      <c r="E278" s="5"/>
      <c r="F278" s="5">
        <v>6.7000000000000004E-2</v>
      </c>
      <c r="G278" s="5"/>
      <c r="H278" s="5"/>
      <c r="I278" s="5"/>
      <c r="J278" s="6"/>
      <c r="K278" s="6"/>
      <c r="L278" s="6"/>
      <c r="M278" s="6"/>
      <c r="N278" s="6"/>
      <c r="O278" s="6"/>
      <c r="P278" s="6"/>
      <c r="Q278" s="6"/>
      <c r="R278" s="5"/>
      <c r="S278" s="5">
        <v>43.7</v>
      </c>
      <c r="T278" s="5">
        <v>2</v>
      </c>
      <c r="U278" s="5">
        <v>8</v>
      </c>
      <c r="V278" s="5">
        <v>16.5</v>
      </c>
    </row>
    <row r="279" spans="1:22" x14ac:dyDescent="0.3">
      <c r="A279" s="3">
        <v>26696</v>
      </c>
      <c r="B279" s="4">
        <v>278</v>
      </c>
      <c r="C279" s="4"/>
      <c r="D279" s="5">
        <v>0.10199999999999999</v>
      </c>
      <c r="E279" s="5"/>
      <c r="F279" s="5">
        <v>0.05</v>
      </c>
      <c r="G279" s="5"/>
      <c r="H279" s="5"/>
      <c r="I279" s="5"/>
      <c r="J279" s="6"/>
      <c r="K279" s="6"/>
      <c r="L279" s="6"/>
      <c r="M279" s="6"/>
      <c r="N279" s="6"/>
      <c r="O279" s="6"/>
      <c r="P279" s="6"/>
      <c r="Q279" s="6"/>
      <c r="R279" s="5"/>
      <c r="S279" s="5">
        <v>58.6</v>
      </c>
      <c r="T279" s="5">
        <v>11</v>
      </c>
      <c r="U279" s="5">
        <v>14.5</v>
      </c>
      <c r="V279" s="5">
        <v>24</v>
      </c>
    </row>
    <row r="280" spans="1:22" x14ac:dyDescent="0.3">
      <c r="A280" s="3">
        <v>26724</v>
      </c>
      <c r="B280" s="4">
        <v>279</v>
      </c>
      <c r="C280" s="4"/>
      <c r="D280" s="5">
        <v>7.0000000000000007E-2</v>
      </c>
      <c r="E280" s="5"/>
      <c r="F280" s="5">
        <v>0.11799999999999999</v>
      </c>
      <c r="G280" s="5"/>
      <c r="H280" s="5"/>
      <c r="I280" s="5"/>
      <c r="J280" s="6"/>
      <c r="K280" s="6"/>
      <c r="L280" s="6"/>
      <c r="M280" s="6"/>
      <c r="N280" s="6"/>
      <c r="O280" s="6"/>
      <c r="P280" s="6"/>
      <c r="Q280" s="6"/>
      <c r="R280" s="5"/>
      <c r="S280" s="5">
        <v>23.8</v>
      </c>
      <c r="T280" s="5">
        <v>18</v>
      </c>
      <c r="U280" s="5">
        <v>63.5</v>
      </c>
      <c r="V280" s="5">
        <v>83.5</v>
      </c>
    </row>
    <row r="281" spans="1:22" x14ac:dyDescent="0.3">
      <c r="A281" s="3">
        <v>26755</v>
      </c>
      <c r="B281" s="4">
        <v>280</v>
      </c>
      <c r="C281" s="4"/>
      <c r="D281" s="5">
        <v>0.106</v>
      </c>
      <c r="E281" s="5"/>
      <c r="F281" s="5">
        <v>0.09</v>
      </c>
      <c r="G281" s="5"/>
      <c r="H281" s="5"/>
      <c r="I281" s="5"/>
      <c r="J281" s="6"/>
      <c r="K281" s="6"/>
      <c r="L281" s="6"/>
      <c r="M281" s="6"/>
      <c r="N281" s="6"/>
      <c r="O281" s="6"/>
      <c r="P281" s="6"/>
      <c r="Q281" s="6"/>
      <c r="R281" s="5"/>
      <c r="S281" s="5">
        <v>121.3</v>
      </c>
      <c r="T281" s="5">
        <v>71</v>
      </c>
      <c r="U281" s="5">
        <v>53</v>
      </c>
      <c r="V281" s="5">
        <v>55.5</v>
      </c>
    </row>
    <row r="282" spans="1:22" x14ac:dyDescent="0.3">
      <c r="A282" s="3">
        <v>26785</v>
      </c>
      <c r="B282" s="4">
        <v>281</v>
      </c>
      <c r="C282" s="4"/>
      <c r="D282" s="5">
        <v>0.307</v>
      </c>
      <c r="E282" s="5"/>
      <c r="F282" s="5">
        <v>0.27800000000000002</v>
      </c>
      <c r="G282" s="5"/>
      <c r="H282" s="5"/>
      <c r="I282" s="5"/>
      <c r="J282" s="6"/>
      <c r="K282" s="6"/>
      <c r="L282" s="6"/>
      <c r="M282" s="6"/>
      <c r="N282" s="6"/>
      <c r="O282" s="6"/>
      <c r="P282" s="6"/>
      <c r="Q282" s="6"/>
      <c r="R282" s="5"/>
      <c r="S282" s="5">
        <v>119.4</v>
      </c>
      <c r="T282" s="5">
        <v>79</v>
      </c>
      <c r="U282" s="5">
        <v>78</v>
      </c>
      <c r="V282" s="5">
        <v>88.5</v>
      </c>
    </row>
    <row r="283" spans="1:22" x14ac:dyDescent="0.3">
      <c r="A283" s="3">
        <v>26816</v>
      </c>
      <c r="B283" s="4">
        <v>282</v>
      </c>
      <c r="C283" s="4"/>
      <c r="D283" s="5">
        <v>0.161</v>
      </c>
      <c r="E283" s="5"/>
      <c r="F283" s="5">
        <v>0.22900000000000001</v>
      </c>
      <c r="G283" s="5"/>
      <c r="H283" s="5"/>
      <c r="I283" s="5"/>
      <c r="J283" s="6"/>
      <c r="K283" s="6"/>
      <c r="L283" s="6"/>
      <c r="M283" s="6"/>
      <c r="N283" s="6"/>
      <c r="O283" s="6"/>
      <c r="P283" s="6"/>
      <c r="Q283" s="6"/>
      <c r="R283" s="5"/>
      <c r="S283" s="5">
        <v>77.900000000000006</v>
      </c>
      <c r="T283" s="5">
        <v>53</v>
      </c>
      <c r="U283" s="5">
        <v>180</v>
      </c>
      <c r="V283" s="5">
        <v>150.5</v>
      </c>
    </row>
    <row r="284" spans="1:22" x14ac:dyDescent="0.3">
      <c r="A284" s="3">
        <v>26846</v>
      </c>
      <c r="B284" s="4">
        <v>283</v>
      </c>
      <c r="C284" s="4"/>
      <c r="D284" s="5">
        <v>0.21</v>
      </c>
      <c r="E284" s="5"/>
      <c r="F284" s="5">
        <v>0.16600000000000001</v>
      </c>
      <c r="G284" s="5"/>
      <c r="H284" s="5"/>
      <c r="I284" s="5"/>
      <c r="J284" s="6"/>
      <c r="K284" s="6"/>
      <c r="L284" s="6"/>
      <c r="M284" s="6"/>
      <c r="N284" s="6"/>
      <c r="O284" s="6"/>
      <c r="P284" s="6"/>
      <c r="Q284" s="6"/>
      <c r="R284" s="5"/>
      <c r="S284" s="5">
        <v>29.3</v>
      </c>
      <c r="T284" s="5">
        <v>63</v>
      </c>
      <c r="U284" s="5">
        <v>57.5</v>
      </c>
      <c r="V284" s="5">
        <v>84.5</v>
      </c>
    </row>
    <row r="285" spans="1:22" x14ac:dyDescent="0.3">
      <c r="A285" s="3">
        <v>26877</v>
      </c>
      <c r="B285" s="4">
        <v>284</v>
      </c>
      <c r="C285" s="4"/>
      <c r="D285" s="5">
        <v>0.107</v>
      </c>
      <c r="E285" s="5"/>
      <c r="F285" s="5">
        <v>0.25700000000000001</v>
      </c>
      <c r="G285" s="5"/>
      <c r="H285" s="5"/>
      <c r="I285" s="5"/>
      <c r="J285" s="6"/>
      <c r="K285" s="6"/>
      <c r="L285" s="6"/>
      <c r="M285" s="6"/>
      <c r="N285" s="6"/>
      <c r="O285" s="6"/>
      <c r="P285" s="6"/>
      <c r="Q285" s="6"/>
      <c r="R285" s="5"/>
      <c r="S285" s="5">
        <v>38.5</v>
      </c>
      <c r="T285" s="5">
        <v>51</v>
      </c>
      <c r="U285" s="5">
        <v>93.5</v>
      </c>
      <c r="V285" s="5">
        <v>99</v>
      </c>
    </row>
    <row r="286" spans="1:22" x14ac:dyDescent="0.3">
      <c r="A286" s="3">
        <v>26908</v>
      </c>
      <c r="B286" s="4">
        <v>285</v>
      </c>
      <c r="C286" s="4"/>
      <c r="D286" s="5">
        <v>0.73499999999999999</v>
      </c>
      <c r="E286" s="5"/>
      <c r="F286" s="5">
        <v>2.6120000000000001</v>
      </c>
      <c r="G286" s="5"/>
      <c r="H286" s="5"/>
      <c r="I286" s="5"/>
      <c r="J286" s="6"/>
      <c r="K286" s="6"/>
      <c r="L286" s="6"/>
      <c r="M286" s="6"/>
      <c r="N286" s="6"/>
      <c r="O286" s="6"/>
      <c r="P286" s="6"/>
      <c r="Q286" s="6"/>
      <c r="R286" s="5"/>
      <c r="S286" s="5">
        <v>62.1</v>
      </c>
      <c r="T286" s="5">
        <v>112</v>
      </c>
      <c r="U286" s="5">
        <v>147.5</v>
      </c>
      <c r="V286" s="5">
        <v>176.5</v>
      </c>
    </row>
    <row r="287" spans="1:22" x14ac:dyDescent="0.3">
      <c r="A287" s="3">
        <v>26938</v>
      </c>
      <c r="B287" s="4">
        <v>286</v>
      </c>
      <c r="C287" s="4"/>
      <c r="D287" s="5">
        <v>0.54900000000000004</v>
      </c>
      <c r="E287" s="5"/>
      <c r="F287" s="5">
        <v>3.069</v>
      </c>
      <c r="G287" s="5"/>
      <c r="H287" s="5"/>
      <c r="I287" s="5"/>
      <c r="J287" s="6"/>
      <c r="K287" s="6"/>
      <c r="L287" s="6"/>
      <c r="M287" s="6"/>
      <c r="N287" s="6"/>
      <c r="O287" s="6"/>
      <c r="P287" s="6"/>
      <c r="Q287" s="6"/>
      <c r="R287" s="5"/>
      <c r="S287" s="5">
        <v>192.4</v>
      </c>
      <c r="T287" s="5">
        <v>98</v>
      </c>
      <c r="U287" s="5">
        <v>114.5</v>
      </c>
      <c r="V287" s="5">
        <v>72.5</v>
      </c>
    </row>
    <row r="288" spans="1:22" x14ac:dyDescent="0.3">
      <c r="A288" s="3">
        <v>26969</v>
      </c>
      <c r="B288" s="4">
        <v>287</v>
      </c>
      <c r="C288" s="4"/>
      <c r="D288" s="5">
        <v>0.57299999999999995</v>
      </c>
      <c r="E288" s="5"/>
      <c r="F288" s="5">
        <v>1.371</v>
      </c>
      <c r="G288" s="5"/>
      <c r="H288" s="5"/>
      <c r="I288" s="5"/>
      <c r="J288" s="6"/>
      <c r="K288" s="6"/>
      <c r="L288" s="6"/>
      <c r="M288" s="6"/>
      <c r="N288" s="6"/>
      <c r="O288" s="6"/>
      <c r="P288" s="6"/>
      <c r="Q288" s="6"/>
      <c r="R288" s="5"/>
      <c r="S288" s="5">
        <v>159.1</v>
      </c>
      <c r="T288" s="5">
        <v>51</v>
      </c>
      <c r="U288" s="5">
        <v>149</v>
      </c>
      <c r="V288" s="5">
        <v>87</v>
      </c>
    </row>
    <row r="289" spans="1:22" x14ac:dyDescent="0.3">
      <c r="A289" s="3">
        <v>26999</v>
      </c>
      <c r="B289" s="4">
        <v>288</v>
      </c>
      <c r="C289" s="4"/>
      <c r="D289" s="5">
        <v>0.502</v>
      </c>
      <c r="E289" s="5"/>
      <c r="F289" s="5">
        <v>1.671</v>
      </c>
      <c r="G289" s="5"/>
      <c r="H289" s="5"/>
      <c r="I289" s="5"/>
      <c r="J289" s="6"/>
      <c r="K289" s="6"/>
      <c r="L289" s="6"/>
      <c r="M289" s="6"/>
      <c r="N289" s="6"/>
      <c r="O289" s="6"/>
      <c r="P289" s="6"/>
      <c r="Q289" s="6"/>
      <c r="R289" s="5"/>
      <c r="S289" s="5">
        <v>41.5</v>
      </c>
      <c r="T289" s="5">
        <v>93</v>
      </c>
      <c r="U289" s="5">
        <v>170</v>
      </c>
      <c r="V289" s="5">
        <v>143.5</v>
      </c>
    </row>
    <row r="290" spans="1:22" x14ac:dyDescent="0.3">
      <c r="A290" s="3">
        <v>27030</v>
      </c>
      <c r="B290" s="4">
        <v>289</v>
      </c>
      <c r="C290" s="4"/>
      <c r="D290" s="5">
        <v>0.26800000000000002</v>
      </c>
      <c r="E290" s="5"/>
      <c r="F290" s="5">
        <v>0.81299999999999994</v>
      </c>
      <c r="G290" s="5"/>
      <c r="H290" s="5"/>
      <c r="I290" s="5"/>
      <c r="J290" s="6"/>
      <c r="K290" s="6"/>
      <c r="L290" s="6"/>
      <c r="M290" s="6"/>
      <c r="N290" s="6"/>
      <c r="O290" s="6"/>
      <c r="P290" s="6"/>
      <c r="Q290" s="6"/>
      <c r="R290" s="5"/>
      <c r="S290" s="5">
        <v>64.099999999999994</v>
      </c>
      <c r="T290" s="5">
        <v>8</v>
      </c>
      <c r="U290" s="5">
        <v>79</v>
      </c>
      <c r="V290" s="5">
        <v>70.5</v>
      </c>
    </row>
    <row r="291" spans="1:22" x14ac:dyDescent="0.3">
      <c r="A291" s="3">
        <v>27061</v>
      </c>
      <c r="B291" s="4">
        <v>290</v>
      </c>
      <c r="C291" s="4"/>
      <c r="D291" s="5">
        <v>0.36099999999999999</v>
      </c>
      <c r="E291" s="5"/>
      <c r="F291" s="5">
        <v>0.74099999999999999</v>
      </c>
      <c r="G291" s="5"/>
      <c r="H291" s="5"/>
      <c r="I291" s="5"/>
      <c r="J291" s="6"/>
      <c r="K291" s="6"/>
      <c r="L291" s="6"/>
      <c r="M291" s="6"/>
      <c r="N291" s="6"/>
      <c r="O291" s="6"/>
      <c r="P291" s="6"/>
      <c r="Q291" s="6"/>
      <c r="R291" s="5"/>
      <c r="S291" s="5">
        <v>36.6</v>
      </c>
      <c r="T291" s="5">
        <v>16.5</v>
      </c>
      <c r="U291" s="5">
        <v>66.5</v>
      </c>
      <c r="V291" s="5">
        <v>60</v>
      </c>
    </row>
    <row r="292" spans="1:22" x14ac:dyDescent="0.3">
      <c r="A292" s="3">
        <v>27089</v>
      </c>
      <c r="B292" s="4">
        <v>291</v>
      </c>
      <c r="C292" s="4"/>
      <c r="D292" s="5">
        <v>0.63</v>
      </c>
      <c r="E292" s="5"/>
      <c r="F292" s="5">
        <v>2.1429999999999998</v>
      </c>
      <c r="G292" s="5"/>
      <c r="H292" s="5"/>
      <c r="I292" s="5"/>
      <c r="J292" s="6"/>
      <c r="K292" s="6"/>
      <c r="L292" s="6"/>
      <c r="M292" s="6"/>
      <c r="N292" s="6"/>
      <c r="O292" s="6"/>
      <c r="P292" s="6"/>
      <c r="Q292" s="6"/>
      <c r="R292" s="5"/>
      <c r="S292" s="5">
        <v>23.2</v>
      </c>
      <c r="T292" s="5">
        <v>87.5</v>
      </c>
      <c r="U292" s="5">
        <v>186.5</v>
      </c>
      <c r="V292" s="5">
        <v>174</v>
      </c>
    </row>
    <row r="293" spans="1:22" x14ac:dyDescent="0.3">
      <c r="A293" s="3">
        <v>27120</v>
      </c>
      <c r="B293" s="4">
        <v>292</v>
      </c>
      <c r="C293" s="4"/>
      <c r="D293" s="5">
        <v>0.57699999999999996</v>
      </c>
      <c r="E293" s="5"/>
      <c r="F293" s="5">
        <v>1.474</v>
      </c>
      <c r="G293" s="5"/>
      <c r="H293" s="5"/>
      <c r="I293" s="5"/>
      <c r="J293" s="6"/>
      <c r="K293" s="6"/>
      <c r="L293" s="6"/>
      <c r="M293" s="6"/>
      <c r="N293" s="6"/>
      <c r="O293" s="6"/>
      <c r="P293" s="6"/>
      <c r="Q293" s="6"/>
      <c r="R293" s="5"/>
      <c r="S293" s="5">
        <v>44.4</v>
      </c>
      <c r="T293" s="5">
        <v>85</v>
      </c>
      <c r="U293" s="5">
        <v>105.5</v>
      </c>
      <c r="V293" s="5">
        <v>120</v>
      </c>
    </row>
    <row r="294" spans="1:22" x14ac:dyDescent="0.3">
      <c r="A294" s="3">
        <v>27150</v>
      </c>
      <c r="B294" s="4">
        <v>293</v>
      </c>
      <c r="C294" s="4"/>
      <c r="D294" s="5">
        <v>0.82899999999999996</v>
      </c>
      <c r="E294" s="5"/>
      <c r="F294" s="5">
        <v>3.0459999999999998</v>
      </c>
      <c r="G294" s="5"/>
      <c r="H294" s="5"/>
      <c r="I294" s="5"/>
      <c r="J294" s="6"/>
      <c r="K294" s="6"/>
      <c r="L294" s="6"/>
      <c r="M294" s="6"/>
      <c r="N294" s="6"/>
      <c r="O294" s="6"/>
      <c r="P294" s="6"/>
      <c r="Q294" s="6"/>
      <c r="R294" s="5"/>
      <c r="S294" s="5">
        <v>150</v>
      </c>
      <c r="T294" s="5">
        <v>62.5</v>
      </c>
      <c r="U294" s="5">
        <v>65.5</v>
      </c>
      <c r="V294" s="5">
        <v>79</v>
      </c>
    </row>
    <row r="295" spans="1:22" x14ac:dyDescent="0.3">
      <c r="A295" s="3">
        <v>27181</v>
      </c>
      <c r="B295" s="4">
        <v>294</v>
      </c>
      <c r="C295" s="4"/>
      <c r="D295" s="5">
        <v>0.27</v>
      </c>
      <c r="E295" s="5">
        <v>0.71399999999999997</v>
      </c>
      <c r="F295" s="5">
        <v>0.64</v>
      </c>
      <c r="G295" s="5"/>
      <c r="H295" s="5"/>
      <c r="I295" s="5"/>
      <c r="J295" s="6"/>
      <c r="K295" s="6"/>
      <c r="L295" s="6"/>
      <c r="M295" s="6"/>
      <c r="N295" s="6"/>
      <c r="O295" s="6"/>
      <c r="P295" s="6"/>
      <c r="Q295" s="6"/>
      <c r="R295" s="5"/>
      <c r="S295" s="5">
        <v>23.6</v>
      </c>
      <c r="T295" s="5">
        <v>62</v>
      </c>
      <c r="U295" s="5">
        <v>57.5</v>
      </c>
      <c r="V295" s="5">
        <v>58</v>
      </c>
    </row>
    <row r="296" spans="1:22" x14ac:dyDescent="0.3">
      <c r="A296" s="3">
        <v>27211</v>
      </c>
      <c r="B296" s="4">
        <v>295</v>
      </c>
      <c r="C296" s="4"/>
      <c r="D296" s="5">
        <v>0.23</v>
      </c>
      <c r="E296" s="5">
        <v>0.621</v>
      </c>
      <c r="F296" s="5">
        <v>0.35599999999999998</v>
      </c>
      <c r="G296" s="5"/>
      <c r="H296" s="5"/>
      <c r="I296" s="5"/>
      <c r="J296" s="6"/>
      <c r="K296" s="6"/>
      <c r="L296" s="6"/>
      <c r="M296" s="6"/>
      <c r="N296" s="6"/>
      <c r="O296" s="6"/>
      <c r="P296" s="6"/>
      <c r="Q296" s="6"/>
      <c r="R296" s="5"/>
      <c r="S296" s="5">
        <v>73.7</v>
      </c>
      <c r="T296" s="5">
        <v>122</v>
      </c>
      <c r="U296" s="5">
        <v>47.5</v>
      </c>
      <c r="V296" s="5">
        <v>42</v>
      </c>
    </row>
    <row r="297" spans="1:22" x14ac:dyDescent="0.3">
      <c r="A297" s="3">
        <v>27242</v>
      </c>
      <c r="B297" s="4">
        <v>296</v>
      </c>
      <c r="C297" s="4"/>
      <c r="D297" s="5">
        <v>0.312</v>
      </c>
      <c r="E297" s="5">
        <v>0.51500000000000001</v>
      </c>
      <c r="F297" s="5">
        <v>0.38400000000000001</v>
      </c>
      <c r="G297" s="5"/>
      <c r="H297" s="5"/>
      <c r="I297" s="5"/>
      <c r="J297" s="6"/>
      <c r="K297" s="6"/>
      <c r="L297" s="6"/>
      <c r="M297" s="6"/>
      <c r="N297" s="6"/>
      <c r="O297" s="6"/>
      <c r="P297" s="6"/>
      <c r="Q297" s="6"/>
      <c r="R297" s="5"/>
      <c r="S297" s="5">
        <v>24.1</v>
      </c>
      <c r="T297" s="5">
        <v>64</v>
      </c>
      <c r="U297" s="5">
        <v>61.5</v>
      </c>
      <c r="V297" s="5">
        <v>73</v>
      </c>
    </row>
    <row r="298" spans="1:22" x14ac:dyDescent="0.3">
      <c r="A298" s="3">
        <v>27273</v>
      </c>
      <c r="B298" s="4">
        <v>297</v>
      </c>
      <c r="C298" s="4"/>
      <c r="D298" s="5">
        <v>0.44800000000000001</v>
      </c>
      <c r="E298" s="5">
        <v>0.58599999999999997</v>
      </c>
      <c r="F298" s="5">
        <v>0.65100000000000002</v>
      </c>
      <c r="G298" s="5"/>
      <c r="H298" s="5"/>
      <c r="I298" s="5"/>
      <c r="J298" s="6"/>
      <c r="K298" s="6"/>
      <c r="L298" s="6"/>
      <c r="M298" s="6"/>
      <c r="N298" s="6"/>
      <c r="O298" s="6"/>
      <c r="P298" s="6"/>
      <c r="Q298" s="6"/>
      <c r="R298" s="5"/>
      <c r="S298" s="5">
        <v>72</v>
      </c>
      <c r="T298" s="5">
        <v>46.5</v>
      </c>
      <c r="U298" s="5">
        <v>148.5</v>
      </c>
      <c r="V298" s="5">
        <v>114.5</v>
      </c>
    </row>
    <row r="299" spans="1:22" x14ac:dyDescent="0.3">
      <c r="A299" s="3">
        <v>27303</v>
      </c>
      <c r="B299" s="4">
        <v>298</v>
      </c>
      <c r="C299" s="4"/>
      <c r="D299" s="5">
        <v>0.63700000000000001</v>
      </c>
      <c r="E299" s="5">
        <v>0.73</v>
      </c>
      <c r="F299" s="5">
        <v>1.2809999999999999</v>
      </c>
      <c r="G299" s="5"/>
      <c r="H299" s="5"/>
      <c r="I299" s="5"/>
      <c r="J299" s="6"/>
      <c r="K299" s="6"/>
      <c r="L299" s="6"/>
      <c r="M299" s="6"/>
      <c r="N299" s="6"/>
      <c r="O299" s="6"/>
      <c r="P299" s="6"/>
      <c r="Q299" s="6"/>
      <c r="R299" s="5"/>
      <c r="S299" s="5">
        <v>143.5</v>
      </c>
      <c r="T299" s="5">
        <v>30</v>
      </c>
      <c r="U299" s="5">
        <v>131</v>
      </c>
      <c r="V299" s="5">
        <v>220.5</v>
      </c>
    </row>
    <row r="300" spans="1:22" x14ac:dyDescent="0.3">
      <c r="A300" s="3">
        <v>27334</v>
      </c>
      <c r="B300" s="4">
        <v>299</v>
      </c>
      <c r="C300" s="4"/>
      <c r="D300" s="5">
        <v>1.071</v>
      </c>
      <c r="E300" s="5">
        <v>1.7569999999999999</v>
      </c>
      <c r="F300" s="5">
        <v>2.782</v>
      </c>
      <c r="G300" s="5"/>
      <c r="H300" s="5"/>
      <c r="I300" s="5"/>
      <c r="J300" s="6"/>
      <c r="K300" s="6"/>
      <c r="L300" s="6"/>
      <c r="M300" s="6"/>
      <c r="N300" s="6"/>
      <c r="O300" s="6"/>
      <c r="P300" s="6"/>
      <c r="Q300" s="6"/>
      <c r="R300" s="5"/>
      <c r="S300" s="5">
        <v>49.9</v>
      </c>
      <c r="T300" s="5">
        <v>70</v>
      </c>
      <c r="U300" s="5">
        <v>134</v>
      </c>
      <c r="V300" s="5">
        <v>229.5</v>
      </c>
    </row>
    <row r="301" spans="1:22" x14ac:dyDescent="0.3">
      <c r="A301" s="3">
        <v>27364</v>
      </c>
      <c r="B301" s="4">
        <v>300</v>
      </c>
      <c r="C301" s="4"/>
      <c r="D301" s="5">
        <v>0.46600000000000003</v>
      </c>
      <c r="E301" s="5">
        <v>1.1850000000000001</v>
      </c>
      <c r="F301" s="5">
        <v>1.2090000000000001</v>
      </c>
      <c r="G301" s="5"/>
      <c r="H301" s="5"/>
      <c r="I301" s="5"/>
      <c r="J301" s="6"/>
      <c r="K301" s="6"/>
      <c r="L301" s="6"/>
      <c r="M301" s="6"/>
      <c r="N301" s="6"/>
      <c r="O301" s="6"/>
      <c r="P301" s="6"/>
      <c r="Q301" s="6"/>
      <c r="R301" s="5"/>
      <c r="S301" s="5">
        <v>16.3</v>
      </c>
      <c r="T301" s="5">
        <v>12</v>
      </c>
      <c r="U301" s="5">
        <v>29.5</v>
      </c>
      <c r="V301" s="5">
        <v>46.5</v>
      </c>
    </row>
    <row r="302" spans="1:22" x14ac:dyDescent="0.3">
      <c r="A302" s="3">
        <v>27395</v>
      </c>
      <c r="B302" s="4">
        <v>301</v>
      </c>
      <c r="C302" s="4"/>
      <c r="D302" s="5">
        <v>0.16300000000000001</v>
      </c>
      <c r="E302" s="5">
        <v>0.41099999999999998</v>
      </c>
      <c r="F302" s="5">
        <v>0.33900000000000002</v>
      </c>
      <c r="G302" s="5">
        <v>0</v>
      </c>
      <c r="H302" s="5"/>
      <c r="I302" s="5"/>
      <c r="J302" s="6"/>
      <c r="K302" s="6"/>
      <c r="L302" s="6"/>
      <c r="M302" s="6"/>
      <c r="N302" s="6"/>
      <c r="O302" s="6"/>
      <c r="P302" s="6"/>
      <c r="Q302" s="6"/>
      <c r="R302" s="5"/>
      <c r="S302" s="5">
        <v>24</v>
      </c>
      <c r="T302" s="5">
        <v>15</v>
      </c>
      <c r="U302" s="5">
        <v>8</v>
      </c>
      <c r="V302" s="5">
        <v>3.5</v>
      </c>
    </row>
    <row r="303" spans="1:22" x14ac:dyDescent="0.3">
      <c r="A303" s="3">
        <v>27426</v>
      </c>
      <c r="B303" s="4">
        <v>302</v>
      </c>
      <c r="C303" s="4"/>
      <c r="D303" s="5">
        <v>0.251</v>
      </c>
      <c r="E303" s="5">
        <v>0.48799999999999999</v>
      </c>
      <c r="F303" s="5">
        <v>0.42699999999999999</v>
      </c>
      <c r="G303" s="5">
        <v>0.14599999999999999</v>
      </c>
      <c r="H303" s="5"/>
      <c r="I303" s="5"/>
      <c r="J303" s="6"/>
      <c r="K303" s="6"/>
      <c r="L303" s="6"/>
      <c r="M303" s="6"/>
      <c r="N303" s="6"/>
      <c r="O303" s="6"/>
      <c r="P303" s="6"/>
      <c r="Q303" s="6"/>
      <c r="R303" s="5"/>
      <c r="S303" s="5">
        <v>32.5</v>
      </c>
      <c r="T303" s="5">
        <v>97</v>
      </c>
      <c r="U303" s="5">
        <v>103</v>
      </c>
      <c r="V303" s="5">
        <v>143</v>
      </c>
    </row>
    <row r="304" spans="1:22" x14ac:dyDescent="0.3">
      <c r="A304" s="3">
        <v>27454</v>
      </c>
      <c r="B304" s="4">
        <v>303</v>
      </c>
      <c r="C304" s="4"/>
      <c r="D304" s="5">
        <v>0.193</v>
      </c>
      <c r="E304" s="5">
        <v>0.48099999999999998</v>
      </c>
      <c r="F304" s="5">
        <v>0.49199999999999999</v>
      </c>
      <c r="G304" s="5">
        <v>0.378</v>
      </c>
      <c r="H304" s="5"/>
      <c r="I304" s="5"/>
      <c r="J304" s="6"/>
      <c r="K304" s="6"/>
      <c r="L304" s="6"/>
      <c r="M304" s="6"/>
      <c r="N304" s="6"/>
      <c r="O304" s="6"/>
      <c r="P304" s="6"/>
      <c r="Q304" s="6"/>
      <c r="R304" s="5"/>
      <c r="S304" s="5">
        <v>9.1999999999999993</v>
      </c>
      <c r="T304" s="5">
        <v>79</v>
      </c>
      <c r="U304" s="5">
        <v>69.5</v>
      </c>
      <c r="V304" s="5">
        <v>140.9</v>
      </c>
    </row>
    <row r="305" spans="1:22" x14ac:dyDescent="0.3">
      <c r="A305" s="3">
        <v>27485</v>
      </c>
      <c r="B305" s="4">
        <v>304</v>
      </c>
      <c r="C305" s="4"/>
      <c r="D305" s="5">
        <v>0.309</v>
      </c>
      <c r="E305" s="5">
        <v>0.52</v>
      </c>
      <c r="F305" s="5">
        <v>0.60899999999999999</v>
      </c>
      <c r="G305" s="5">
        <v>0.40600000000000003</v>
      </c>
      <c r="H305" s="5"/>
      <c r="I305" s="5"/>
      <c r="J305" s="6"/>
      <c r="K305" s="6"/>
      <c r="L305" s="6"/>
      <c r="M305" s="6"/>
      <c r="N305" s="6"/>
      <c r="O305" s="6"/>
      <c r="P305" s="6"/>
      <c r="Q305" s="6"/>
      <c r="R305" s="5"/>
      <c r="S305" s="5">
        <v>56.8</v>
      </c>
      <c r="T305" s="5">
        <v>102</v>
      </c>
      <c r="U305" s="5">
        <v>60.5</v>
      </c>
      <c r="V305" s="5">
        <v>91.9</v>
      </c>
    </row>
    <row r="306" spans="1:22" x14ac:dyDescent="0.3">
      <c r="A306" s="3">
        <v>27515</v>
      </c>
      <c r="B306" s="4">
        <v>305</v>
      </c>
      <c r="C306" s="4"/>
      <c r="D306" s="5">
        <v>0.442</v>
      </c>
      <c r="E306" s="5">
        <v>0.9</v>
      </c>
      <c r="F306" s="5">
        <v>1.169</v>
      </c>
      <c r="G306" s="5">
        <v>0.79600000000000004</v>
      </c>
      <c r="H306" s="5"/>
      <c r="I306" s="5"/>
      <c r="J306" s="6"/>
      <c r="K306" s="6"/>
      <c r="L306" s="6"/>
      <c r="M306" s="6"/>
      <c r="N306" s="6"/>
      <c r="O306" s="6"/>
      <c r="P306" s="6"/>
      <c r="Q306" s="6"/>
      <c r="R306" s="5"/>
      <c r="S306" s="5">
        <v>108</v>
      </c>
      <c r="T306" s="5">
        <v>109</v>
      </c>
      <c r="U306" s="5">
        <v>92</v>
      </c>
      <c r="V306" s="5">
        <v>186.7</v>
      </c>
    </row>
    <row r="307" spans="1:22" x14ac:dyDescent="0.3">
      <c r="A307" s="3">
        <v>27546</v>
      </c>
      <c r="B307" s="4">
        <v>306</v>
      </c>
      <c r="C307" s="4"/>
      <c r="D307" s="5">
        <v>0.29099999999999998</v>
      </c>
      <c r="E307" s="5">
        <v>0.36399999999999999</v>
      </c>
      <c r="F307" s="5">
        <v>0.52100000000000002</v>
      </c>
      <c r="G307" s="5">
        <v>0.30199999999999999</v>
      </c>
      <c r="H307" s="5"/>
      <c r="I307" s="5"/>
      <c r="J307" s="6"/>
      <c r="K307" s="6"/>
      <c r="L307" s="6"/>
      <c r="M307" s="6"/>
      <c r="N307" s="6"/>
      <c r="O307" s="6"/>
      <c r="P307" s="6"/>
      <c r="Q307" s="6"/>
      <c r="R307" s="5"/>
      <c r="S307" s="5">
        <v>99.1</v>
      </c>
      <c r="T307" s="5">
        <v>27</v>
      </c>
      <c r="U307" s="5">
        <v>47</v>
      </c>
      <c r="V307" s="5">
        <v>73.8</v>
      </c>
    </row>
    <row r="308" spans="1:22" x14ac:dyDescent="0.3">
      <c r="A308" s="3">
        <v>27576</v>
      </c>
      <c r="B308" s="4">
        <v>307</v>
      </c>
      <c r="C308" s="4"/>
      <c r="D308" s="5">
        <v>0.32400000000000001</v>
      </c>
      <c r="E308" s="5">
        <v>0.53600000000000003</v>
      </c>
      <c r="F308" s="5">
        <v>1.2030000000000001</v>
      </c>
      <c r="G308" s="5">
        <v>0.82</v>
      </c>
      <c r="H308" s="5"/>
      <c r="I308" s="5"/>
      <c r="J308" s="6"/>
      <c r="K308" s="6"/>
      <c r="L308" s="6"/>
      <c r="M308" s="6"/>
      <c r="N308" s="6"/>
      <c r="O308" s="6"/>
      <c r="P308" s="6"/>
      <c r="Q308" s="6"/>
      <c r="R308" s="5"/>
      <c r="S308" s="5">
        <v>68.599999999999994</v>
      </c>
      <c r="T308" s="5">
        <v>94</v>
      </c>
      <c r="U308" s="5">
        <v>106</v>
      </c>
      <c r="V308" s="5">
        <v>175.5</v>
      </c>
    </row>
    <row r="309" spans="1:22" x14ac:dyDescent="0.3">
      <c r="A309" s="3">
        <v>27607</v>
      </c>
      <c r="B309" s="4">
        <v>308</v>
      </c>
      <c r="C309" s="4"/>
      <c r="D309" s="5">
        <v>0.27500000000000002</v>
      </c>
      <c r="E309" s="5">
        <v>0.31900000000000001</v>
      </c>
      <c r="F309" s="5">
        <v>0.624</v>
      </c>
      <c r="G309" s="5">
        <v>0.307</v>
      </c>
      <c r="H309" s="5"/>
      <c r="I309" s="5"/>
      <c r="J309" s="6"/>
      <c r="K309" s="6"/>
      <c r="L309" s="6"/>
      <c r="M309" s="6"/>
      <c r="N309" s="6"/>
      <c r="O309" s="6"/>
      <c r="P309" s="6"/>
      <c r="Q309" s="6"/>
      <c r="R309" s="5"/>
      <c r="S309" s="5">
        <v>65</v>
      </c>
      <c r="T309" s="5">
        <v>88</v>
      </c>
      <c r="U309" s="5">
        <v>74</v>
      </c>
      <c r="V309" s="5">
        <v>157.5</v>
      </c>
    </row>
    <row r="310" spans="1:22" x14ac:dyDescent="0.3">
      <c r="A310" s="3">
        <v>27638</v>
      </c>
      <c r="B310" s="4">
        <v>309</v>
      </c>
      <c r="C310" s="4"/>
      <c r="D310" s="5">
        <v>0.50700000000000001</v>
      </c>
      <c r="E310" s="5">
        <v>0.70899999999999996</v>
      </c>
      <c r="F310" s="5">
        <v>1.0449999999999999</v>
      </c>
      <c r="G310" s="5">
        <v>0.85699999999999998</v>
      </c>
      <c r="H310" s="5"/>
      <c r="I310" s="5"/>
      <c r="J310" s="6"/>
      <c r="K310" s="6"/>
      <c r="L310" s="6"/>
      <c r="M310" s="6"/>
      <c r="N310" s="6"/>
      <c r="O310" s="6"/>
      <c r="P310" s="6"/>
      <c r="Q310" s="6"/>
      <c r="R310" s="5"/>
      <c r="S310" s="5">
        <v>100</v>
      </c>
      <c r="T310" s="5">
        <v>51</v>
      </c>
      <c r="U310" s="5">
        <v>96.5</v>
      </c>
      <c r="V310" s="5">
        <v>179</v>
      </c>
    </row>
    <row r="311" spans="1:22" x14ac:dyDescent="0.3">
      <c r="A311" s="3">
        <v>27668</v>
      </c>
      <c r="B311" s="4">
        <v>310</v>
      </c>
      <c r="C311" s="4"/>
      <c r="D311" s="5">
        <v>0.68700000000000006</v>
      </c>
      <c r="E311" s="5">
        <v>1.0620000000000001</v>
      </c>
      <c r="F311" s="5">
        <v>1.431</v>
      </c>
      <c r="G311" s="5">
        <v>1.0580000000000001</v>
      </c>
      <c r="H311" s="5"/>
      <c r="I311" s="5"/>
      <c r="J311" s="6"/>
      <c r="K311" s="6"/>
      <c r="L311" s="6"/>
      <c r="M311" s="6"/>
      <c r="N311" s="6"/>
      <c r="O311" s="6"/>
      <c r="P311" s="6"/>
      <c r="Q311" s="6"/>
      <c r="R311" s="5"/>
      <c r="S311" s="5">
        <v>138.69999999999999</v>
      </c>
      <c r="T311" s="5">
        <v>130.4</v>
      </c>
      <c r="U311" s="5">
        <v>182.5</v>
      </c>
      <c r="V311" s="5">
        <v>168.5</v>
      </c>
    </row>
    <row r="312" spans="1:22" x14ac:dyDescent="0.3">
      <c r="A312" s="3">
        <v>27699</v>
      </c>
      <c r="B312" s="4">
        <v>311</v>
      </c>
      <c r="C312" s="4"/>
      <c r="D312" s="5">
        <v>0.85499999999999998</v>
      </c>
      <c r="E312" s="5">
        <v>1.5089999999999999</v>
      </c>
      <c r="F312" s="5">
        <v>3.2789999999999999</v>
      </c>
      <c r="G312" s="5">
        <v>3.04</v>
      </c>
      <c r="H312" s="5"/>
      <c r="I312" s="5"/>
      <c r="J312" s="6"/>
      <c r="K312" s="6"/>
      <c r="L312" s="6"/>
      <c r="M312" s="6"/>
      <c r="N312" s="6"/>
      <c r="O312" s="6"/>
      <c r="P312" s="6"/>
      <c r="Q312" s="6"/>
      <c r="R312" s="5"/>
      <c r="S312" s="5">
        <v>123.7</v>
      </c>
      <c r="T312" s="5">
        <v>116.2</v>
      </c>
      <c r="U312" s="5">
        <v>180</v>
      </c>
      <c r="V312" s="5">
        <v>302</v>
      </c>
    </row>
    <row r="313" spans="1:22" x14ac:dyDescent="0.3">
      <c r="A313" s="3">
        <v>27729</v>
      </c>
      <c r="B313" s="4">
        <v>312</v>
      </c>
      <c r="C313" s="4"/>
      <c r="D313" s="5">
        <v>1.024</v>
      </c>
      <c r="E313" s="5">
        <v>3.0219999999999998</v>
      </c>
      <c r="F313" s="5">
        <v>3.589</v>
      </c>
      <c r="G313" s="5">
        <v>2.694</v>
      </c>
      <c r="H313" s="5"/>
      <c r="I313" s="5"/>
      <c r="J313" s="6"/>
      <c r="K313" s="6"/>
      <c r="L313" s="6"/>
      <c r="M313" s="6"/>
      <c r="N313" s="6"/>
      <c r="O313" s="6"/>
      <c r="P313" s="6"/>
      <c r="Q313" s="6"/>
      <c r="R313" s="5"/>
      <c r="S313" s="5">
        <v>54.2</v>
      </c>
      <c r="T313" s="5">
        <v>141.80000000000001</v>
      </c>
      <c r="U313" s="5">
        <v>97</v>
      </c>
      <c r="V313" s="5">
        <v>225</v>
      </c>
    </row>
    <row r="314" spans="1:22" x14ac:dyDescent="0.3">
      <c r="A314" s="3">
        <v>27760</v>
      </c>
      <c r="B314" s="4">
        <v>313</v>
      </c>
      <c r="C314" s="4"/>
      <c r="D314" s="5">
        <v>0.375</v>
      </c>
      <c r="E314" s="5">
        <v>0.46899999999999997</v>
      </c>
      <c r="F314" s="5">
        <v>0.70499999999999996</v>
      </c>
      <c r="G314" s="5">
        <v>0.69299999999999995</v>
      </c>
      <c r="H314" s="5"/>
      <c r="I314" s="5"/>
      <c r="J314" s="6"/>
      <c r="K314" s="6"/>
      <c r="L314" s="6"/>
      <c r="M314" s="6"/>
      <c r="N314" s="6"/>
      <c r="O314" s="6"/>
      <c r="P314" s="6"/>
      <c r="Q314" s="6"/>
      <c r="R314" s="5"/>
      <c r="S314" s="5">
        <v>25.3</v>
      </c>
      <c r="T314" s="5">
        <v>17</v>
      </c>
      <c r="U314" s="5">
        <v>30</v>
      </c>
      <c r="V314" s="5">
        <v>26</v>
      </c>
    </row>
    <row r="315" spans="1:22" x14ac:dyDescent="0.3">
      <c r="A315" s="3">
        <v>27791</v>
      </c>
      <c r="B315" s="4">
        <v>314</v>
      </c>
      <c r="C315" s="4"/>
      <c r="D315" s="5">
        <v>0.371</v>
      </c>
      <c r="E315" s="5">
        <v>0.312</v>
      </c>
      <c r="F315" s="5">
        <v>0.68899999999999995</v>
      </c>
      <c r="G315" s="5">
        <v>0.43</v>
      </c>
      <c r="H315" s="5"/>
      <c r="I315" s="5"/>
      <c r="J315" s="6"/>
      <c r="K315" s="6"/>
      <c r="L315" s="6"/>
      <c r="M315" s="6"/>
      <c r="N315" s="6"/>
      <c r="O315" s="6"/>
      <c r="P315" s="6"/>
      <c r="Q315" s="6"/>
      <c r="R315" s="5"/>
      <c r="S315" s="5">
        <v>77.5</v>
      </c>
      <c r="T315" s="5">
        <v>74.8</v>
      </c>
      <c r="U315" s="5">
        <v>80</v>
      </c>
      <c r="V315" s="5">
        <v>75</v>
      </c>
    </row>
    <row r="316" spans="1:22" x14ac:dyDescent="0.3">
      <c r="A316" s="3">
        <v>27820</v>
      </c>
      <c r="B316" s="4">
        <v>315</v>
      </c>
      <c r="C316" s="4"/>
      <c r="D316" s="5">
        <v>0.40600000000000003</v>
      </c>
      <c r="E316" s="5">
        <v>0.43099999999999999</v>
      </c>
      <c r="F316" s="5">
        <v>0.752</v>
      </c>
      <c r="G316" s="5">
        <v>0.45900000000000002</v>
      </c>
      <c r="H316" s="5"/>
      <c r="I316" s="5"/>
      <c r="J316" s="6"/>
      <c r="K316" s="6"/>
      <c r="L316" s="6"/>
      <c r="M316" s="6"/>
      <c r="N316" s="6"/>
      <c r="O316" s="6"/>
      <c r="P316" s="6"/>
      <c r="Q316" s="6"/>
      <c r="R316" s="5"/>
      <c r="S316" s="5">
        <v>63.8</v>
      </c>
      <c r="T316" s="5">
        <v>91.2</v>
      </c>
      <c r="U316" s="5">
        <v>161.30000000000001</v>
      </c>
      <c r="V316" s="5">
        <v>196</v>
      </c>
    </row>
    <row r="317" spans="1:22" x14ac:dyDescent="0.3">
      <c r="A317" s="3">
        <v>27851</v>
      </c>
      <c r="B317" s="4">
        <v>316</v>
      </c>
      <c r="C317" s="4"/>
      <c r="D317" s="5">
        <v>0.64200000000000002</v>
      </c>
      <c r="E317" s="5">
        <v>1.462</v>
      </c>
      <c r="F317" s="5">
        <v>1.845</v>
      </c>
      <c r="G317" s="5">
        <v>1.1659999999999999</v>
      </c>
      <c r="H317" s="5"/>
      <c r="I317" s="5"/>
      <c r="J317" s="6"/>
      <c r="K317" s="6"/>
      <c r="L317" s="6"/>
      <c r="M317" s="6"/>
      <c r="N317" s="6"/>
      <c r="O317" s="6"/>
      <c r="P317" s="6"/>
      <c r="Q317" s="6"/>
      <c r="R317" s="5"/>
      <c r="S317" s="5">
        <v>37.299999999999997</v>
      </c>
      <c r="T317" s="5">
        <v>108.5</v>
      </c>
      <c r="U317" s="5">
        <v>164</v>
      </c>
      <c r="V317" s="5">
        <v>145</v>
      </c>
    </row>
    <row r="318" spans="1:22" x14ac:dyDescent="0.3">
      <c r="A318" s="3">
        <v>27881</v>
      </c>
      <c r="B318" s="4">
        <v>317</v>
      </c>
      <c r="C318" s="4"/>
      <c r="D318" s="5">
        <v>0.66100000000000003</v>
      </c>
      <c r="E318" s="5">
        <v>1.321</v>
      </c>
      <c r="F318" s="5">
        <v>2.0299999999999998</v>
      </c>
      <c r="G318" s="5">
        <v>1.32</v>
      </c>
      <c r="H318" s="5"/>
      <c r="I318" s="5"/>
      <c r="J318" s="6"/>
      <c r="K318" s="6"/>
      <c r="L318" s="6"/>
      <c r="M318" s="6"/>
      <c r="N318" s="6"/>
      <c r="O318" s="6"/>
      <c r="P318" s="6"/>
      <c r="Q318" s="6"/>
      <c r="R318" s="5"/>
      <c r="S318" s="5">
        <v>95</v>
      </c>
      <c r="T318" s="5">
        <v>74</v>
      </c>
      <c r="U318" s="5">
        <v>144</v>
      </c>
      <c r="V318" s="5">
        <v>103</v>
      </c>
    </row>
    <row r="319" spans="1:22" x14ac:dyDescent="0.3">
      <c r="A319" s="3">
        <v>27912</v>
      </c>
      <c r="B319" s="4">
        <v>318</v>
      </c>
      <c r="C319" s="4"/>
      <c r="D319" s="5">
        <v>0.748</v>
      </c>
      <c r="E319" s="5">
        <v>1.2030000000000001</v>
      </c>
      <c r="F319" s="5">
        <v>1.36</v>
      </c>
      <c r="G319" s="5">
        <v>1.077</v>
      </c>
      <c r="H319" s="5"/>
      <c r="I319" s="5"/>
      <c r="J319" s="6"/>
      <c r="K319" s="6"/>
      <c r="L319" s="6"/>
      <c r="M319" s="6"/>
      <c r="N319" s="6"/>
      <c r="O319" s="6"/>
      <c r="P319" s="6"/>
      <c r="Q319" s="6"/>
      <c r="R319" s="5"/>
      <c r="S319" s="5">
        <v>40.299999999999997</v>
      </c>
      <c r="T319" s="5">
        <v>61</v>
      </c>
      <c r="U319" s="5">
        <v>90.5</v>
      </c>
      <c r="V319" s="5">
        <v>101</v>
      </c>
    </row>
    <row r="320" spans="1:22" x14ac:dyDescent="0.3">
      <c r="A320" s="3">
        <v>27942</v>
      </c>
      <c r="B320" s="4">
        <v>319</v>
      </c>
      <c r="C320" s="4"/>
      <c r="D320" s="5">
        <v>0.755</v>
      </c>
      <c r="E320" s="5">
        <v>0.70099999999999996</v>
      </c>
      <c r="F320" s="5">
        <v>1.0860000000000001</v>
      </c>
      <c r="G320" s="5">
        <v>0.65200000000000002</v>
      </c>
      <c r="H320" s="5"/>
      <c r="I320" s="5"/>
      <c r="J320" s="6"/>
      <c r="K320" s="6"/>
      <c r="L320" s="6"/>
      <c r="M320" s="6"/>
      <c r="N320" s="6"/>
      <c r="O320" s="6"/>
      <c r="P320" s="6"/>
      <c r="Q320" s="6"/>
      <c r="R320" s="5"/>
      <c r="S320" s="5">
        <v>35.799999999999997</v>
      </c>
      <c r="T320" s="5">
        <v>31</v>
      </c>
      <c r="U320" s="5">
        <v>111.5</v>
      </c>
      <c r="V320" s="5">
        <v>62</v>
      </c>
    </row>
    <row r="321" spans="1:22" x14ac:dyDescent="0.3">
      <c r="A321" s="3">
        <v>27973</v>
      </c>
      <c r="B321" s="4">
        <v>320</v>
      </c>
      <c r="C321" s="4"/>
      <c r="D321" s="5">
        <v>0.39500000000000002</v>
      </c>
      <c r="E321" s="5">
        <v>0.32200000000000001</v>
      </c>
      <c r="F321" s="5">
        <v>0.38200000000000001</v>
      </c>
      <c r="G321" s="5">
        <v>0.36499999999999999</v>
      </c>
      <c r="H321" s="5"/>
      <c r="I321" s="5"/>
      <c r="J321" s="6"/>
      <c r="K321" s="6"/>
      <c r="L321" s="6"/>
      <c r="M321" s="6"/>
      <c r="N321" s="6"/>
      <c r="O321" s="6"/>
      <c r="P321" s="6"/>
      <c r="Q321" s="6"/>
      <c r="R321" s="5"/>
      <c r="S321" s="5">
        <v>37.6</v>
      </c>
      <c r="T321" s="5">
        <v>30</v>
      </c>
      <c r="U321" s="5">
        <v>16</v>
      </c>
      <c r="V321" s="5">
        <v>82</v>
      </c>
    </row>
    <row r="322" spans="1:22" x14ac:dyDescent="0.3">
      <c r="A322" s="3">
        <v>28004</v>
      </c>
      <c r="B322" s="4">
        <v>321</v>
      </c>
      <c r="C322" s="4"/>
      <c r="D322" s="5">
        <v>0.443</v>
      </c>
      <c r="E322" s="5">
        <v>0.22</v>
      </c>
      <c r="F322" s="5">
        <v>0.374</v>
      </c>
      <c r="G322" s="5">
        <v>0.13800000000000001</v>
      </c>
      <c r="H322" s="5"/>
      <c r="I322" s="5"/>
      <c r="J322" s="6"/>
      <c r="K322" s="6"/>
      <c r="L322" s="6"/>
      <c r="M322" s="6"/>
      <c r="N322" s="6"/>
      <c r="O322" s="6"/>
      <c r="P322" s="6"/>
      <c r="Q322" s="6"/>
      <c r="R322" s="5"/>
      <c r="S322" s="5">
        <v>56.8</v>
      </c>
      <c r="T322" s="5">
        <v>50</v>
      </c>
      <c r="U322" s="5">
        <v>86</v>
      </c>
      <c r="V322" s="5">
        <v>65</v>
      </c>
    </row>
    <row r="323" spans="1:22" x14ac:dyDescent="0.3">
      <c r="A323" s="3">
        <v>28034</v>
      </c>
      <c r="B323" s="4">
        <v>322</v>
      </c>
      <c r="C323" s="4"/>
      <c r="D323" s="5">
        <v>0.68100000000000005</v>
      </c>
      <c r="E323" s="5">
        <v>1.407</v>
      </c>
      <c r="F323" s="5">
        <v>1.7849999999999999</v>
      </c>
      <c r="G323" s="5">
        <v>2.0049999999999999</v>
      </c>
      <c r="H323" s="5"/>
      <c r="I323" s="5"/>
      <c r="J323" s="6"/>
      <c r="K323" s="6"/>
      <c r="L323" s="6"/>
      <c r="M323" s="6"/>
      <c r="N323" s="6"/>
      <c r="O323" s="6"/>
      <c r="P323" s="6"/>
      <c r="Q323" s="6"/>
      <c r="R323" s="5"/>
      <c r="S323" s="5">
        <v>105</v>
      </c>
      <c r="T323" s="5">
        <v>215</v>
      </c>
      <c r="U323" s="5">
        <v>202.5</v>
      </c>
      <c r="V323" s="5">
        <v>292</v>
      </c>
    </row>
    <row r="324" spans="1:22" x14ac:dyDescent="0.3">
      <c r="A324" s="3">
        <v>28065</v>
      </c>
      <c r="B324" s="4">
        <v>323</v>
      </c>
      <c r="C324" s="4"/>
      <c r="D324" s="5">
        <v>0.76300000000000001</v>
      </c>
      <c r="E324" s="5">
        <v>1.6120000000000001</v>
      </c>
      <c r="F324" s="5">
        <v>2.3149999999999999</v>
      </c>
      <c r="G324" s="5">
        <v>2.0379999999999998</v>
      </c>
      <c r="H324" s="5"/>
      <c r="I324" s="5"/>
      <c r="J324" s="6"/>
      <c r="K324" s="6"/>
      <c r="L324" s="6"/>
      <c r="M324" s="6"/>
      <c r="N324" s="6"/>
      <c r="O324" s="6"/>
      <c r="P324" s="6"/>
      <c r="Q324" s="6"/>
      <c r="R324" s="5"/>
      <c r="S324" s="5">
        <v>46.7</v>
      </c>
      <c r="T324" s="5">
        <v>98</v>
      </c>
      <c r="U324" s="5">
        <v>48</v>
      </c>
      <c r="V324" s="5">
        <v>86</v>
      </c>
    </row>
    <row r="325" spans="1:22" x14ac:dyDescent="0.3">
      <c r="A325" s="3">
        <v>28095</v>
      </c>
      <c r="B325" s="4">
        <v>324</v>
      </c>
      <c r="C325" s="4"/>
      <c r="D325" s="5">
        <v>0.28199999999999997</v>
      </c>
      <c r="E325" s="5">
        <v>0.33100000000000002</v>
      </c>
      <c r="F325" s="5">
        <v>0.46700000000000003</v>
      </c>
      <c r="G325" s="5">
        <v>0.189</v>
      </c>
      <c r="H325" s="5"/>
      <c r="I325" s="5"/>
      <c r="J325" s="6"/>
      <c r="K325" s="6"/>
      <c r="L325" s="6"/>
      <c r="M325" s="6"/>
      <c r="N325" s="6"/>
      <c r="O325" s="6"/>
      <c r="P325" s="6"/>
      <c r="Q325" s="6"/>
      <c r="R325" s="5"/>
      <c r="S325" s="5">
        <v>43.2</v>
      </c>
      <c r="T325" s="5">
        <v>38</v>
      </c>
      <c r="U325" s="5">
        <v>43.5</v>
      </c>
      <c r="V325" s="5">
        <v>48</v>
      </c>
    </row>
    <row r="326" spans="1:22" x14ac:dyDescent="0.3">
      <c r="A326" s="3">
        <v>28126</v>
      </c>
      <c r="B326" s="4">
        <v>325</v>
      </c>
      <c r="C326" s="4"/>
      <c r="D326" s="5">
        <v>0.20499999999999999</v>
      </c>
      <c r="E326" s="5">
        <v>0.16600000000000001</v>
      </c>
      <c r="F326" s="5">
        <v>0.19700000000000001</v>
      </c>
      <c r="G326" s="5">
        <v>5.8000000000000003E-2</v>
      </c>
      <c r="H326" s="5"/>
      <c r="I326" s="5"/>
      <c r="J326" s="6"/>
      <c r="K326" s="6"/>
      <c r="L326" s="6"/>
      <c r="M326" s="6"/>
      <c r="N326" s="6"/>
      <c r="O326" s="6"/>
      <c r="P326" s="6"/>
      <c r="Q326" s="6"/>
      <c r="R326" s="5"/>
      <c r="S326" s="5">
        <v>28.5</v>
      </c>
      <c r="T326" s="5">
        <v>10</v>
      </c>
      <c r="U326" s="5">
        <v>26.5</v>
      </c>
      <c r="V326" s="5">
        <v>7.2</v>
      </c>
    </row>
    <row r="327" spans="1:22" x14ac:dyDescent="0.3">
      <c r="A327" s="3">
        <v>28157</v>
      </c>
      <c r="B327" s="4">
        <v>326</v>
      </c>
      <c r="C327" s="4"/>
      <c r="D327" s="5">
        <v>0.17499999999999999</v>
      </c>
      <c r="E327" s="5">
        <v>0.14099999999999999</v>
      </c>
      <c r="F327" s="5">
        <v>0.14399999999999999</v>
      </c>
      <c r="G327" s="5">
        <v>1.4E-2</v>
      </c>
      <c r="H327" s="5"/>
      <c r="I327" s="5"/>
      <c r="J327" s="6"/>
      <c r="K327" s="6"/>
      <c r="L327" s="6"/>
      <c r="M327" s="6"/>
      <c r="N327" s="6"/>
      <c r="O327" s="6"/>
      <c r="P327" s="6"/>
      <c r="Q327" s="6"/>
      <c r="R327" s="5"/>
      <c r="S327" s="5">
        <v>62.9</v>
      </c>
      <c r="T327" s="5">
        <v>0</v>
      </c>
      <c r="U327" s="5">
        <v>30</v>
      </c>
      <c r="V327" s="5">
        <v>24</v>
      </c>
    </row>
    <row r="328" spans="1:22" x14ac:dyDescent="0.3">
      <c r="A328" s="3">
        <v>28185</v>
      </c>
      <c r="B328" s="4">
        <v>327</v>
      </c>
      <c r="C328" s="4"/>
      <c r="D328" s="5">
        <v>0.19700000000000001</v>
      </c>
      <c r="E328" s="5">
        <v>0.16500000000000001</v>
      </c>
      <c r="F328" s="5">
        <v>0.13200000000000001</v>
      </c>
      <c r="G328" s="5">
        <v>1.0999999999999999E-2</v>
      </c>
      <c r="H328" s="5"/>
      <c r="I328" s="5"/>
      <c r="J328" s="6"/>
      <c r="K328" s="6"/>
      <c r="L328" s="6"/>
      <c r="M328" s="6"/>
      <c r="N328" s="6"/>
      <c r="O328" s="6"/>
      <c r="P328" s="6"/>
      <c r="Q328" s="6"/>
      <c r="R328" s="5"/>
      <c r="S328" s="5">
        <v>60</v>
      </c>
      <c r="T328" s="5">
        <v>54</v>
      </c>
      <c r="U328" s="5">
        <v>100.5</v>
      </c>
      <c r="V328" s="5">
        <v>82</v>
      </c>
    </row>
    <row r="329" spans="1:22" x14ac:dyDescent="0.3">
      <c r="A329" s="3">
        <v>28216</v>
      </c>
      <c r="B329" s="4">
        <v>328</v>
      </c>
      <c r="C329" s="4"/>
      <c r="D329" s="5">
        <v>0.70199999999999996</v>
      </c>
      <c r="E329" s="5">
        <v>0.55900000000000005</v>
      </c>
      <c r="F329" s="5">
        <v>0.65900000000000003</v>
      </c>
      <c r="G329" s="5">
        <v>0.48299999999999998</v>
      </c>
      <c r="H329" s="5"/>
      <c r="I329" s="5"/>
      <c r="J329" s="6"/>
      <c r="K329" s="6"/>
      <c r="L329" s="6"/>
      <c r="M329" s="6"/>
      <c r="N329" s="6"/>
      <c r="O329" s="6"/>
      <c r="P329" s="6"/>
      <c r="Q329" s="6"/>
      <c r="R329" s="5"/>
      <c r="S329" s="5">
        <v>196.3</v>
      </c>
      <c r="T329" s="5">
        <v>84</v>
      </c>
      <c r="U329" s="5">
        <v>88</v>
      </c>
      <c r="V329" s="5">
        <v>98</v>
      </c>
    </row>
    <row r="330" spans="1:22" x14ac:dyDescent="0.3">
      <c r="A330" s="3">
        <v>28246</v>
      </c>
      <c r="B330" s="4">
        <v>329</v>
      </c>
      <c r="C330" s="4"/>
      <c r="D330" s="5">
        <v>0.373</v>
      </c>
      <c r="E330" s="5">
        <v>0.48799999999999999</v>
      </c>
      <c r="F330" s="5">
        <v>0.60499999999999998</v>
      </c>
      <c r="G330" s="5">
        <v>0.80500000000000005</v>
      </c>
      <c r="H330" s="5"/>
      <c r="I330" s="5"/>
      <c r="J330" s="6"/>
      <c r="K330" s="6"/>
      <c r="L330" s="6"/>
      <c r="M330" s="6"/>
      <c r="N330" s="6"/>
      <c r="O330" s="6"/>
      <c r="P330" s="6"/>
      <c r="Q330" s="6"/>
      <c r="R330" s="5"/>
      <c r="S330" s="5">
        <v>60.9</v>
      </c>
      <c r="T330" s="5">
        <v>82</v>
      </c>
      <c r="U330" s="5">
        <v>73</v>
      </c>
      <c r="V330" s="5">
        <v>79</v>
      </c>
    </row>
    <row r="331" spans="1:22" x14ac:dyDescent="0.3">
      <c r="A331" s="3">
        <v>28277</v>
      </c>
      <c r="B331" s="4">
        <v>330</v>
      </c>
      <c r="C331" s="4"/>
      <c r="D331" s="5">
        <v>0.51500000000000001</v>
      </c>
      <c r="E331" s="5">
        <v>0.85</v>
      </c>
      <c r="F331" s="5">
        <v>0.96499999999999997</v>
      </c>
      <c r="G331" s="5">
        <v>0.81499999999999995</v>
      </c>
      <c r="H331" s="5"/>
      <c r="I331" s="5"/>
      <c r="J331" s="6"/>
      <c r="K331" s="6"/>
      <c r="L331" s="6"/>
      <c r="M331" s="6"/>
      <c r="N331" s="6"/>
      <c r="O331" s="6"/>
      <c r="P331" s="6"/>
      <c r="Q331" s="6"/>
      <c r="R331" s="5"/>
      <c r="S331" s="5">
        <v>34.6</v>
      </c>
      <c r="T331" s="5">
        <v>89</v>
      </c>
      <c r="U331" s="5">
        <v>110</v>
      </c>
      <c r="V331" s="5">
        <v>79</v>
      </c>
    </row>
    <row r="332" spans="1:22" x14ac:dyDescent="0.3">
      <c r="A332" s="3">
        <v>28307</v>
      </c>
      <c r="B332" s="4">
        <v>331</v>
      </c>
      <c r="C332" s="4"/>
      <c r="D332" s="4"/>
      <c r="E332" s="5">
        <v>0.28499999999999998</v>
      </c>
      <c r="F332" s="5">
        <v>0.24299999999999999</v>
      </c>
      <c r="G332" s="5">
        <v>5.2999999999999999E-2</v>
      </c>
      <c r="H332" s="5"/>
      <c r="I332" s="5"/>
      <c r="J332" s="6"/>
      <c r="K332" s="6"/>
      <c r="L332" s="6"/>
      <c r="M332" s="6"/>
      <c r="N332" s="6"/>
      <c r="O332" s="6"/>
      <c r="P332" s="6"/>
      <c r="Q332" s="6"/>
      <c r="R332" s="5"/>
      <c r="S332" s="5">
        <v>45.6</v>
      </c>
      <c r="T332" s="5">
        <v>22</v>
      </c>
      <c r="U332" s="5">
        <v>77</v>
      </c>
      <c r="V332" s="5">
        <v>61</v>
      </c>
    </row>
    <row r="333" spans="1:22" x14ac:dyDescent="0.3">
      <c r="A333" s="3">
        <v>28338</v>
      </c>
      <c r="B333" s="4">
        <v>332</v>
      </c>
      <c r="C333" s="4"/>
      <c r="D333" s="4"/>
      <c r="E333" s="5">
        <v>0.46300000000000002</v>
      </c>
      <c r="F333" s="5">
        <v>0.49399999999999999</v>
      </c>
      <c r="G333" s="5">
        <v>0.51600000000000001</v>
      </c>
      <c r="H333" s="5"/>
      <c r="I333" s="5"/>
      <c r="J333" s="6"/>
      <c r="K333" s="6"/>
      <c r="L333" s="6"/>
      <c r="M333" s="6"/>
      <c r="N333" s="6"/>
      <c r="O333" s="6"/>
      <c r="P333" s="6"/>
      <c r="Q333" s="6"/>
      <c r="R333" s="5"/>
      <c r="S333" s="5">
        <v>38.5</v>
      </c>
      <c r="T333" s="5">
        <v>50</v>
      </c>
      <c r="U333" s="5">
        <v>140.5</v>
      </c>
      <c r="V333" s="5">
        <v>134.5</v>
      </c>
    </row>
    <row r="334" spans="1:22" x14ac:dyDescent="0.3">
      <c r="A334" s="3">
        <v>28369</v>
      </c>
      <c r="B334" s="4">
        <v>333</v>
      </c>
      <c r="C334" s="4"/>
      <c r="D334" s="4"/>
      <c r="E334" s="5">
        <v>0.432</v>
      </c>
      <c r="F334" s="5">
        <v>0.6</v>
      </c>
      <c r="G334" s="5">
        <v>0.46899999999999997</v>
      </c>
      <c r="H334" s="5"/>
      <c r="I334" s="5"/>
      <c r="J334" s="6"/>
      <c r="K334" s="6"/>
      <c r="L334" s="6"/>
      <c r="M334" s="6"/>
      <c r="N334" s="6"/>
      <c r="O334" s="6"/>
      <c r="P334" s="6"/>
      <c r="Q334" s="6"/>
      <c r="R334" s="5"/>
      <c r="S334" s="5">
        <v>17.7</v>
      </c>
      <c r="T334" s="5">
        <v>149.5</v>
      </c>
      <c r="U334" s="5">
        <v>82</v>
      </c>
      <c r="V334" s="5">
        <v>57</v>
      </c>
    </row>
    <row r="335" spans="1:22" x14ac:dyDescent="0.3">
      <c r="A335" s="3">
        <v>28399</v>
      </c>
      <c r="B335" s="4">
        <v>334</v>
      </c>
      <c r="C335" s="4"/>
      <c r="D335" s="5">
        <v>0.877</v>
      </c>
      <c r="E335" s="5">
        <v>0.91800000000000004</v>
      </c>
      <c r="F335" s="5">
        <v>1.196</v>
      </c>
      <c r="G335" s="5">
        <v>1.149</v>
      </c>
      <c r="H335" s="5"/>
      <c r="I335" s="5"/>
      <c r="J335" s="6"/>
      <c r="K335" s="6"/>
      <c r="L335" s="6"/>
      <c r="M335" s="6"/>
      <c r="N335" s="6"/>
      <c r="O335" s="6"/>
      <c r="P335" s="6"/>
      <c r="Q335" s="6"/>
      <c r="R335" s="5"/>
      <c r="S335" s="5">
        <v>183.4</v>
      </c>
      <c r="T335" s="5">
        <v>82</v>
      </c>
      <c r="U335" s="5">
        <v>188.5</v>
      </c>
      <c r="V335" s="5">
        <v>158</v>
      </c>
    </row>
    <row r="336" spans="1:22" x14ac:dyDescent="0.3">
      <c r="A336" s="3">
        <v>28430</v>
      </c>
      <c r="B336" s="4">
        <v>335</v>
      </c>
      <c r="C336" s="4"/>
      <c r="D336" s="5">
        <v>1.173</v>
      </c>
      <c r="E336" s="5">
        <v>1.954</v>
      </c>
      <c r="F336" s="5">
        <v>1.9570000000000001</v>
      </c>
      <c r="G336" s="5">
        <v>2.5230000000000001</v>
      </c>
      <c r="H336" s="5"/>
      <c r="I336" s="5"/>
      <c r="J336" s="6"/>
      <c r="K336" s="6"/>
      <c r="L336" s="6"/>
      <c r="M336" s="6"/>
      <c r="N336" s="6"/>
      <c r="O336" s="6"/>
      <c r="P336" s="6"/>
      <c r="Q336" s="6"/>
      <c r="R336" s="5"/>
      <c r="S336" s="5">
        <v>126</v>
      </c>
      <c r="T336" s="5">
        <v>137</v>
      </c>
      <c r="U336" s="5">
        <v>88</v>
      </c>
      <c r="V336" s="5">
        <v>137</v>
      </c>
    </row>
    <row r="337" spans="1:22" x14ac:dyDescent="0.3">
      <c r="A337" s="3">
        <v>28460</v>
      </c>
      <c r="B337" s="4">
        <v>336</v>
      </c>
      <c r="C337" s="4"/>
      <c r="D337" s="5">
        <v>0.38</v>
      </c>
      <c r="E337" s="5">
        <v>0.35499999999999998</v>
      </c>
      <c r="F337" s="5">
        <v>0.46899999999999997</v>
      </c>
      <c r="G337" s="5">
        <v>0.14000000000000001</v>
      </c>
      <c r="H337" s="5"/>
      <c r="I337" s="5"/>
      <c r="J337" s="6"/>
      <c r="K337" s="6"/>
      <c r="L337" s="6"/>
      <c r="M337" s="6"/>
      <c r="N337" s="6"/>
      <c r="O337" s="6"/>
      <c r="P337" s="6"/>
      <c r="Q337" s="6"/>
      <c r="R337" s="5"/>
      <c r="S337" s="5">
        <v>112.3</v>
      </c>
      <c r="T337" s="5">
        <v>40</v>
      </c>
      <c r="U337" s="5">
        <v>55</v>
      </c>
      <c r="V337" s="5">
        <v>27</v>
      </c>
    </row>
    <row r="338" spans="1:22" x14ac:dyDescent="0.3">
      <c r="A338" s="3">
        <v>28491</v>
      </c>
      <c r="B338" s="4">
        <v>337</v>
      </c>
      <c r="C338" s="4"/>
      <c r="D338" s="5">
        <v>0.25</v>
      </c>
      <c r="E338" s="5">
        <v>0.23</v>
      </c>
      <c r="F338" s="5">
        <v>0.245</v>
      </c>
      <c r="G338" s="5"/>
      <c r="H338" s="5"/>
      <c r="I338" s="5"/>
      <c r="J338" s="6"/>
      <c r="K338" s="6"/>
      <c r="L338" s="6"/>
      <c r="M338" s="6"/>
      <c r="N338" s="6"/>
      <c r="O338" s="6"/>
      <c r="P338" s="6"/>
      <c r="Q338" s="6"/>
      <c r="R338" s="5"/>
      <c r="S338" s="5">
        <v>15.4</v>
      </c>
      <c r="T338" s="5">
        <v>0</v>
      </c>
      <c r="U338" s="5">
        <v>34.5</v>
      </c>
      <c r="V338" s="5">
        <v>12</v>
      </c>
    </row>
    <row r="339" spans="1:22" x14ac:dyDescent="0.3">
      <c r="A339" s="3">
        <v>28522</v>
      </c>
      <c r="B339" s="4">
        <v>338</v>
      </c>
      <c r="C339" s="4"/>
      <c r="D339" s="5">
        <v>0.21</v>
      </c>
      <c r="E339" s="5">
        <v>0.11</v>
      </c>
      <c r="F339" s="5">
        <v>0.14399999999999999</v>
      </c>
      <c r="G339" s="5">
        <v>3.6999999999999998E-2</v>
      </c>
      <c r="H339" s="5"/>
      <c r="I339" s="5"/>
      <c r="J339" s="6"/>
      <c r="K339" s="6"/>
      <c r="L339" s="6"/>
      <c r="M339" s="6"/>
      <c r="N339" s="6"/>
      <c r="O339" s="6"/>
      <c r="P339" s="6"/>
      <c r="Q339" s="6"/>
      <c r="R339" s="5"/>
      <c r="S339" s="5">
        <v>27.2</v>
      </c>
      <c r="T339" s="5">
        <v>15</v>
      </c>
      <c r="U339" s="5">
        <v>41</v>
      </c>
      <c r="V339" s="5">
        <v>41</v>
      </c>
    </row>
    <row r="340" spans="1:22" x14ac:dyDescent="0.3">
      <c r="A340" s="3">
        <v>28550</v>
      </c>
      <c r="B340" s="4">
        <v>339</v>
      </c>
      <c r="C340" s="4"/>
      <c r="D340" s="5">
        <v>0.121</v>
      </c>
      <c r="E340" s="5">
        <v>0.113</v>
      </c>
      <c r="F340" s="5">
        <v>0.114</v>
      </c>
      <c r="G340" s="5">
        <v>0.14000000000000001</v>
      </c>
      <c r="H340" s="5"/>
      <c r="I340" s="5"/>
      <c r="J340" s="6"/>
      <c r="K340" s="6"/>
      <c r="L340" s="6"/>
      <c r="M340" s="6"/>
      <c r="N340" s="6"/>
      <c r="O340" s="6"/>
      <c r="P340" s="6"/>
      <c r="Q340" s="6"/>
      <c r="R340" s="5"/>
      <c r="S340" s="5">
        <v>168.9</v>
      </c>
      <c r="T340" s="5">
        <v>94</v>
      </c>
      <c r="U340" s="5">
        <v>136</v>
      </c>
      <c r="V340" s="5">
        <v>60</v>
      </c>
    </row>
    <row r="341" spans="1:22" x14ac:dyDescent="0.3">
      <c r="A341" s="3">
        <v>28581</v>
      </c>
      <c r="B341" s="4">
        <v>340</v>
      </c>
      <c r="C341" s="4"/>
      <c r="D341" s="5">
        <v>0.66400000000000003</v>
      </c>
      <c r="E341" s="5">
        <v>1.095</v>
      </c>
      <c r="F341" s="5">
        <v>1.339</v>
      </c>
      <c r="G341" s="5">
        <v>0.626</v>
      </c>
      <c r="H341" s="5"/>
      <c r="I341" s="5"/>
      <c r="J341" s="6"/>
      <c r="K341" s="6"/>
      <c r="L341" s="6"/>
      <c r="M341" s="6"/>
      <c r="N341" s="6"/>
      <c r="O341" s="6"/>
      <c r="P341" s="6"/>
      <c r="Q341" s="6"/>
      <c r="R341" s="5"/>
      <c r="S341" s="5">
        <v>174.8</v>
      </c>
      <c r="T341" s="5">
        <v>125</v>
      </c>
      <c r="U341" s="5">
        <v>232.5</v>
      </c>
      <c r="V341" s="5">
        <v>205</v>
      </c>
    </row>
    <row r="342" spans="1:22" x14ac:dyDescent="0.3">
      <c r="A342" s="3">
        <v>28611</v>
      </c>
      <c r="B342" s="4">
        <v>341</v>
      </c>
      <c r="C342" s="4"/>
      <c r="D342" s="5">
        <v>0.63700000000000001</v>
      </c>
      <c r="E342" s="5">
        <v>0.95299999999999996</v>
      </c>
      <c r="F342" s="5">
        <v>1.2050000000000001</v>
      </c>
      <c r="G342" s="5">
        <v>0.83399999999999996</v>
      </c>
      <c r="H342" s="5"/>
      <c r="I342" s="5"/>
      <c r="J342" s="6"/>
      <c r="K342" s="6"/>
      <c r="L342" s="6"/>
      <c r="M342" s="6"/>
      <c r="N342" s="6"/>
      <c r="O342" s="6"/>
      <c r="P342" s="6"/>
      <c r="Q342" s="6"/>
      <c r="R342" s="5"/>
      <c r="S342" s="5">
        <v>85.9</v>
      </c>
      <c r="T342" s="5">
        <v>95</v>
      </c>
      <c r="U342" s="5">
        <v>96.5</v>
      </c>
      <c r="V342" s="5">
        <v>143</v>
      </c>
    </row>
    <row r="343" spans="1:22" x14ac:dyDescent="0.3">
      <c r="A343" s="3">
        <v>28642</v>
      </c>
      <c r="B343" s="4">
        <v>342</v>
      </c>
      <c r="C343" s="4"/>
      <c r="D343" s="5">
        <v>0.49199999999999999</v>
      </c>
      <c r="E343" s="5">
        <v>0.48399999999999999</v>
      </c>
      <c r="F343" s="5">
        <v>0.71599999999999997</v>
      </c>
      <c r="G343" s="5">
        <v>0.21099999999999999</v>
      </c>
      <c r="H343" s="5"/>
      <c r="I343" s="5"/>
      <c r="J343" s="6"/>
      <c r="K343" s="6"/>
      <c r="L343" s="6"/>
      <c r="M343" s="6"/>
      <c r="N343" s="6"/>
      <c r="O343" s="6"/>
      <c r="P343" s="6"/>
      <c r="Q343" s="6"/>
      <c r="R343" s="5"/>
      <c r="S343" s="5">
        <v>25.5</v>
      </c>
      <c r="T343" s="5">
        <v>37</v>
      </c>
      <c r="U343" s="5"/>
      <c r="V343" s="5">
        <v>112</v>
      </c>
    </row>
    <row r="344" spans="1:22" x14ac:dyDescent="0.3">
      <c r="A344" s="3">
        <v>28672</v>
      </c>
      <c r="B344" s="4">
        <v>343</v>
      </c>
      <c r="C344" s="4"/>
      <c r="D344" s="5">
        <v>0.40200000000000002</v>
      </c>
      <c r="E344" s="5">
        <v>0.311</v>
      </c>
      <c r="F344" s="5">
        <v>0.33400000000000002</v>
      </c>
      <c r="G344" s="5">
        <v>5.1999999999999998E-2</v>
      </c>
      <c r="H344" s="5"/>
      <c r="I344" s="5"/>
      <c r="J344" s="6"/>
      <c r="K344" s="6"/>
      <c r="L344" s="6"/>
      <c r="M344" s="6"/>
      <c r="N344" s="6"/>
      <c r="O344" s="6"/>
      <c r="P344" s="6"/>
      <c r="Q344" s="6"/>
      <c r="R344" s="5"/>
      <c r="S344" s="5">
        <v>60.7</v>
      </c>
      <c r="T344" s="5">
        <v>10</v>
      </c>
      <c r="U344" s="5">
        <v>55</v>
      </c>
      <c r="V344" s="5">
        <v>31</v>
      </c>
    </row>
    <row r="345" spans="1:22" x14ac:dyDescent="0.3">
      <c r="A345" s="3">
        <v>28703</v>
      </c>
      <c r="B345" s="4">
        <v>344</v>
      </c>
      <c r="C345" s="4"/>
      <c r="D345" s="5">
        <v>0.41799999999999998</v>
      </c>
      <c r="E345" s="5">
        <v>0.153</v>
      </c>
      <c r="F345" s="5">
        <v>0.24399999999999999</v>
      </c>
      <c r="G345" s="5">
        <v>2.8000000000000001E-2</v>
      </c>
      <c r="H345" s="5"/>
      <c r="I345" s="5"/>
      <c r="J345" s="6"/>
      <c r="K345" s="6"/>
      <c r="L345" s="6"/>
      <c r="M345" s="6"/>
      <c r="N345" s="6"/>
      <c r="O345" s="6"/>
      <c r="P345" s="6"/>
      <c r="Q345" s="6"/>
      <c r="R345" s="5"/>
      <c r="S345" s="5">
        <v>42.3</v>
      </c>
      <c r="T345" s="5">
        <v>40</v>
      </c>
      <c r="U345" s="5">
        <v>41</v>
      </c>
      <c r="V345" s="5">
        <v>40</v>
      </c>
    </row>
    <row r="346" spans="1:22" x14ac:dyDescent="0.3">
      <c r="A346" s="3">
        <v>28734</v>
      </c>
      <c r="B346" s="4">
        <v>345</v>
      </c>
      <c r="C346" s="4"/>
      <c r="D346" s="5">
        <v>0.20599999999999999</v>
      </c>
      <c r="E346" s="5">
        <v>0.32200000000000001</v>
      </c>
      <c r="F346" s="5">
        <v>0.41099999999999998</v>
      </c>
      <c r="G346" s="5">
        <v>0.58299999999999996</v>
      </c>
      <c r="H346" s="5"/>
      <c r="I346" s="5"/>
      <c r="J346" s="6"/>
      <c r="K346" s="6"/>
      <c r="L346" s="6"/>
      <c r="M346" s="6"/>
      <c r="N346" s="6"/>
      <c r="O346" s="6"/>
      <c r="P346" s="6"/>
      <c r="Q346" s="6"/>
      <c r="R346" s="5"/>
      <c r="S346" s="5">
        <v>61.8</v>
      </c>
      <c r="T346" s="5">
        <v>62</v>
      </c>
      <c r="U346" s="5">
        <v>104</v>
      </c>
      <c r="V346" s="5">
        <v>118</v>
      </c>
    </row>
    <row r="347" spans="1:22" x14ac:dyDescent="0.3">
      <c r="A347" s="3">
        <v>28764</v>
      </c>
      <c r="B347" s="4">
        <v>346</v>
      </c>
      <c r="C347" s="4"/>
      <c r="D347" s="5">
        <v>0.42499999999999999</v>
      </c>
      <c r="E347" s="5">
        <v>0.80500000000000005</v>
      </c>
      <c r="F347" s="5">
        <v>0.93600000000000005</v>
      </c>
      <c r="G347" s="5">
        <v>1.1020000000000001</v>
      </c>
      <c r="H347" s="5"/>
      <c r="I347" s="5"/>
      <c r="J347" s="6"/>
      <c r="K347" s="6"/>
      <c r="L347" s="6"/>
      <c r="M347" s="6"/>
      <c r="N347" s="6"/>
      <c r="O347" s="6"/>
      <c r="P347" s="6"/>
      <c r="Q347" s="6"/>
      <c r="R347" s="5"/>
      <c r="S347" s="5">
        <v>44.3</v>
      </c>
      <c r="T347" s="5">
        <v>102</v>
      </c>
      <c r="U347" s="5">
        <v>213.5</v>
      </c>
      <c r="V347" s="5">
        <v>137</v>
      </c>
    </row>
    <row r="348" spans="1:22" x14ac:dyDescent="0.3">
      <c r="A348" s="3">
        <v>28795</v>
      </c>
      <c r="B348" s="4">
        <v>347</v>
      </c>
      <c r="C348" s="4"/>
      <c r="D348" s="5">
        <v>0.27600000000000002</v>
      </c>
      <c r="E348" s="5">
        <v>0.56399999999999995</v>
      </c>
      <c r="F348" s="5">
        <v>0.91600000000000004</v>
      </c>
      <c r="G348" s="5">
        <v>0.98599999999999999</v>
      </c>
      <c r="H348" s="5"/>
      <c r="I348" s="5"/>
      <c r="J348" s="6"/>
      <c r="K348" s="6"/>
      <c r="L348" s="6"/>
      <c r="M348" s="6"/>
      <c r="N348" s="6"/>
      <c r="O348" s="6"/>
      <c r="P348" s="6"/>
      <c r="Q348" s="6"/>
      <c r="R348" s="5"/>
      <c r="S348" s="5">
        <v>96.4</v>
      </c>
      <c r="T348" s="5">
        <v>97</v>
      </c>
      <c r="U348" s="5">
        <v>132</v>
      </c>
      <c r="V348" s="5">
        <v>98</v>
      </c>
    </row>
    <row r="349" spans="1:22" x14ac:dyDescent="0.3">
      <c r="A349" s="3">
        <v>28825</v>
      </c>
      <c r="B349" s="4">
        <v>348</v>
      </c>
      <c r="C349" s="4"/>
      <c r="D349" s="5">
        <v>0.184</v>
      </c>
      <c r="E349" s="5">
        <v>0.50900000000000001</v>
      </c>
      <c r="F349" s="5">
        <v>0.67600000000000005</v>
      </c>
      <c r="G349" s="5">
        <v>0.70699999999999996</v>
      </c>
      <c r="H349" s="5"/>
      <c r="I349" s="5"/>
      <c r="J349" s="6"/>
      <c r="K349" s="6"/>
      <c r="L349" s="6"/>
      <c r="M349" s="6"/>
      <c r="N349" s="6"/>
      <c r="O349" s="6"/>
      <c r="P349" s="6"/>
      <c r="Q349" s="6"/>
      <c r="R349" s="5"/>
      <c r="S349" s="5">
        <v>38</v>
      </c>
      <c r="T349" s="5">
        <v>70</v>
      </c>
      <c r="U349" s="5">
        <v>74</v>
      </c>
      <c r="V349" s="5">
        <v>59</v>
      </c>
    </row>
    <row r="350" spans="1:22" x14ac:dyDescent="0.3">
      <c r="A350" s="3">
        <v>28856</v>
      </c>
      <c r="B350" s="4">
        <v>349</v>
      </c>
      <c r="C350" s="4"/>
      <c r="D350" s="5">
        <v>8.4000000000000005E-2</v>
      </c>
      <c r="E350" s="5">
        <v>0.318</v>
      </c>
      <c r="F350" s="5">
        <v>0.35399999999999998</v>
      </c>
      <c r="G350" s="5"/>
      <c r="H350" s="5"/>
      <c r="I350" s="5"/>
      <c r="J350" s="6"/>
      <c r="K350" s="6"/>
      <c r="L350" s="6"/>
      <c r="M350" s="6"/>
      <c r="N350" s="6"/>
      <c r="O350" s="6"/>
      <c r="P350" s="6"/>
      <c r="Q350" s="6"/>
      <c r="R350" s="5"/>
      <c r="S350" s="5">
        <v>12.2</v>
      </c>
      <c r="T350" s="5">
        <v>29</v>
      </c>
      <c r="U350" s="5">
        <v>60</v>
      </c>
      <c r="V350" s="5">
        <v>21</v>
      </c>
    </row>
    <row r="351" spans="1:22" x14ac:dyDescent="0.3">
      <c r="A351" s="3">
        <v>28887</v>
      </c>
      <c r="B351" s="4">
        <v>350</v>
      </c>
      <c r="C351" s="4"/>
      <c r="D351" s="5">
        <v>2.1000000000000001E-2</v>
      </c>
      <c r="E351" s="5">
        <v>0.18</v>
      </c>
      <c r="F351" s="5">
        <v>0.191</v>
      </c>
      <c r="G351" s="5"/>
      <c r="H351" s="5"/>
      <c r="I351" s="5"/>
      <c r="J351" s="6"/>
      <c r="K351" s="6"/>
      <c r="L351" s="6"/>
      <c r="M351" s="6"/>
      <c r="N351" s="6"/>
      <c r="O351" s="6"/>
      <c r="P351" s="6"/>
      <c r="Q351" s="6"/>
      <c r="R351" s="5"/>
      <c r="S351" s="5">
        <v>43</v>
      </c>
      <c r="T351" s="5">
        <v>15</v>
      </c>
      <c r="U351" s="5">
        <v>20</v>
      </c>
      <c r="V351" s="5">
        <v>43</v>
      </c>
    </row>
    <row r="352" spans="1:22" x14ac:dyDescent="0.3">
      <c r="A352" s="3">
        <v>28915</v>
      </c>
      <c r="B352" s="4">
        <v>351</v>
      </c>
      <c r="C352" s="4"/>
      <c r="D352" s="5">
        <v>0.20699999999999999</v>
      </c>
      <c r="E352" s="5">
        <v>0.29099999999999998</v>
      </c>
      <c r="F352" s="5">
        <v>0.47499999999999998</v>
      </c>
      <c r="G352" s="5"/>
      <c r="H352" s="5"/>
      <c r="I352" s="5"/>
      <c r="J352" s="6"/>
      <c r="K352" s="6"/>
      <c r="L352" s="6"/>
      <c r="M352" s="6"/>
      <c r="N352" s="6"/>
      <c r="O352" s="6"/>
      <c r="P352" s="6"/>
      <c r="Q352" s="6"/>
      <c r="R352" s="5"/>
      <c r="S352" s="5">
        <v>10.6</v>
      </c>
      <c r="T352" s="5">
        <v>77</v>
      </c>
      <c r="U352" s="5">
        <v>68</v>
      </c>
      <c r="V352" s="5">
        <v>38</v>
      </c>
    </row>
    <row r="353" spans="1:22" x14ac:dyDescent="0.3">
      <c r="A353" s="3">
        <v>28946</v>
      </c>
      <c r="B353" s="4">
        <v>352</v>
      </c>
      <c r="C353" s="4"/>
      <c r="D353" s="5">
        <v>0.33900000000000002</v>
      </c>
      <c r="E353" s="5">
        <v>0.70599999999999996</v>
      </c>
      <c r="F353" s="5">
        <v>0.94499999999999995</v>
      </c>
      <c r="G353" s="5"/>
      <c r="H353" s="5"/>
      <c r="I353" s="5"/>
      <c r="J353" s="6"/>
      <c r="K353" s="6"/>
      <c r="L353" s="6"/>
      <c r="M353" s="6"/>
      <c r="N353" s="6"/>
      <c r="O353" s="6"/>
      <c r="P353" s="6"/>
      <c r="Q353" s="6"/>
      <c r="R353" s="5"/>
      <c r="S353" s="5">
        <v>29.7</v>
      </c>
      <c r="T353" s="5">
        <v>135</v>
      </c>
      <c r="U353" s="5">
        <v>203</v>
      </c>
      <c r="V353" s="5">
        <v>164</v>
      </c>
    </row>
    <row r="354" spans="1:22" x14ac:dyDescent="0.3">
      <c r="A354" s="3">
        <v>28976</v>
      </c>
      <c r="B354" s="4">
        <v>353</v>
      </c>
      <c r="C354" s="4"/>
      <c r="D354" s="5">
        <v>0.50600000000000001</v>
      </c>
      <c r="E354" s="5">
        <v>0.59499999999999997</v>
      </c>
      <c r="F354" s="5">
        <v>1.2569999999999999</v>
      </c>
      <c r="G354" s="5"/>
      <c r="H354" s="5"/>
      <c r="I354" s="5"/>
      <c r="J354" s="6"/>
      <c r="K354" s="6"/>
      <c r="L354" s="6"/>
      <c r="M354" s="6"/>
      <c r="N354" s="6"/>
      <c r="O354" s="6"/>
      <c r="P354" s="6"/>
      <c r="Q354" s="6"/>
      <c r="R354" s="5"/>
      <c r="S354" s="5">
        <v>33.299999999999997</v>
      </c>
      <c r="T354" s="5">
        <v>75</v>
      </c>
      <c r="U354" s="5">
        <v>93</v>
      </c>
      <c r="V354" s="5">
        <v>116</v>
      </c>
    </row>
    <row r="355" spans="1:22" x14ac:dyDescent="0.3">
      <c r="A355" s="3">
        <v>29007</v>
      </c>
      <c r="B355" s="4">
        <v>354</v>
      </c>
      <c r="C355" s="4"/>
      <c r="D355" s="5">
        <v>0.80300000000000005</v>
      </c>
      <c r="E355" s="5">
        <v>1.8520000000000001</v>
      </c>
      <c r="F355" s="5">
        <v>2.355</v>
      </c>
      <c r="G355" s="5"/>
      <c r="H355" s="5"/>
      <c r="I355" s="5"/>
      <c r="J355" s="6"/>
      <c r="K355" s="6"/>
      <c r="L355" s="6"/>
      <c r="M355" s="6"/>
      <c r="N355" s="6"/>
      <c r="O355" s="6"/>
      <c r="P355" s="6"/>
      <c r="Q355" s="6"/>
      <c r="R355" s="5"/>
      <c r="S355" s="5">
        <v>31</v>
      </c>
      <c r="T355" s="5">
        <v>144</v>
      </c>
      <c r="U355" s="5">
        <v>198.5</v>
      </c>
      <c r="V355" s="5">
        <v>107</v>
      </c>
    </row>
    <row r="356" spans="1:22" x14ac:dyDescent="0.3">
      <c r="A356" s="3">
        <v>29037</v>
      </c>
      <c r="B356" s="4">
        <v>355</v>
      </c>
      <c r="C356" s="4"/>
      <c r="D356" s="5">
        <v>0.44400000000000001</v>
      </c>
      <c r="E356" s="5">
        <v>0.73299999999999998</v>
      </c>
      <c r="F356" s="5">
        <v>0.89400000000000002</v>
      </c>
      <c r="G356" s="5"/>
      <c r="H356" s="5"/>
      <c r="I356" s="5"/>
      <c r="J356" s="6"/>
      <c r="K356" s="6"/>
      <c r="L356" s="6"/>
      <c r="M356" s="6"/>
      <c r="N356" s="6"/>
      <c r="O356" s="6"/>
      <c r="P356" s="6"/>
      <c r="Q356" s="6"/>
      <c r="R356" s="5"/>
      <c r="S356" s="5">
        <v>58.9</v>
      </c>
      <c r="T356" s="5">
        <v>35</v>
      </c>
      <c r="U356" s="5">
        <v>77.5</v>
      </c>
      <c r="V356" s="5">
        <v>85</v>
      </c>
    </row>
    <row r="357" spans="1:22" x14ac:dyDescent="0.3">
      <c r="A357" s="3">
        <v>29068</v>
      </c>
      <c r="B357" s="4">
        <v>356</v>
      </c>
      <c r="C357" s="4"/>
      <c r="D357" s="5">
        <v>0.375</v>
      </c>
      <c r="E357" s="5">
        <v>0.501</v>
      </c>
      <c r="F357" s="5">
        <v>0.72699999999999998</v>
      </c>
      <c r="G357" s="5"/>
      <c r="H357" s="5"/>
      <c r="I357" s="5"/>
      <c r="J357" s="6"/>
      <c r="K357" s="6"/>
      <c r="L357" s="6"/>
      <c r="M357" s="6"/>
      <c r="N357" s="6"/>
      <c r="O357" s="6"/>
      <c r="P357" s="6"/>
      <c r="Q357" s="6"/>
      <c r="R357" s="5"/>
      <c r="S357" s="5">
        <v>36.4</v>
      </c>
      <c r="T357" s="5">
        <v>155</v>
      </c>
      <c r="U357" s="5">
        <v>94</v>
      </c>
      <c r="V357" s="5">
        <v>98</v>
      </c>
    </row>
    <row r="358" spans="1:22" x14ac:dyDescent="0.3">
      <c r="A358" s="3">
        <v>29099</v>
      </c>
      <c r="B358" s="4">
        <v>357</v>
      </c>
      <c r="C358" s="4"/>
      <c r="D358" s="5">
        <v>0.377</v>
      </c>
      <c r="E358" s="5">
        <v>0.69299999999999995</v>
      </c>
      <c r="F358" s="5">
        <v>1.1020000000000001</v>
      </c>
      <c r="G358" s="5"/>
      <c r="H358" s="5"/>
      <c r="I358" s="5"/>
      <c r="J358" s="6"/>
      <c r="K358" s="6"/>
      <c r="L358" s="6"/>
      <c r="M358" s="6"/>
      <c r="N358" s="6"/>
      <c r="O358" s="6"/>
      <c r="P358" s="6"/>
      <c r="Q358" s="6"/>
      <c r="R358" s="5"/>
      <c r="S358" s="5">
        <v>57.4</v>
      </c>
      <c r="T358" s="5">
        <v>35</v>
      </c>
      <c r="U358" s="5">
        <v>146.5</v>
      </c>
      <c r="V358" s="5">
        <v>131</v>
      </c>
    </row>
    <row r="359" spans="1:22" x14ac:dyDescent="0.3">
      <c r="A359" s="3">
        <v>29129</v>
      </c>
      <c r="B359" s="4">
        <v>358</v>
      </c>
      <c r="C359" s="4"/>
      <c r="D359" s="5">
        <v>0.66500000000000004</v>
      </c>
      <c r="E359" s="5">
        <v>1.4510000000000001</v>
      </c>
      <c r="F359" s="5">
        <v>4.0990000000000002</v>
      </c>
      <c r="G359" s="5"/>
      <c r="H359" s="5"/>
      <c r="I359" s="5"/>
      <c r="J359" s="6"/>
      <c r="K359" s="6"/>
      <c r="L359" s="6"/>
      <c r="M359" s="6"/>
      <c r="N359" s="6"/>
      <c r="O359" s="6"/>
      <c r="P359" s="6"/>
      <c r="Q359" s="6"/>
      <c r="R359" s="5"/>
      <c r="S359" s="5">
        <v>37.799999999999997</v>
      </c>
      <c r="T359" s="5">
        <v>300</v>
      </c>
      <c r="U359" s="5">
        <v>256</v>
      </c>
      <c r="V359" s="5">
        <v>114</v>
      </c>
    </row>
    <row r="360" spans="1:22" x14ac:dyDescent="0.3">
      <c r="A360" s="3">
        <v>29160</v>
      </c>
      <c r="B360" s="4">
        <v>359</v>
      </c>
      <c r="C360" s="4"/>
      <c r="D360" s="4"/>
      <c r="E360" s="5">
        <v>3.9169999999999998</v>
      </c>
      <c r="F360" s="5">
        <v>4.5590000000000002</v>
      </c>
      <c r="G360" s="5"/>
      <c r="H360" s="5"/>
      <c r="I360" s="5"/>
      <c r="J360" s="6"/>
      <c r="K360" s="6"/>
      <c r="L360" s="6"/>
      <c r="M360" s="6"/>
      <c r="N360" s="6"/>
      <c r="O360" s="6"/>
      <c r="P360" s="6"/>
      <c r="Q360" s="6"/>
      <c r="R360" s="5"/>
      <c r="S360" s="5">
        <v>99.5</v>
      </c>
      <c r="T360" s="5">
        <v>150</v>
      </c>
      <c r="U360" s="5">
        <v>82</v>
      </c>
      <c r="V360" s="5">
        <v>90</v>
      </c>
    </row>
    <row r="361" spans="1:22" x14ac:dyDescent="0.3">
      <c r="A361" s="3">
        <v>29190</v>
      </c>
      <c r="B361" s="4">
        <v>360</v>
      </c>
      <c r="C361" s="4"/>
      <c r="D361" s="4"/>
      <c r="E361" s="5">
        <v>1.278</v>
      </c>
      <c r="F361" s="5">
        <v>1.4790000000000001</v>
      </c>
      <c r="G361" s="5"/>
      <c r="H361" s="5"/>
      <c r="I361" s="5"/>
      <c r="J361" s="6"/>
      <c r="K361" s="6"/>
      <c r="L361" s="6"/>
      <c r="M361" s="6"/>
      <c r="N361" s="6"/>
      <c r="O361" s="6"/>
      <c r="P361" s="6"/>
      <c r="Q361" s="6"/>
      <c r="R361" s="5"/>
      <c r="S361" s="5">
        <v>58.9</v>
      </c>
      <c r="T361" s="5">
        <v>35</v>
      </c>
      <c r="U361" s="5">
        <v>151</v>
      </c>
      <c r="V361" s="5">
        <v>28</v>
      </c>
    </row>
    <row r="362" spans="1:22" x14ac:dyDescent="0.3">
      <c r="A362" s="3">
        <v>29221</v>
      </c>
      <c r="B362" s="4">
        <v>361</v>
      </c>
      <c r="C362" s="4"/>
      <c r="D362" s="4"/>
      <c r="E362" s="5">
        <v>0.42</v>
      </c>
      <c r="F362" s="5"/>
      <c r="G362" s="5"/>
      <c r="H362" s="5"/>
      <c r="I362" s="5"/>
      <c r="J362" s="6"/>
      <c r="K362" s="6"/>
      <c r="L362" s="6"/>
      <c r="M362" s="6"/>
      <c r="N362" s="6"/>
      <c r="O362" s="6"/>
      <c r="P362" s="6"/>
      <c r="Q362" s="6"/>
      <c r="R362" s="5"/>
      <c r="S362" s="5">
        <v>41.8</v>
      </c>
      <c r="T362" s="5">
        <v>5</v>
      </c>
      <c r="U362" s="5">
        <v>43.5</v>
      </c>
      <c r="V362" s="5">
        <v>11</v>
      </c>
    </row>
    <row r="363" spans="1:22" x14ac:dyDescent="0.3">
      <c r="A363" s="3">
        <v>29252</v>
      </c>
      <c r="B363" s="4">
        <v>362</v>
      </c>
      <c r="C363" s="4"/>
      <c r="D363" s="5">
        <v>0.72</v>
      </c>
      <c r="E363" s="5">
        <v>0.3</v>
      </c>
      <c r="F363" s="5">
        <v>0.57999999999999996</v>
      </c>
      <c r="G363" s="5"/>
      <c r="H363" s="5"/>
      <c r="I363" s="5"/>
      <c r="J363" s="6"/>
      <c r="K363" s="6"/>
      <c r="L363" s="6"/>
      <c r="M363" s="6"/>
      <c r="N363" s="6"/>
      <c r="O363" s="6"/>
      <c r="P363" s="6"/>
      <c r="Q363" s="6"/>
      <c r="R363" s="5"/>
      <c r="S363" s="5">
        <v>47.8</v>
      </c>
      <c r="T363" s="5">
        <v>37</v>
      </c>
      <c r="U363" s="5">
        <v>92</v>
      </c>
      <c r="V363" s="5">
        <v>14</v>
      </c>
    </row>
    <row r="364" spans="1:22" x14ac:dyDescent="0.3">
      <c r="A364" s="3">
        <v>29281</v>
      </c>
      <c r="B364" s="4">
        <v>363</v>
      </c>
      <c r="C364" s="4"/>
      <c r="D364" s="5">
        <v>0.7</v>
      </c>
      <c r="E364" s="5">
        <v>0.28999999999999998</v>
      </c>
      <c r="F364" s="5">
        <v>0.33</v>
      </c>
      <c r="G364" s="5"/>
      <c r="H364" s="5"/>
      <c r="I364" s="5"/>
      <c r="J364" s="6"/>
      <c r="K364" s="6"/>
      <c r="L364" s="6"/>
      <c r="M364" s="6"/>
      <c r="N364" s="6"/>
      <c r="O364" s="6"/>
      <c r="P364" s="6"/>
      <c r="Q364" s="6"/>
      <c r="R364" s="5"/>
      <c r="S364" s="5">
        <v>122.5</v>
      </c>
      <c r="T364" s="5">
        <v>57</v>
      </c>
      <c r="U364" s="5">
        <v>34</v>
      </c>
      <c r="V364" s="5">
        <v>3</v>
      </c>
    </row>
    <row r="365" spans="1:22" x14ac:dyDescent="0.3">
      <c r="A365" s="3">
        <v>29312</v>
      </c>
      <c r="B365" s="4">
        <v>364</v>
      </c>
      <c r="C365" s="4"/>
      <c r="D365" s="5">
        <v>0.65</v>
      </c>
      <c r="E365" s="5">
        <v>0.28999999999999998</v>
      </c>
      <c r="F365" s="5">
        <v>0.44</v>
      </c>
      <c r="G365" s="5"/>
      <c r="H365" s="5"/>
      <c r="I365" s="5"/>
      <c r="J365" s="6"/>
      <c r="K365" s="6"/>
      <c r="L365" s="6"/>
      <c r="M365" s="6"/>
      <c r="N365" s="6"/>
      <c r="O365" s="6"/>
      <c r="P365" s="6"/>
      <c r="Q365" s="6"/>
      <c r="R365" s="5"/>
      <c r="S365" s="5">
        <v>75.5</v>
      </c>
      <c r="T365" s="5">
        <v>40</v>
      </c>
      <c r="U365" s="5">
        <v>78</v>
      </c>
      <c r="V365" s="5">
        <v>15</v>
      </c>
    </row>
    <row r="366" spans="1:22" x14ac:dyDescent="0.3">
      <c r="A366" s="3">
        <v>29342</v>
      </c>
      <c r="B366" s="4">
        <v>365</v>
      </c>
      <c r="C366" s="4"/>
      <c r="D366" s="5">
        <v>0.71</v>
      </c>
      <c r="E366" s="5">
        <v>0.42</v>
      </c>
      <c r="F366" s="5">
        <v>0.7</v>
      </c>
      <c r="G366" s="5"/>
      <c r="H366" s="5"/>
      <c r="I366" s="5"/>
      <c r="J366" s="6"/>
      <c r="K366" s="6"/>
      <c r="L366" s="6"/>
      <c r="M366" s="6"/>
      <c r="N366" s="6"/>
      <c r="O366" s="6"/>
      <c r="P366" s="6"/>
      <c r="Q366" s="6"/>
      <c r="R366" s="5"/>
      <c r="S366" s="5">
        <v>97.7</v>
      </c>
      <c r="T366" s="5">
        <v>85</v>
      </c>
      <c r="U366" s="5">
        <v>102.5</v>
      </c>
      <c r="V366" s="5">
        <v>66</v>
      </c>
    </row>
    <row r="367" spans="1:22" x14ac:dyDescent="0.3">
      <c r="A367" s="3">
        <v>29373</v>
      </c>
      <c r="B367" s="4">
        <v>366</v>
      </c>
      <c r="C367" s="4"/>
      <c r="D367" s="5">
        <v>0.93</v>
      </c>
      <c r="E367" s="5">
        <v>0.35</v>
      </c>
      <c r="F367" s="5">
        <v>0.6</v>
      </c>
      <c r="G367" s="5"/>
      <c r="H367" s="5"/>
      <c r="I367" s="5"/>
      <c r="J367" s="6"/>
      <c r="K367" s="6"/>
      <c r="L367" s="6"/>
      <c r="M367" s="6"/>
      <c r="N367" s="6"/>
      <c r="O367" s="6"/>
      <c r="P367" s="6"/>
      <c r="Q367" s="6"/>
      <c r="R367" s="5"/>
      <c r="S367" s="5">
        <v>46.8</v>
      </c>
      <c r="T367" s="5">
        <v>0</v>
      </c>
      <c r="U367" s="5">
        <v>88.5</v>
      </c>
      <c r="V367" s="5">
        <v>45</v>
      </c>
    </row>
    <row r="368" spans="1:22" x14ac:dyDescent="0.3">
      <c r="A368" s="3">
        <v>29403</v>
      </c>
      <c r="B368" s="4">
        <v>367</v>
      </c>
      <c r="C368" s="4"/>
      <c r="D368" s="4"/>
      <c r="E368" s="5">
        <v>0.28999999999999998</v>
      </c>
      <c r="F368" s="5">
        <v>0.42</v>
      </c>
      <c r="G368" s="5"/>
      <c r="H368" s="5"/>
      <c r="I368" s="5"/>
      <c r="J368" s="6"/>
      <c r="K368" s="6"/>
      <c r="L368" s="6"/>
      <c r="M368" s="6"/>
      <c r="N368" s="6"/>
      <c r="O368" s="6"/>
      <c r="P368" s="6"/>
      <c r="Q368" s="6"/>
      <c r="R368" s="5"/>
      <c r="S368" s="5">
        <v>50.8</v>
      </c>
      <c r="T368" s="5"/>
      <c r="U368" s="5">
        <v>34</v>
      </c>
      <c r="V368" s="5">
        <v>6</v>
      </c>
    </row>
    <row r="369" spans="1:22" x14ac:dyDescent="0.3">
      <c r="A369" s="3">
        <v>29434</v>
      </c>
      <c r="B369" s="4">
        <v>368</v>
      </c>
      <c r="C369" s="4"/>
      <c r="D369" s="4"/>
      <c r="E369" s="5">
        <v>0.18</v>
      </c>
      <c r="F369" s="5">
        <v>0.41</v>
      </c>
      <c r="G369" s="5"/>
      <c r="H369" s="5"/>
      <c r="I369" s="5"/>
      <c r="J369" s="6"/>
      <c r="K369" s="6"/>
      <c r="L369" s="6"/>
      <c r="M369" s="6"/>
      <c r="N369" s="6"/>
      <c r="O369" s="6"/>
      <c r="P369" s="6"/>
      <c r="Q369" s="6"/>
      <c r="R369" s="5"/>
      <c r="S369" s="5">
        <v>17.8</v>
      </c>
      <c r="T369" s="5"/>
      <c r="U369" s="5">
        <v>51.5</v>
      </c>
      <c r="V369" s="5">
        <v>7</v>
      </c>
    </row>
    <row r="370" spans="1:22" x14ac:dyDescent="0.3">
      <c r="A370" s="3">
        <v>29465</v>
      </c>
      <c r="B370" s="4">
        <v>369</v>
      </c>
      <c r="C370" s="4"/>
      <c r="D370" s="5">
        <v>0.48</v>
      </c>
      <c r="E370" s="5">
        <v>0.17</v>
      </c>
      <c r="F370" s="5">
        <v>0.4</v>
      </c>
      <c r="G370" s="5"/>
      <c r="H370" s="5"/>
      <c r="I370" s="5"/>
      <c r="J370" s="6"/>
      <c r="K370" s="6"/>
      <c r="L370" s="6"/>
      <c r="M370" s="6"/>
      <c r="N370" s="6"/>
      <c r="O370" s="6"/>
      <c r="P370" s="6"/>
      <c r="Q370" s="6"/>
      <c r="R370" s="5"/>
      <c r="S370" s="5">
        <v>85.3</v>
      </c>
      <c r="T370" s="5">
        <v>33</v>
      </c>
      <c r="U370" s="5">
        <v>29</v>
      </c>
      <c r="V370" s="5">
        <v>12</v>
      </c>
    </row>
    <row r="371" spans="1:22" x14ac:dyDescent="0.3">
      <c r="A371" s="3">
        <v>29495</v>
      </c>
      <c r="B371" s="4">
        <v>370</v>
      </c>
      <c r="C371" s="4"/>
      <c r="D371" s="5">
        <v>0.54</v>
      </c>
      <c r="E371" s="5">
        <v>1.08</v>
      </c>
      <c r="F371" s="5">
        <v>1.89</v>
      </c>
      <c r="G371" s="5"/>
      <c r="H371" s="5"/>
      <c r="I371" s="5"/>
      <c r="J371" s="6"/>
      <c r="K371" s="6"/>
      <c r="L371" s="6"/>
      <c r="M371" s="6"/>
      <c r="N371" s="6"/>
      <c r="O371" s="6"/>
      <c r="P371" s="6"/>
      <c r="Q371" s="6"/>
      <c r="R371" s="5"/>
      <c r="S371" s="5">
        <v>35.4</v>
      </c>
      <c r="T371" s="5">
        <v>184</v>
      </c>
      <c r="U371" s="5">
        <v>38</v>
      </c>
      <c r="V371" s="5">
        <v>29</v>
      </c>
    </row>
    <row r="372" spans="1:22" x14ac:dyDescent="0.3">
      <c r="A372" s="3">
        <v>29526</v>
      </c>
      <c r="B372" s="4">
        <v>371</v>
      </c>
      <c r="C372" s="4"/>
      <c r="D372" s="5">
        <v>0.5</v>
      </c>
      <c r="E372" s="5">
        <v>0.77</v>
      </c>
      <c r="F372" s="5">
        <v>1.0900000000000001</v>
      </c>
      <c r="G372" s="5"/>
      <c r="H372" s="5"/>
      <c r="I372" s="5"/>
      <c r="J372" s="6"/>
      <c r="K372" s="6"/>
      <c r="L372" s="6"/>
      <c r="M372" s="6"/>
      <c r="N372" s="6"/>
      <c r="O372" s="6"/>
      <c r="P372" s="6"/>
      <c r="Q372" s="6"/>
      <c r="R372" s="5"/>
      <c r="S372" s="5">
        <v>158.9</v>
      </c>
      <c r="T372" s="5">
        <v>56</v>
      </c>
      <c r="U372" s="5">
        <v>11</v>
      </c>
      <c r="V372" s="5">
        <v>7</v>
      </c>
    </row>
    <row r="373" spans="1:22" x14ac:dyDescent="0.3">
      <c r="A373" s="3">
        <v>29556</v>
      </c>
      <c r="B373" s="4">
        <v>372</v>
      </c>
      <c r="C373" s="4"/>
      <c r="D373" s="4"/>
      <c r="E373" s="5">
        <v>0.18</v>
      </c>
      <c r="F373" s="5">
        <v>0.5</v>
      </c>
      <c r="G373" s="5"/>
      <c r="H373" s="5"/>
      <c r="I373" s="5"/>
      <c r="J373" s="6"/>
      <c r="K373" s="6"/>
      <c r="L373" s="6"/>
      <c r="M373" s="6"/>
      <c r="N373" s="6"/>
      <c r="O373" s="6"/>
      <c r="P373" s="6"/>
      <c r="Q373" s="6"/>
      <c r="R373" s="5"/>
      <c r="S373" s="5">
        <v>40.5</v>
      </c>
      <c r="T373" s="5"/>
      <c r="U373" s="5">
        <v>11</v>
      </c>
      <c r="V373" s="5">
        <v>17</v>
      </c>
    </row>
    <row r="374" spans="1:22" x14ac:dyDescent="0.3">
      <c r="A374" s="3">
        <v>29587</v>
      </c>
      <c r="B374" s="4">
        <v>373</v>
      </c>
      <c r="C374" s="4"/>
      <c r="D374" s="5">
        <v>0.41</v>
      </c>
      <c r="E374" s="5">
        <v>0.1</v>
      </c>
      <c r="F374" s="5">
        <v>0.28999999999999998</v>
      </c>
      <c r="G374" s="5"/>
      <c r="H374" s="5"/>
      <c r="I374" s="5"/>
      <c r="J374" s="6"/>
      <c r="K374" s="6"/>
      <c r="L374" s="6"/>
      <c r="M374" s="6"/>
      <c r="N374" s="6"/>
      <c r="O374" s="6"/>
      <c r="P374" s="6"/>
      <c r="Q374" s="6"/>
      <c r="R374" s="5"/>
      <c r="S374" s="5">
        <v>37.200000000000003</v>
      </c>
      <c r="T374" s="5">
        <v>11</v>
      </c>
      <c r="U374" s="5">
        <v>0</v>
      </c>
      <c r="V374" s="5">
        <v>5</v>
      </c>
    </row>
    <row r="375" spans="1:22" x14ac:dyDescent="0.3">
      <c r="A375" s="3">
        <v>29618</v>
      </c>
      <c r="B375" s="4">
        <v>374</v>
      </c>
      <c r="C375" s="4"/>
      <c r="D375" s="5">
        <v>0.38</v>
      </c>
      <c r="E375" s="5">
        <v>0.05</v>
      </c>
      <c r="F375" s="5">
        <v>0.22</v>
      </c>
      <c r="G375" s="5"/>
      <c r="H375" s="5"/>
      <c r="I375" s="5"/>
      <c r="J375" s="6"/>
      <c r="K375" s="6"/>
      <c r="L375" s="6"/>
      <c r="M375" s="6"/>
      <c r="N375" s="6"/>
      <c r="O375" s="6"/>
      <c r="P375" s="6"/>
      <c r="Q375" s="6"/>
      <c r="R375" s="5"/>
      <c r="S375" s="5">
        <v>60.5</v>
      </c>
      <c r="T375" s="5">
        <v>9</v>
      </c>
      <c r="U375" s="5">
        <v>9</v>
      </c>
      <c r="V375" s="5">
        <v>8</v>
      </c>
    </row>
    <row r="376" spans="1:22" x14ac:dyDescent="0.3">
      <c r="A376" s="3">
        <v>29646</v>
      </c>
      <c r="B376" s="4">
        <v>375</v>
      </c>
      <c r="C376" s="4"/>
      <c r="D376" s="5">
        <v>0.45</v>
      </c>
      <c r="E376" s="5">
        <v>0.04</v>
      </c>
      <c r="F376" s="5">
        <v>0.18</v>
      </c>
      <c r="G376" s="5"/>
      <c r="H376" s="5"/>
      <c r="I376" s="5"/>
      <c r="J376" s="6"/>
      <c r="K376" s="6"/>
      <c r="L376" s="6"/>
      <c r="M376" s="6"/>
      <c r="N376" s="6"/>
      <c r="O376" s="6"/>
      <c r="P376" s="6"/>
      <c r="Q376" s="6"/>
      <c r="R376" s="5"/>
      <c r="S376" s="5">
        <v>93.4</v>
      </c>
      <c r="T376" s="5">
        <v>22</v>
      </c>
      <c r="U376" s="5">
        <v>27</v>
      </c>
      <c r="V376" s="5">
        <v>21</v>
      </c>
    </row>
    <row r="377" spans="1:22" x14ac:dyDescent="0.3">
      <c r="A377" s="3">
        <v>29677</v>
      </c>
      <c r="B377" s="4">
        <v>376</v>
      </c>
      <c r="C377" s="4"/>
      <c r="D377" s="5">
        <v>0.67</v>
      </c>
      <c r="E377" s="5">
        <v>0.56000000000000005</v>
      </c>
      <c r="F377" s="5">
        <v>0.91</v>
      </c>
      <c r="G377" s="5"/>
      <c r="H377" s="5"/>
      <c r="I377" s="5"/>
      <c r="J377" s="6"/>
      <c r="K377" s="6"/>
      <c r="L377" s="6"/>
      <c r="M377" s="6"/>
      <c r="N377" s="6"/>
      <c r="O377" s="6"/>
      <c r="P377" s="6"/>
      <c r="Q377" s="6"/>
      <c r="R377" s="5"/>
      <c r="S377" s="5">
        <v>109.9</v>
      </c>
      <c r="T377" s="5">
        <v>97</v>
      </c>
      <c r="U377" s="5">
        <v>93</v>
      </c>
      <c r="V377" s="5">
        <v>63</v>
      </c>
    </row>
    <row r="378" spans="1:22" x14ac:dyDescent="0.3">
      <c r="A378" s="3">
        <v>29707</v>
      </c>
      <c r="B378" s="4">
        <v>377</v>
      </c>
      <c r="C378" s="4"/>
      <c r="D378" s="5">
        <v>0.88</v>
      </c>
      <c r="E378" s="5">
        <v>2.52</v>
      </c>
      <c r="F378" s="5">
        <v>2.48</v>
      </c>
      <c r="G378" s="5"/>
      <c r="H378" s="5"/>
      <c r="I378" s="5"/>
      <c r="J378" s="6"/>
      <c r="K378" s="6"/>
      <c r="L378" s="6"/>
      <c r="M378" s="6"/>
      <c r="N378" s="6"/>
      <c r="O378" s="6"/>
      <c r="P378" s="6"/>
      <c r="Q378" s="6"/>
      <c r="R378" s="5"/>
      <c r="S378" s="5">
        <v>96.1</v>
      </c>
      <c r="T378" s="5">
        <v>208</v>
      </c>
      <c r="U378" s="5">
        <v>171</v>
      </c>
      <c r="V378" s="5">
        <v>57</v>
      </c>
    </row>
    <row r="379" spans="1:22" x14ac:dyDescent="0.3">
      <c r="A379" s="3">
        <v>29738</v>
      </c>
      <c r="B379" s="4">
        <v>378</v>
      </c>
      <c r="C379" s="4"/>
      <c r="D379" s="5">
        <v>1.07</v>
      </c>
      <c r="E379" s="5">
        <v>1.57</v>
      </c>
      <c r="F379" s="5">
        <v>1.78</v>
      </c>
      <c r="G379" s="5"/>
      <c r="H379" s="5"/>
      <c r="I379" s="5"/>
      <c r="J379" s="6"/>
      <c r="K379" s="6"/>
      <c r="L379" s="6"/>
      <c r="M379" s="6"/>
      <c r="N379" s="6"/>
      <c r="O379" s="6"/>
      <c r="P379" s="6"/>
      <c r="Q379" s="6"/>
      <c r="R379" s="5"/>
      <c r="S379" s="5">
        <v>49.2</v>
      </c>
      <c r="T379" s="5">
        <v>25</v>
      </c>
      <c r="U379" s="5">
        <v>86</v>
      </c>
      <c r="V379" s="5">
        <v>70</v>
      </c>
    </row>
    <row r="380" spans="1:22" x14ac:dyDescent="0.3">
      <c r="A380" s="3">
        <v>29768</v>
      </c>
      <c r="B380" s="4">
        <v>379</v>
      </c>
      <c r="C380" s="4"/>
      <c r="D380" s="5">
        <v>0.68</v>
      </c>
      <c r="E380" s="5">
        <v>0.44</v>
      </c>
      <c r="F380" s="5">
        <v>0.59</v>
      </c>
      <c r="G380" s="5"/>
      <c r="H380" s="5"/>
      <c r="I380" s="5"/>
      <c r="J380" s="6"/>
      <c r="K380" s="6"/>
      <c r="L380" s="6"/>
      <c r="M380" s="6"/>
      <c r="N380" s="6"/>
      <c r="O380" s="6"/>
      <c r="P380" s="6"/>
      <c r="Q380" s="6"/>
      <c r="R380" s="5"/>
      <c r="S380" s="5">
        <v>49.8</v>
      </c>
      <c r="T380" s="5">
        <v>48</v>
      </c>
      <c r="U380" s="5">
        <v>18</v>
      </c>
      <c r="V380" s="5">
        <v>23</v>
      </c>
    </row>
    <row r="381" spans="1:22" x14ac:dyDescent="0.3">
      <c r="A381" s="3">
        <v>29799</v>
      </c>
      <c r="B381" s="4">
        <v>380</v>
      </c>
      <c r="C381" s="4"/>
      <c r="D381" s="5">
        <v>0.53</v>
      </c>
      <c r="E381" s="5">
        <v>0.31</v>
      </c>
      <c r="F381" s="5">
        <v>0.51</v>
      </c>
      <c r="G381" s="5"/>
      <c r="H381" s="5"/>
      <c r="I381" s="5"/>
      <c r="J381" s="6"/>
      <c r="K381" s="6"/>
      <c r="L381" s="6"/>
      <c r="M381" s="6"/>
      <c r="N381" s="6"/>
      <c r="O381" s="6"/>
      <c r="P381" s="6"/>
      <c r="Q381" s="6"/>
      <c r="R381" s="5"/>
      <c r="S381" s="5">
        <v>52.8</v>
      </c>
      <c r="T381" s="5">
        <v>31</v>
      </c>
      <c r="U381" s="5">
        <v>62</v>
      </c>
      <c r="V381" s="5">
        <v>33</v>
      </c>
    </row>
    <row r="382" spans="1:22" x14ac:dyDescent="0.3">
      <c r="A382" s="3">
        <v>29830</v>
      </c>
      <c r="B382" s="4">
        <v>381</v>
      </c>
      <c r="C382" s="4"/>
      <c r="D382" s="4"/>
      <c r="E382" s="5">
        <v>0.3</v>
      </c>
      <c r="F382" s="5">
        <v>0.55000000000000004</v>
      </c>
      <c r="G382" s="5"/>
      <c r="H382" s="5"/>
      <c r="I382" s="5"/>
      <c r="J382" s="6"/>
      <c r="K382" s="6"/>
      <c r="L382" s="6"/>
      <c r="M382" s="6"/>
      <c r="N382" s="6"/>
      <c r="O382" s="6"/>
      <c r="P382" s="6"/>
      <c r="Q382" s="6"/>
      <c r="R382" s="5"/>
      <c r="S382" s="5">
        <v>47.1</v>
      </c>
      <c r="T382" s="5">
        <v>22</v>
      </c>
      <c r="U382" s="5">
        <v>45.5</v>
      </c>
      <c r="V382" s="5">
        <v>34</v>
      </c>
    </row>
    <row r="383" spans="1:22" x14ac:dyDescent="0.3">
      <c r="A383" s="3">
        <v>29860</v>
      </c>
      <c r="B383" s="4">
        <v>382</v>
      </c>
      <c r="C383" s="4"/>
      <c r="D383" s="5">
        <v>0.35</v>
      </c>
      <c r="E383" s="5">
        <v>0.52</v>
      </c>
      <c r="F383" s="5">
        <v>0.57999999999999996</v>
      </c>
      <c r="G383" s="5"/>
      <c r="H383" s="5"/>
      <c r="I383" s="5"/>
      <c r="J383" s="6"/>
      <c r="K383" s="6"/>
      <c r="L383" s="6"/>
      <c r="M383" s="6"/>
      <c r="N383" s="6"/>
      <c r="O383" s="6"/>
      <c r="P383" s="6"/>
      <c r="Q383" s="6"/>
      <c r="R383" s="5"/>
      <c r="S383" s="5">
        <v>103.5</v>
      </c>
      <c r="T383" s="5">
        <v>190</v>
      </c>
      <c r="U383" s="5">
        <v>175</v>
      </c>
      <c r="V383" s="5">
        <v>73</v>
      </c>
    </row>
    <row r="384" spans="1:22" x14ac:dyDescent="0.3">
      <c r="A384" s="3">
        <v>29891</v>
      </c>
      <c r="B384" s="4">
        <v>383</v>
      </c>
      <c r="C384" s="4"/>
      <c r="D384" s="5">
        <v>0.48</v>
      </c>
      <c r="E384" s="5">
        <v>1.26</v>
      </c>
      <c r="F384" s="5">
        <v>2.27</v>
      </c>
      <c r="G384" s="5"/>
      <c r="H384" s="5"/>
      <c r="I384" s="5"/>
      <c r="J384" s="6"/>
      <c r="K384" s="6"/>
      <c r="L384" s="6"/>
      <c r="M384" s="6"/>
      <c r="N384" s="6"/>
      <c r="O384" s="6"/>
      <c r="P384" s="6"/>
      <c r="Q384" s="6"/>
      <c r="R384" s="5"/>
      <c r="S384" s="5">
        <v>141.1</v>
      </c>
      <c r="T384" s="5">
        <v>362</v>
      </c>
      <c r="U384" s="5">
        <v>71.5</v>
      </c>
      <c r="V384" s="5">
        <v>6</v>
      </c>
    </row>
    <row r="385" spans="1:22" x14ac:dyDescent="0.3">
      <c r="A385" s="3">
        <v>29921</v>
      </c>
      <c r="B385" s="4">
        <v>384</v>
      </c>
      <c r="C385" s="4"/>
      <c r="D385" s="5">
        <v>0.53</v>
      </c>
      <c r="E385" s="5">
        <v>0.33</v>
      </c>
      <c r="F385" s="5">
        <v>0.62</v>
      </c>
      <c r="G385" s="5"/>
      <c r="H385" s="5"/>
      <c r="I385" s="5"/>
      <c r="J385" s="6"/>
      <c r="K385" s="6"/>
      <c r="L385" s="6"/>
      <c r="M385" s="6"/>
      <c r="N385" s="6"/>
      <c r="O385" s="6"/>
      <c r="P385" s="6"/>
      <c r="Q385" s="6"/>
      <c r="R385" s="5"/>
      <c r="S385" s="5">
        <v>8</v>
      </c>
      <c r="T385" s="5">
        <v>269</v>
      </c>
      <c r="U385" s="5">
        <v>42</v>
      </c>
      <c r="V385" s="5">
        <v>41</v>
      </c>
    </row>
    <row r="386" spans="1:22" x14ac:dyDescent="0.3">
      <c r="A386" s="3">
        <v>29952</v>
      </c>
      <c r="B386" s="4">
        <v>385</v>
      </c>
      <c r="C386" s="4"/>
      <c r="D386" s="5">
        <v>0.3</v>
      </c>
      <c r="E386" s="5">
        <v>0.34</v>
      </c>
      <c r="F386" s="5"/>
      <c r="G386" s="5"/>
      <c r="H386" s="5"/>
      <c r="I386" s="5"/>
      <c r="J386" s="6"/>
      <c r="K386" s="6"/>
      <c r="L386" s="6"/>
      <c r="M386" s="6"/>
      <c r="N386" s="6"/>
      <c r="O386" s="6"/>
      <c r="P386" s="6"/>
      <c r="Q386" s="6"/>
      <c r="R386" s="5"/>
      <c r="S386" s="5">
        <v>3.8</v>
      </c>
      <c r="T386" s="5">
        <v>31</v>
      </c>
      <c r="U386" s="5">
        <v>33</v>
      </c>
      <c r="V386" s="5">
        <v>7</v>
      </c>
    </row>
    <row r="387" spans="1:22" x14ac:dyDescent="0.3">
      <c r="A387" s="3">
        <v>29983</v>
      </c>
      <c r="B387" s="4">
        <v>386</v>
      </c>
      <c r="C387" s="4"/>
      <c r="D387" s="5">
        <v>0.36</v>
      </c>
      <c r="E387" s="5">
        <v>0.22</v>
      </c>
      <c r="F387" s="5">
        <v>0.34</v>
      </c>
      <c r="G387" s="5"/>
      <c r="H387" s="5"/>
      <c r="I387" s="5"/>
      <c r="J387" s="6"/>
      <c r="K387" s="6"/>
      <c r="L387" s="6"/>
      <c r="M387" s="6"/>
      <c r="N387" s="6"/>
      <c r="O387" s="6"/>
      <c r="P387" s="6"/>
      <c r="Q387" s="6"/>
      <c r="R387" s="5"/>
      <c r="S387" s="5">
        <v>41.8</v>
      </c>
      <c r="T387" s="5">
        <v>12</v>
      </c>
      <c r="U387" s="5">
        <v>162</v>
      </c>
      <c r="V387" s="5">
        <v>39</v>
      </c>
    </row>
    <row r="388" spans="1:22" x14ac:dyDescent="0.3">
      <c r="A388" s="3">
        <v>30011</v>
      </c>
      <c r="B388" s="4">
        <v>387</v>
      </c>
      <c r="C388" s="4"/>
      <c r="D388" s="5">
        <v>0.39</v>
      </c>
      <c r="E388" s="5">
        <v>0.24</v>
      </c>
      <c r="F388" s="5">
        <v>0.36</v>
      </c>
      <c r="G388" s="5"/>
      <c r="H388" s="5"/>
      <c r="I388" s="5"/>
      <c r="J388" s="6"/>
      <c r="K388" s="6"/>
      <c r="L388" s="6"/>
      <c r="M388" s="6"/>
      <c r="N388" s="6"/>
      <c r="O388" s="6"/>
      <c r="P388" s="6"/>
      <c r="Q388" s="6"/>
      <c r="R388" s="5"/>
      <c r="S388" s="5">
        <v>115.9</v>
      </c>
      <c r="T388" s="5">
        <v>59</v>
      </c>
      <c r="U388" s="5">
        <v>89</v>
      </c>
      <c r="V388" s="5">
        <v>60</v>
      </c>
    </row>
    <row r="389" spans="1:22" x14ac:dyDescent="0.3">
      <c r="A389" s="3">
        <v>30042</v>
      </c>
      <c r="B389" s="4">
        <v>388</v>
      </c>
      <c r="C389" s="4"/>
      <c r="D389" s="5">
        <v>1.03</v>
      </c>
      <c r="E389" s="5">
        <v>2.31</v>
      </c>
      <c r="F389" s="5">
        <v>2.64</v>
      </c>
      <c r="G389" s="5"/>
      <c r="H389" s="5"/>
      <c r="I389" s="5"/>
      <c r="J389" s="6"/>
      <c r="K389" s="6"/>
      <c r="L389" s="6"/>
      <c r="M389" s="6"/>
      <c r="N389" s="6"/>
      <c r="O389" s="6"/>
      <c r="P389" s="6"/>
      <c r="Q389" s="6"/>
      <c r="R389" s="5"/>
      <c r="S389" s="5">
        <v>77.7</v>
      </c>
      <c r="T389" s="5">
        <v>70</v>
      </c>
      <c r="U389" s="5">
        <v>144</v>
      </c>
      <c r="V389" s="5">
        <v>116</v>
      </c>
    </row>
    <row r="390" spans="1:22" x14ac:dyDescent="0.3">
      <c r="A390" s="3">
        <v>30072</v>
      </c>
      <c r="B390" s="4">
        <v>389</v>
      </c>
      <c r="C390" s="4"/>
      <c r="D390" s="5">
        <v>0.79</v>
      </c>
      <c r="E390" s="5">
        <v>2.2000000000000002</v>
      </c>
      <c r="F390" s="5">
        <v>4.0599999999999996</v>
      </c>
      <c r="G390" s="5"/>
      <c r="H390" s="5"/>
      <c r="I390" s="5"/>
      <c r="J390" s="6"/>
      <c r="K390" s="6"/>
      <c r="L390" s="6"/>
      <c r="M390" s="6"/>
      <c r="N390" s="6"/>
      <c r="O390" s="6"/>
      <c r="P390" s="6"/>
      <c r="Q390" s="6"/>
      <c r="R390" s="5"/>
      <c r="S390" s="5">
        <v>103.9</v>
      </c>
      <c r="T390" s="5">
        <v>148</v>
      </c>
      <c r="U390" s="5">
        <v>155</v>
      </c>
      <c r="V390" s="5">
        <v>54</v>
      </c>
    </row>
    <row r="391" spans="1:22" x14ac:dyDescent="0.3">
      <c r="A391" s="3">
        <v>30103</v>
      </c>
      <c r="B391" s="4">
        <v>390</v>
      </c>
      <c r="C391" s="4"/>
      <c r="D391" s="5">
        <v>0.36</v>
      </c>
      <c r="E391" s="5">
        <v>0.84</v>
      </c>
      <c r="F391" s="5">
        <v>2.66</v>
      </c>
      <c r="G391" s="5"/>
      <c r="H391" s="5"/>
      <c r="I391" s="5"/>
      <c r="J391" s="6"/>
      <c r="K391" s="6"/>
      <c r="L391" s="6"/>
      <c r="M391" s="6"/>
      <c r="N391" s="6"/>
      <c r="O391" s="6"/>
      <c r="P391" s="6"/>
      <c r="Q391" s="6"/>
      <c r="R391" s="5"/>
      <c r="S391" s="5">
        <v>78.099999999999994</v>
      </c>
      <c r="T391" s="5">
        <v>12</v>
      </c>
      <c r="U391" s="5">
        <v>60</v>
      </c>
      <c r="V391" s="5">
        <v>21</v>
      </c>
    </row>
    <row r="392" spans="1:22" x14ac:dyDescent="0.3">
      <c r="A392" s="3">
        <v>30133</v>
      </c>
      <c r="B392" s="4">
        <v>391</v>
      </c>
      <c r="C392" s="4"/>
      <c r="D392" s="5">
        <v>0.27</v>
      </c>
      <c r="E392" s="5">
        <v>0.28000000000000003</v>
      </c>
      <c r="F392" s="5">
        <v>0.68</v>
      </c>
      <c r="G392" s="5"/>
      <c r="H392" s="5"/>
      <c r="I392" s="5"/>
      <c r="J392" s="6"/>
      <c r="K392" s="6"/>
      <c r="L392" s="6"/>
      <c r="M392" s="6"/>
      <c r="N392" s="6"/>
      <c r="O392" s="6"/>
      <c r="P392" s="6"/>
      <c r="Q392" s="6"/>
      <c r="R392" s="5"/>
      <c r="S392" s="5">
        <v>98.7</v>
      </c>
      <c r="T392" s="5">
        <v>69</v>
      </c>
      <c r="U392" s="5">
        <v>32.5</v>
      </c>
      <c r="V392" s="5">
        <v>17.5</v>
      </c>
    </row>
    <row r="393" spans="1:22" x14ac:dyDescent="0.3">
      <c r="A393" s="3">
        <v>30164</v>
      </c>
      <c r="B393" s="4">
        <v>392</v>
      </c>
      <c r="C393" s="4"/>
      <c r="D393" s="5">
        <v>0.12</v>
      </c>
      <c r="E393" s="5">
        <v>0.18</v>
      </c>
      <c r="F393" s="5">
        <v>0.5</v>
      </c>
      <c r="G393" s="5"/>
      <c r="H393" s="5"/>
      <c r="I393" s="5"/>
      <c r="J393" s="6"/>
      <c r="K393" s="6"/>
      <c r="L393" s="6"/>
      <c r="M393" s="6"/>
      <c r="N393" s="6"/>
      <c r="O393" s="6"/>
      <c r="P393" s="6"/>
      <c r="Q393" s="6"/>
      <c r="R393" s="5"/>
      <c r="S393" s="5">
        <v>118.3</v>
      </c>
      <c r="T393" s="5">
        <v>51</v>
      </c>
      <c r="U393" s="5">
        <v>13</v>
      </c>
      <c r="V393" s="5">
        <v>12</v>
      </c>
    </row>
    <row r="394" spans="1:22" x14ac:dyDescent="0.3">
      <c r="A394" s="3">
        <v>30195</v>
      </c>
      <c r="B394" s="4">
        <v>393</v>
      </c>
      <c r="C394" s="4"/>
      <c r="D394" s="5">
        <v>0.35</v>
      </c>
      <c r="E394" s="5">
        <v>0.28999999999999998</v>
      </c>
      <c r="F394" s="5">
        <v>0.6</v>
      </c>
      <c r="G394" s="5"/>
      <c r="H394" s="5"/>
      <c r="I394" s="5"/>
      <c r="J394" s="6"/>
      <c r="K394" s="6"/>
      <c r="L394" s="6"/>
      <c r="M394" s="6"/>
      <c r="N394" s="6"/>
      <c r="O394" s="6"/>
      <c r="P394" s="6"/>
      <c r="Q394" s="6"/>
      <c r="R394" s="5"/>
      <c r="S394" s="5">
        <v>60.3</v>
      </c>
      <c r="T394" s="5">
        <v>110</v>
      </c>
      <c r="U394" s="5">
        <v>72.599999999999994</v>
      </c>
      <c r="V394" s="5">
        <v>57</v>
      </c>
    </row>
    <row r="395" spans="1:22" x14ac:dyDescent="0.3">
      <c r="A395" s="3">
        <v>30225</v>
      </c>
      <c r="B395" s="4">
        <v>394</v>
      </c>
      <c r="C395" s="4"/>
      <c r="D395" s="5">
        <v>0.27</v>
      </c>
      <c r="E395" s="5">
        <v>1.29</v>
      </c>
      <c r="F395" s="5">
        <v>1.65</v>
      </c>
      <c r="G395" s="5"/>
      <c r="H395" s="5"/>
      <c r="I395" s="5"/>
      <c r="J395" s="6"/>
      <c r="K395" s="6"/>
      <c r="L395" s="6"/>
      <c r="M395" s="6"/>
      <c r="N395" s="6"/>
      <c r="O395" s="6"/>
      <c r="P395" s="6"/>
      <c r="Q395" s="6"/>
      <c r="R395" s="5"/>
      <c r="S395" s="5">
        <v>72</v>
      </c>
      <c r="T395" s="5">
        <v>68</v>
      </c>
      <c r="U395" s="5">
        <v>89</v>
      </c>
      <c r="V395" s="5">
        <v>113</v>
      </c>
    </row>
    <row r="396" spans="1:22" x14ac:dyDescent="0.3">
      <c r="A396" s="3">
        <v>30256</v>
      </c>
      <c r="B396" s="4">
        <v>395</v>
      </c>
      <c r="C396" s="4"/>
      <c r="D396" s="5">
        <v>0.13</v>
      </c>
      <c r="E396" s="5">
        <v>1.0900000000000001</v>
      </c>
      <c r="F396" s="5">
        <v>0.98</v>
      </c>
      <c r="G396" s="5"/>
      <c r="H396" s="5"/>
      <c r="I396" s="5"/>
      <c r="J396" s="6"/>
      <c r="K396" s="6"/>
      <c r="L396" s="6"/>
      <c r="M396" s="6"/>
      <c r="N396" s="6"/>
      <c r="O396" s="6"/>
      <c r="P396" s="6"/>
      <c r="Q396" s="6"/>
      <c r="R396" s="5"/>
      <c r="S396" s="5">
        <v>36.200000000000003</v>
      </c>
      <c r="T396" s="5">
        <v>31</v>
      </c>
      <c r="U396" s="5">
        <v>99.4</v>
      </c>
      <c r="V396" s="5">
        <v>38</v>
      </c>
    </row>
    <row r="397" spans="1:22" x14ac:dyDescent="0.3">
      <c r="A397" s="3">
        <v>30286</v>
      </c>
      <c r="B397" s="4">
        <v>396</v>
      </c>
      <c r="C397" s="4"/>
      <c r="D397" s="5">
        <v>0.3</v>
      </c>
      <c r="E397" s="5">
        <v>0.74</v>
      </c>
      <c r="F397" s="5">
        <v>0.81</v>
      </c>
      <c r="G397" s="5"/>
      <c r="H397" s="5"/>
      <c r="I397" s="5"/>
      <c r="J397" s="6"/>
      <c r="K397" s="6"/>
      <c r="L397" s="6"/>
      <c r="M397" s="6"/>
      <c r="N397" s="6"/>
      <c r="O397" s="6"/>
      <c r="P397" s="6"/>
      <c r="Q397" s="6"/>
      <c r="R397" s="5"/>
      <c r="S397" s="5">
        <v>97.3</v>
      </c>
      <c r="T397" s="5">
        <v>53</v>
      </c>
      <c r="U397" s="5">
        <v>53.8</v>
      </c>
      <c r="V397" s="5">
        <v>36</v>
      </c>
    </row>
    <row r="398" spans="1:22" x14ac:dyDescent="0.3">
      <c r="A398" s="3">
        <v>30317</v>
      </c>
      <c r="B398" s="4">
        <v>397</v>
      </c>
      <c r="C398" s="4"/>
      <c r="D398" s="4"/>
      <c r="E398" s="5">
        <v>0.43</v>
      </c>
      <c r="F398" s="5">
        <v>0.3</v>
      </c>
      <c r="G398" s="5"/>
      <c r="H398" s="5"/>
      <c r="I398" s="5"/>
      <c r="J398" s="6"/>
      <c r="K398" s="6"/>
      <c r="L398" s="6"/>
      <c r="M398" s="6"/>
      <c r="N398" s="6"/>
      <c r="O398" s="6"/>
      <c r="P398" s="6"/>
      <c r="Q398" s="6"/>
      <c r="R398" s="5"/>
      <c r="S398" s="5">
        <v>33.200000000000003</v>
      </c>
      <c r="T398" s="5">
        <v>9</v>
      </c>
      <c r="U398" s="5"/>
      <c r="V398" s="5">
        <v>5</v>
      </c>
    </row>
    <row r="399" spans="1:22" x14ac:dyDescent="0.3">
      <c r="A399" s="3">
        <v>30348</v>
      </c>
      <c r="B399" s="4">
        <v>398</v>
      </c>
      <c r="C399" s="4"/>
      <c r="D399" s="4"/>
      <c r="E399" s="5">
        <v>0.37</v>
      </c>
      <c r="F399" s="5">
        <v>0.28000000000000003</v>
      </c>
      <c r="G399" s="5"/>
      <c r="H399" s="5"/>
      <c r="I399" s="5"/>
      <c r="J399" s="6"/>
      <c r="K399" s="6"/>
      <c r="L399" s="6"/>
      <c r="M399" s="6"/>
      <c r="N399" s="6"/>
      <c r="O399" s="6"/>
      <c r="P399" s="6"/>
      <c r="Q399" s="6"/>
      <c r="R399" s="5"/>
      <c r="S399" s="5">
        <v>64.400000000000006</v>
      </c>
      <c r="T399" s="5">
        <v>33</v>
      </c>
      <c r="U399" s="5"/>
      <c r="V399" s="5">
        <v>6</v>
      </c>
    </row>
    <row r="400" spans="1:22" x14ac:dyDescent="0.3">
      <c r="A400" s="3">
        <v>30376</v>
      </c>
      <c r="B400" s="4">
        <v>399</v>
      </c>
      <c r="C400" s="4"/>
      <c r="D400" s="4"/>
      <c r="E400" s="5">
        <v>0.5</v>
      </c>
      <c r="F400" s="5">
        <v>0.43</v>
      </c>
      <c r="G400" s="5"/>
      <c r="H400" s="5"/>
      <c r="I400" s="5"/>
      <c r="J400" s="6"/>
      <c r="K400" s="6"/>
      <c r="L400" s="6"/>
      <c r="M400" s="6"/>
      <c r="N400" s="6"/>
      <c r="O400" s="6"/>
      <c r="P400" s="6"/>
      <c r="Q400" s="6"/>
      <c r="R400" s="5"/>
      <c r="S400" s="5">
        <v>126.6</v>
      </c>
      <c r="T400" s="5">
        <v>7</v>
      </c>
      <c r="U400" s="5"/>
      <c r="V400" s="5">
        <v>34</v>
      </c>
    </row>
    <row r="401" spans="1:22" x14ac:dyDescent="0.3">
      <c r="A401" s="3">
        <v>30407</v>
      </c>
      <c r="B401" s="4">
        <v>400</v>
      </c>
      <c r="C401" s="4"/>
      <c r="D401" s="4"/>
      <c r="E401" s="5">
        <v>1.1299999999999999</v>
      </c>
      <c r="F401" s="5">
        <v>1.5</v>
      </c>
      <c r="G401" s="5"/>
      <c r="H401" s="5"/>
      <c r="I401" s="5"/>
      <c r="J401" s="6"/>
      <c r="K401" s="6"/>
      <c r="L401" s="6"/>
      <c r="M401" s="6"/>
      <c r="N401" s="6"/>
      <c r="O401" s="6"/>
      <c r="P401" s="6"/>
      <c r="Q401" s="6"/>
      <c r="R401" s="5"/>
      <c r="S401" s="5">
        <v>47.4</v>
      </c>
      <c r="T401" s="5">
        <v>122</v>
      </c>
      <c r="U401" s="5"/>
      <c r="V401" s="5">
        <v>168</v>
      </c>
    </row>
    <row r="402" spans="1:22" x14ac:dyDescent="0.3">
      <c r="A402" s="3">
        <v>30437</v>
      </c>
      <c r="B402" s="4">
        <v>401</v>
      </c>
      <c r="C402" s="4"/>
      <c r="D402" s="4"/>
      <c r="E402" s="5">
        <v>1.1100000000000001</v>
      </c>
      <c r="F402" s="5">
        <v>1.38</v>
      </c>
      <c r="G402" s="5"/>
      <c r="H402" s="5"/>
      <c r="I402" s="5"/>
      <c r="J402" s="6"/>
      <c r="K402" s="6"/>
      <c r="L402" s="6"/>
      <c r="M402" s="6"/>
      <c r="N402" s="6"/>
      <c r="O402" s="6"/>
      <c r="P402" s="6"/>
      <c r="Q402" s="6"/>
      <c r="R402" s="5"/>
      <c r="S402" s="5">
        <v>79.900000000000006</v>
      </c>
      <c r="T402" s="5">
        <v>82.5</v>
      </c>
      <c r="U402" s="5"/>
      <c r="V402" s="5">
        <v>50.5</v>
      </c>
    </row>
    <row r="403" spans="1:22" x14ac:dyDescent="0.3">
      <c r="A403" s="3">
        <v>30468</v>
      </c>
      <c r="B403" s="4">
        <v>402</v>
      </c>
      <c r="C403" s="4"/>
      <c r="D403" s="4"/>
      <c r="E403" s="5">
        <v>0.71</v>
      </c>
      <c r="F403" s="5">
        <v>0.81</v>
      </c>
      <c r="G403" s="5"/>
      <c r="H403" s="5"/>
      <c r="I403" s="5"/>
      <c r="J403" s="6"/>
      <c r="K403" s="6"/>
      <c r="L403" s="6"/>
      <c r="M403" s="6"/>
      <c r="N403" s="6"/>
      <c r="O403" s="6"/>
      <c r="P403" s="6"/>
      <c r="Q403" s="6"/>
      <c r="R403" s="5"/>
      <c r="S403" s="5">
        <v>67.2</v>
      </c>
      <c r="T403" s="5">
        <v>184</v>
      </c>
      <c r="U403" s="5"/>
      <c r="V403" s="5">
        <v>52</v>
      </c>
    </row>
    <row r="404" spans="1:22" x14ac:dyDescent="0.3">
      <c r="A404" s="3">
        <v>30498</v>
      </c>
      <c r="B404" s="4">
        <v>403</v>
      </c>
      <c r="C404" s="4"/>
      <c r="D404" s="4"/>
      <c r="E404" s="5">
        <v>0.43</v>
      </c>
      <c r="F404" s="5">
        <v>0.49</v>
      </c>
      <c r="G404" s="5"/>
      <c r="H404" s="5"/>
      <c r="I404" s="5"/>
      <c r="J404" s="6"/>
      <c r="K404" s="6"/>
      <c r="L404" s="6"/>
      <c r="M404" s="6"/>
      <c r="N404" s="6"/>
      <c r="O404" s="6"/>
      <c r="P404" s="6"/>
      <c r="Q404" s="6"/>
      <c r="R404" s="5"/>
      <c r="S404" s="5">
        <v>87.8</v>
      </c>
      <c r="T404" s="5">
        <v>193.5</v>
      </c>
      <c r="U404" s="5"/>
      <c r="V404" s="5">
        <v>4</v>
      </c>
    </row>
    <row r="405" spans="1:22" x14ac:dyDescent="0.3">
      <c r="A405" s="3">
        <v>30529</v>
      </c>
      <c r="B405" s="4">
        <v>404</v>
      </c>
      <c r="C405" s="4"/>
      <c r="D405" s="4"/>
      <c r="E405" s="5">
        <v>0.4</v>
      </c>
      <c r="F405" s="5">
        <v>0.47</v>
      </c>
      <c r="G405" s="5"/>
      <c r="H405" s="5"/>
      <c r="I405" s="5"/>
      <c r="J405" s="6"/>
      <c r="K405" s="6"/>
      <c r="L405" s="6"/>
      <c r="M405" s="6"/>
      <c r="N405" s="6"/>
      <c r="O405" s="6"/>
      <c r="P405" s="6"/>
      <c r="Q405" s="6"/>
      <c r="R405" s="5"/>
      <c r="S405" s="5">
        <v>36</v>
      </c>
      <c r="T405" s="5">
        <v>161</v>
      </c>
      <c r="U405" s="5"/>
      <c r="V405" s="5">
        <v>2</v>
      </c>
    </row>
    <row r="406" spans="1:22" x14ac:dyDescent="0.3">
      <c r="A406" s="3">
        <v>30560</v>
      </c>
      <c r="B406" s="4">
        <v>405</v>
      </c>
      <c r="C406" s="4"/>
      <c r="D406" s="4"/>
      <c r="E406" s="5">
        <v>0.33</v>
      </c>
      <c r="F406" s="5">
        <v>0.16</v>
      </c>
      <c r="G406" s="5"/>
      <c r="H406" s="5"/>
      <c r="I406" s="5"/>
      <c r="J406" s="6"/>
      <c r="K406" s="6"/>
      <c r="L406" s="6"/>
      <c r="M406" s="6"/>
      <c r="N406" s="6"/>
      <c r="O406" s="6"/>
      <c r="P406" s="6"/>
      <c r="Q406" s="6"/>
      <c r="R406" s="5"/>
      <c r="S406" s="5">
        <v>73</v>
      </c>
      <c r="T406" s="5">
        <v>273</v>
      </c>
      <c r="U406" s="5"/>
      <c r="V406" s="5">
        <v>93</v>
      </c>
    </row>
    <row r="407" spans="1:22" x14ac:dyDescent="0.3">
      <c r="A407" s="3">
        <v>30590</v>
      </c>
      <c r="B407" s="4">
        <v>406</v>
      </c>
      <c r="C407" s="4"/>
      <c r="D407" s="4"/>
      <c r="E407" s="5">
        <v>0.8</v>
      </c>
      <c r="F407" s="5">
        <v>0.82</v>
      </c>
      <c r="G407" s="5"/>
      <c r="H407" s="5"/>
      <c r="I407" s="5"/>
      <c r="J407" s="6"/>
      <c r="K407" s="6"/>
      <c r="L407" s="6"/>
      <c r="M407" s="6"/>
      <c r="N407" s="6"/>
      <c r="O407" s="6"/>
      <c r="P407" s="6"/>
      <c r="Q407" s="6"/>
      <c r="R407" s="5"/>
      <c r="S407" s="5">
        <v>93.2</v>
      </c>
      <c r="T407" s="5">
        <v>178</v>
      </c>
      <c r="U407" s="5"/>
      <c r="V407" s="5">
        <v>106</v>
      </c>
    </row>
    <row r="408" spans="1:22" x14ac:dyDescent="0.3">
      <c r="A408" s="3">
        <v>30621</v>
      </c>
      <c r="B408" s="4">
        <v>407</v>
      </c>
      <c r="C408" s="4"/>
      <c r="D408" s="4"/>
      <c r="E408" s="5">
        <v>0.54</v>
      </c>
      <c r="F408" s="5">
        <v>0.63</v>
      </c>
      <c r="G408" s="5"/>
      <c r="H408" s="5"/>
      <c r="I408" s="5"/>
      <c r="J408" s="6"/>
      <c r="K408" s="6"/>
      <c r="L408" s="6"/>
      <c r="M408" s="6"/>
      <c r="N408" s="6"/>
      <c r="O408" s="6"/>
      <c r="P408" s="6"/>
      <c r="Q408" s="6"/>
      <c r="R408" s="5"/>
      <c r="S408" s="5">
        <v>52.2</v>
      </c>
      <c r="T408" s="5">
        <v>263</v>
      </c>
      <c r="U408" s="5"/>
      <c r="V408" s="5">
        <v>55</v>
      </c>
    </row>
    <row r="409" spans="1:22" x14ac:dyDescent="0.3">
      <c r="A409" s="3">
        <v>30651</v>
      </c>
      <c r="B409" s="4">
        <v>408</v>
      </c>
      <c r="C409" s="4"/>
      <c r="D409" s="4"/>
      <c r="E409" s="5">
        <v>0.56999999999999995</v>
      </c>
      <c r="F409" s="5">
        <v>0.48</v>
      </c>
      <c r="G409" s="5"/>
      <c r="H409" s="5"/>
      <c r="I409" s="5"/>
      <c r="J409" s="6"/>
      <c r="K409" s="6"/>
      <c r="L409" s="6"/>
      <c r="M409" s="6"/>
      <c r="N409" s="6"/>
      <c r="O409" s="6"/>
      <c r="P409" s="6"/>
      <c r="Q409" s="6"/>
      <c r="R409" s="5"/>
      <c r="S409" s="5">
        <v>36.200000000000003</v>
      </c>
      <c r="T409" s="5">
        <v>94</v>
      </c>
      <c r="U409" s="5"/>
      <c r="V409" s="5">
        <v>31</v>
      </c>
    </row>
    <row r="410" spans="1:22" x14ac:dyDescent="0.3">
      <c r="A410" s="3">
        <v>30682</v>
      </c>
      <c r="B410" s="4">
        <v>409</v>
      </c>
      <c r="C410" s="4"/>
      <c r="D410" s="5">
        <v>0.35</v>
      </c>
      <c r="E410" s="5">
        <v>0.51</v>
      </c>
      <c r="F410" s="5">
        <v>0.39</v>
      </c>
      <c r="G410" s="5"/>
      <c r="H410" s="5"/>
      <c r="I410" s="5"/>
      <c r="J410" s="6"/>
      <c r="K410" s="6"/>
      <c r="L410" s="6"/>
      <c r="M410" s="6"/>
      <c r="N410" s="6"/>
      <c r="O410" s="6"/>
      <c r="P410" s="6"/>
      <c r="Q410" s="6"/>
      <c r="R410" s="5"/>
      <c r="S410" s="5">
        <v>34</v>
      </c>
      <c r="T410" s="5">
        <v>14.5</v>
      </c>
      <c r="U410" s="5"/>
      <c r="V410" s="5">
        <v>42</v>
      </c>
    </row>
    <row r="411" spans="1:22" x14ac:dyDescent="0.3">
      <c r="A411" s="3">
        <v>30713</v>
      </c>
      <c r="B411" s="4">
        <v>410</v>
      </c>
      <c r="C411" s="4"/>
      <c r="D411" s="4"/>
      <c r="E411" s="5">
        <v>0.63</v>
      </c>
      <c r="F411" s="5">
        <v>0.43</v>
      </c>
      <c r="G411" s="5"/>
      <c r="H411" s="5"/>
      <c r="I411" s="5"/>
      <c r="J411" s="6"/>
      <c r="K411" s="6"/>
      <c r="L411" s="6"/>
      <c r="M411" s="6"/>
      <c r="N411" s="6"/>
      <c r="O411" s="6"/>
      <c r="P411" s="6"/>
      <c r="Q411" s="6"/>
      <c r="R411" s="5"/>
      <c r="S411" s="5">
        <v>9.8000000000000007</v>
      </c>
      <c r="T411" s="5">
        <v>20.6</v>
      </c>
      <c r="U411" s="5"/>
      <c r="V411" s="5">
        <v>102</v>
      </c>
    </row>
    <row r="412" spans="1:22" x14ac:dyDescent="0.3">
      <c r="A412" s="3">
        <v>30742</v>
      </c>
      <c r="B412" s="4">
        <v>411</v>
      </c>
      <c r="C412" s="4"/>
      <c r="D412" s="5">
        <v>0.32</v>
      </c>
      <c r="E412" s="5">
        <v>0.45</v>
      </c>
      <c r="F412" s="5">
        <v>0.21</v>
      </c>
      <c r="G412" s="5"/>
      <c r="H412" s="5"/>
      <c r="I412" s="5"/>
      <c r="J412" s="6"/>
      <c r="K412" s="6"/>
      <c r="L412" s="6"/>
      <c r="M412" s="6"/>
      <c r="N412" s="6"/>
      <c r="O412" s="6"/>
      <c r="P412" s="6"/>
      <c r="Q412" s="6"/>
      <c r="R412" s="5"/>
      <c r="S412" s="5">
        <v>73</v>
      </c>
      <c r="T412" s="5">
        <v>119.4</v>
      </c>
      <c r="U412" s="5"/>
      <c r="V412" s="5">
        <v>39</v>
      </c>
    </row>
    <row r="413" spans="1:22" x14ac:dyDescent="0.3">
      <c r="A413" s="3">
        <v>30773</v>
      </c>
      <c r="B413" s="4">
        <v>412</v>
      </c>
      <c r="C413" s="4"/>
      <c r="D413" s="5">
        <v>0.32</v>
      </c>
      <c r="E413" s="5">
        <v>0.54</v>
      </c>
      <c r="F413" s="5">
        <v>0.3</v>
      </c>
      <c r="G413" s="5"/>
      <c r="H413" s="5"/>
      <c r="I413" s="5"/>
      <c r="J413" s="6"/>
      <c r="K413" s="6"/>
      <c r="L413" s="6"/>
      <c r="M413" s="6"/>
      <c r="N413" s="6"/>
      <c r="O413" s="6"/>
      <c r="P413" s="6"/>
      <c r="Q413" s="6"/>
      <c r="R413" s="5"/>
      <c r="S413" s="5">
        <v>83.5</v>
      </c>
      <c r="T413" s="5">
        <v>57.7</v>
      </c>
      <c r="U413" s="5"/>
      <c r="V413" s="5">
        <v>60</v>
      </c>
    </row>
    <row r="414" spans="1:22" x14ac:dyDescent="0.3">
      <c r="A414" s="3">
        <v>30803</v>
      </c>
      <c r="B414" s="4">
        <v>413</v>
      </c>
      <c r="C414" s="4"/>
      <c r="D414" s="5">
        <v>1.1399999999999999</v>
      </c>
      <c r="E414" s="5">
        <v>1.0900000000000001</v>
      </c>
      <c r="F414" s="5">
        <v>1.1200000000000001</v>
      </c>
      <c r="G414" s="5"/>
      <c r="H414" s="5"/>
      <c r="I414" s="5"/>
      <c r="J414" s="6"/>
      <c r="K414" s="6"/>
      <c r="L414" s="6"/>
      <c r="M414" s="6"/>
      <c r="N414" s="6"/>
      <c r="O414" s="6"/>
      <c r="P414" s="6"/>
      <c r="Q414" s="6"/>
      <c r="R414" s="5"/>
      <c r="S414" s="5">
        <v>53</v>
      </c>
      <c r="T414" s="5">
        <v>46.8</v>
      </c>
      <c r="U414" s="5"/>
      <c r="V414" s="5">
        <v>103</v>
      </c>
    </row>
    <row r="415" spans="1:22" x14ac:dyDescent="0.3">
      <c r="A415" s="3">
        <v>30834</v>
      </c>
      <c r="B415" s="4">
        <v>414</v>
      </c>
      <c r="C415" s="4"/>
      <c r="D415" s="5">
        <v>0.57999999999999996</v>
      </c>
      <c r="E415" s="5">
        <v>0.91</v>
      </c>
      <c r="F415" s="5">
        <v>0.52</v>
      </c>
      <c r="G415" s="5"/>
      <c r="H415" s="5"/>
      <c r="I415" s="5"/>
      <c r="J415" s="6"/>
      <c r="K415" s="6"/>
      <c r="L415" s="6"/>
      <c r="M415" s="6"/>
      <c r="N415" s="6"/>
      <c r="O415" s="6"/>
      <c r="P415" s="6"/>
      <c r="Q415" s="6"/>
      <c r="R415" s="5"/>
      <c r="S415" s="5">
        <v>71.599999999999994</v>
      </c>
      <c r="T415" s="5">
        <v>12.5</v>
      </c>
      <c r="U415" s="5"/>
      <c r="V415" s="5">
        <v>79</v>
      </c>
    </row>
    <row r="416" spans="1:22" x14ac:dyDescent="0.3">
      <c r="A416" s="3">
        <v>30864</v>
      </c>
      <c r="B416" s="4">
        <v>415</v>
      </c>
      <c r="C416" s="4"/>
      <c r="D416" s="5">
        <v>0.28000000000000003</v>
      </c>
      <c r="E416" s="5">
        <v>0.71</v>
      </c>
      <c r="F416" s="5">
        <v>0.45</v>
      </c>
      <c r="G416" s="5"/>
      <c r="H416" s="5"/>
      <c r="I416" s="5"/>
      <c r="J416" s="6"/>
      <c r="K416" s="6"/>
      <c r="L416" s="6"/>
      <c r="M416" s="6"/>
      <c r="N416" s="6"/>
      <c r="O416" s="6"/>
      <c r="P416" s="6"/>
      <c r="Q416" s="6"/>
      <c r="R416" s="5"/>
      <c r="S416" s="5">
        <v>28</v>
      </c>
      <c r="T416" s="5">
        <v>11.1</v>
      </c>
      <c r="U416" s="5"/>
      <c r="V416" s="5">
        <v>25.5</v>
      </c>
    </row>
    <row r="417" spans="1:22" x14ac:dyDescent="0.3">
      <c r="A417" s="3">
        <v>30895</v>
      </c>
      <c r="B417" s="4">
        <v>416</v>
      </c>
      <c r="C417" s="4"/>
      <c r="D417" s="5">
        <v>0.85</v>
      </c>
      <c r="E417" s="5">
        <v>1.0900000000000001</v>
      </c>
      <c r="F417" s="5">
        <v>0.73</v>
      </c>
      <c r="G417" s="5"/>
      <c r="H417" s="5"/>
      <c r="I417" s="5"/>
      <c r="J417" s="6"/>
      <c r="K417" s="6"/>
      <c r="L417" s="6"/>
      <c r="M417" s="6"/>
      <c r="N417" s="6"/>
      <c r="O417" s="6"/>
      <c r="P417" s="6"/>
      <c r="Q417" s="6"/>
      <c r="R417" s="5"/>
      <c r="S417" s="5">
        <v>18.100000000000001</v>
      </c>
      <c r="T417" s="5">
        <v>20.8</v>
      </c>
      <c r="U417" s="5"/>
      <c r="V417" s="5">
        <v>10</v>
      </c>
    </row>
    <row r="418" spans="1:22" x14ac:dyDescent="0.3">
      <c r="A418" s="3">
        <v>30926</v>
      </c>
      <c r="B418" s="4">
        <v>417</v>
      </c>
      <c r="C418" s="4"/>
      <c r="D418" s="5">
        <v>0.99</v>
      </c>
      <c r="E418" s="5">
        <v>0.85</v>
      </c>
      <c r="F418" s="5">
        <v>0.86</v>
      </c>
      <c r="G418" s="5"/>
      <c r="H418" s="5"/>
      <c r="I418" s="5"/>
      <c r="J418" s="6"/>
      <c r="K418" s="6"/>
      <c r="L418" s="6"/>
      <c r="M418" s="6"/>
      <c r="N418" s="6"/>
      <c r="O418" s="6"/>
      <c r="P418" s="6"/>
      <c r="Q418" s="6"/>
      <c r="R418" s="5"/>
      <c r="S418" s="5">
        <v>46.7</v>
      </c>
      <c r="T418" s="5">
        <v>16.600000000000001</v>
      </c>
      <c r="U418" s="5"/>
      <c r="V418" s="5">
        <v>91</v>
      </c>
    </row>
    <row r="419" spans="1:22" x14ac:dyDescent="0.3">
      <c r="A419" s="3">
        <v>30956</v>
      </c>
      <c r="B419" s="4">
        <v>418</v>
      </c>
      <c r="C419" s="4"/>
      <c r="D419" s="4"/>
      <c r="E419" s="5">
        <v>1.33</v>
      </c>
      <c r="F419" s="5">
        <v>1.34</v>
      </c>
      <c r="G419" s="5"/>
      <c r="H419" s="5"/>
      <c r="I419" s="5"/>
      <c r="J419" s="6"/>
      <c r="K419" s="6"/>
      <c r="L419" s="6"/>
      <c r="M419" s="6"/>
      <c r="N419" s="6"/>
      <c r="O419" s="6"/>
      <c r="P419" s="6"/>
      <c r="Q419" s="6"/>
      <c r="R419" s="5"/>
      <c r="S419" s="5">
        <v>63.5</v>
      </c>
      <c r="T419" s="5">
        <v>25.1</v>
      </c>
      <c r="U419" s="5"/>
      <c r="V419" s="5">
        <v>37</v>
      </c>
    </row>
    <row r="420" spans="1:22" x14ac:dyDescent="0.3">
      <c r="A420" s="3">
        <v>30987</v>
      </c>
      <c r="B420" s="4">
        <v>419</v>
      </c>
      <c r="C420" s="4"/>
      <c r="D420" s="4"/>
      <c r="E420" s="5">
        <v>1.93</v>
      </c>
      <c r="F420" s="5">
        <v>2.6</v>
      </c>
      <c r="G420" s="5"/>
      <c r="H420" s="5"/>
      <c r="I420" s="5"/>
      <c r="J420" s="6"/>
      <c r="K420" s="6"/>
      <c r="L420" s="6"/>
      <c r="M420" s="6"/>
      <c r="N420" s="6"/>
      <c r="O420" s="6"/>
      <c r="P420" s="6"/>
      <c r="Q420" s="6"/>
      <c r="R420" s="5"/>
      <c r="S420" s="5">
        <v>48.8</v>
      </c>
      <c r="T420" s="5">
        <v>54.6</v>
      </c>
      <c r="U420" s="5"/>
      <c r="V420" s="5">
        <v>72</v>
      </c>
    </row>
    <row r="421" spans="1:22" x14ac:dyDescent="0.3">
      <c r="A421" s="3">
        <v>31017</v>
      </c>
      <c r="B421" s="4">
        <v>420</v>
      </c>
      <c r="C421" s="4"/>
      <c r="D421" s="4"/>
      <c r="E421" s="5">
        <v>0.81</v>
      </c>
      <c r="F421" s="5">
        <v>0.64</v>
      </c>
      <c r="G421" s="5"/>
      <c r="H421" s="5"/>
      <c r="I421" s="5"/>
      <c r="J421" s="6"/>
      <c r="K421" s="6"/>
      <c r="L421" s="6"/>
      <c r="M421" s="6"/>
      <c r="N421" s="6"/>
      <c r="O421" s="6"/>
      <c r="P421" s="6"/>
      <c r="Q421" s="6"/>
      <c r="R421" s="5"/>
      <c r="S421" s="5">
        <v>1.2</v>
      </c>
      <c r="T421" s="5">
        <v>60</v>
      </c>
      <c r="U421" s="5"/>
      <c r="V421" s="5">
        <v>12</v>
      </c>
    </row>
    <row r="422" spans="1:22" x14ac:dyDescent="0.3">
      <c r="A422" s="3">
        <v>31048</v>
      </c>
      <c r="B422" s="4">
        <v>421</v>
      </c>
      <c r="C422" s="4"/>
      <c r="D422" s="4"/>
      <c r="E422" s="5">
        <v>0.52</v>
      </c>
      <c r="F422" s="5">
        <v>0.2</v>
      </c>
      <c r="G422" s="5"/>
      <c r="H422" s="5"/>
      <c r="I422" s="5"/>
      <c r="J422" s="6"/>
      <c r="K422" s="6"/>
      <c r="L422" s="6"/>
      <c r="M422" s="6"/>
      <c r="N422" s="6"/>
      <c r="O422" s="6"/>
      <c r="P422" s="6"/>
      <c r="Q422" s="6"/>
      <c r="R422" s="5"/>
      <c r="S422" s="5">
        <v>25.3</v>
      </c>
      <c r="T422" s="5">
        <v>1.2</v>
      </c>
      <c r="U422" s="5"/>
      <c r="V422" s="5">
        <v>10</v>
      </c>
    </row>
    <row r="423" spans="1:22" x14ac:dyDescent="0.3">
      <c r="A423" s="3">
        <v>31079</v>
      </c>
      <c r="B423" s="4">
        <v>422</v>
      </c>
      <c r="C423" s="4"/>
      <c r="D423" s="4"/>
      <c r="E423" s="5">
        <v>0.44</v>
      </c>
      <c r="F423" s="5">
        <v>0.01</v>
      </c>
      <c r="G423" s="5"/>
      <c r="H423" s="5"/>
      <c r="I423" s="5"/>
      <c r="J423" s="6"/>
      <c r="K423" s="6"/>
      <c r="L423" s="6"/>
      <c r="M423" s="6"/>
      <c r="N423" s="6"/>
      <c r="O423" s="6"/>
      <c r="P423" s="6"/>
      <c r="Q423" s="6"/>
      <c r="R423" s="5"/>
      <c r="S423" s="5">
        <v>47</v>
      </c>
      <c r="T423" s="5">
        <v>8.8000000000000007</v>
      </c>
      <c r="U423" s="5"/>
      <c r="V423" s="5">
        <v>10</v>
      </c>
    </row>
    <row r="424" spans="1:22" x14ac:dyDescent="0.3">
      <c r="A424" s="3">
        <v>31107</v>
      </c>
      <c r="B424" s="4">
        <v>423</v>
      </c>
      <c r="C424" s="4"/>
      <c r="D424" s="5">
        <v>0.01</v>
      </c>
      <c r="E424" s="5">
        <v>0.4</v>
      </c>
      <c r="F424" s="5">
        <v>0.01</v>
      </c>
      <c r="G424" s="5"/>
      <c r="H424" s="5"/>
      <c r="I424" s="5"/>
      <c r="J424" s="6"/>
      <c r="K424" s="6"/>
      <c r="L424" s="6"/>
      <c r="M424" s="6"/>
      <c r="N424" s="6"/>
      <c r="O424" s="6"/>
      <c r="P424" s="6"/>
      <c r="Q424" s="6"/>
      <c r="R424" s="5"/>
      <c r="S424" s="5">
        <v>39.5</v>
      </c>
      <c r="T424" s="5">
        <v>22.7</v>
      </c>
      <c r="U424" s="5"/>
      <c r="V424" s="5">
        <v>15</v>
      </c>
    </row>
    <row r="425" spans="1:22" x14ac:dyDescent="0.3">
      <c r="A425" s="3">
        <v>31138</v>
      </c>
      <c r="B425" s="4">
        <v>424</v>
      </c>
      <c r="C425" s="4"/>
      <c r="D425" s="5">
        <v>0.01</v>
      </c>
      <c r="E425" s="5">
        <v>0.34</v>
      </c>
      <c r="F425" s="5">
        <v>0.16</v>
      </c>
      <c r="G425" s="5"/>
      <c r="H425" s="5"/>
      <c r="I425" s="5"/>
      <c r="J425" s="6"/>
      <c r="K425" s="6"/>
      <c r="L425" s="6"/>
      <c r="M425" s="6"/>
      <c r="N425" s="6"/>
      <c r="O425" s="6"/>
      <c r="P425" s="6"/>
      <c r="Q425" s="6"/>
      <c r="R425" s="5"/>
      <c r="S425" s="5">
        <v>101.2</v>
      </c>
      <c r="T425" s="5">
        <v>1.7</v>
      </c>
      <c r="U425" s="5"/>
      <c r="V425" s="5">
        <v>35</v>
      </c>
    </row>
    <row r="426" spans="1:22" x14ac:dyDescent="0.3">
      <c r="A426" s="3">
        <v>31168</v>
      </c>
      <c r="B426" s="4">
        <v>425</v>
      </c>
      <c r="C426" s="4"/>
      <c r="D426" s="5">
        <v>0.12</v>
      </c>
      <c r="E426" s="5">
        <v>0.86</v>
      </c>
      <c r="F426" s="5">
        <v>0.86</v>
      </c>
      <c r="G426" s="5"/>
      <c r="H426" s="5"/>
      <c r="I426" s="5"/>
      <c r="J426" s="6"/>
      <c r="K426" s="6"/>
      <c r="L426" s="6"/>
      <c r="M426" s="6"/>
      <c r="N426" s="6"/>
      <c r="O426" s="6"/>
      <c r="P426" s="6"/>
      <c r="Q426" s="6"/>
      <c r="R426" s="5"/>
      <c r="S426" s="5">
        <v>115.3</v>
      </c>
      <c r="T426" s="5"/>
      <c r="U426" s="5"/>
      <c r="V426" s="5">
        <v>79</v>
      </c>
    </row>
    <row r="427" spans="1:22" x14ac:dyDescent="0.3">
      <c r="A427" s="3">
        <v>31199</v>
      </c>
      <c r="B427" s="4">
        <v>426</v>
      </c>
      <c r="C427" s="4"/>
      <c r="D427" s="5">
        <v>0.01</v>
      </c>
      <c r="E427" s="5">
        <v>0.39</v>
      </c>
      <c r="F427" s="5">
        <v>0.23</v>
      </c>
      <c r="G427" s="5"/>
      <c r="H427" s="5"/>
      <c r="I427" s="5"/>
      <c r="J427" s="6"/>
      <c r="K427" s="6"/>
      <c r="L427" s="6"/>
      <c r="M427" s="6"/>
      <c r="N427" s="6"/>
      <c r="O427" s="6"/>
      <c r="P427" s="6"/>
      <c r="Q427" s="6"/>
      <c r="R427" s="5"/>
      <c r="S427" s="5">
        <v>36.200000000000003</v>
      </c>
      <c r="T427" s="5">
        <v>16.399999999999999</v>
      </c>
      <c r="U427" s="5"/>
      <c r="V427" s="5">
        <v>16</v>
      </c>
    </row>
    <row r="428" spans="1:22" x14ac:dyDescent="0.3">
      <c r="A428" s="3">
        <v>31229</v>
      </c>
      <c r="B428" s="4">
        <v>427</v>
      </c>
      <c r="C428" s="4"/>
      <c r="D428" s="5">
        <v>0.01</v>
      </c>
      <c r="E428" s="5">
        <v>0.37</v>
      </c>
      <c r="F428" s="5">
        <v>0.14000000000000001</v>
      </c>
      <c r="G428" s="5"/>
      <c r="H428" s="5"/>
      <c r="I428" s="5"/>
      <c r="J428" s="6"/>
      <c r="K428" s="6"/>
      <c r="L428" s="6"/>
      <c r="M428" s="6"/>
      <c r="N428" s="6"/>
      <c r="O428" s="6"/>
      <c r="P428" s="6"/>
      <c r="Q428" s="6"/>
      <c r="R428" s="5"/>
      <c r="S428" s="5"/>
      <c r="T428" s="5">
        <v>45.8</v>
      </c>
      <c r="U428" s="5"/>
      <c r="V428" s="5">
        <v>21</v>
      </c>
    </row>
    <row r="429" spans="1:22" x14ac:dyDescent="0.3">
      <c r="A429" s="3">
        <v>31260</v>
      </c>
      <c r="B429" s="4">
        <v>428</v>
      </c>
      <c r="C429" s="4"/>
      <c r="D429" s="5">
        <v>0.01</v>
      </c>
      <c r="E429" s="5">
        <v>0.32</v>
      </c>
      <c r="F429" s="5">
        <v>0.39</v>
      </c>
      <c r="G429" s="5"/>
      <c r="H429" s="5"/>
      <c r="I429" s="5"/>
      <c r="J429" s="6"/>
      <c r="K429" s="6"/>
      <c r="L429" s="6"/>
      <c r="M429" s="6"/>
      <c r="N429" s="6"/>
      <c r="O429" s="6"/>
      <c r="P429" s="6"/>
      <c r="Q429" s="6"/>
      <c r="R429" s="5"/>
      <c r="S429" s="5"/>
      <c r="T429" s="5">
        <v>76.900000000000006</v>
      </c>
      <c r="U429" s="5"/>
      <c r="V429" s="5">
        <v>40</v>
      </c>
    </row>
    <row r="430" spans="1:22" x14ac:dyDescent="0.3">
      <c r="A430" s="3">
        <v>31291</v>
      </c>
      <c r="B430" s="4">
        <v>429</v>
      </c>
      <c r="C430" s="4"/>
      <c r="D430" s="5">
        <v>0.05</v>
      </c>
      <c r="E430" s="5">
        <v>0.8</v>
      </c>
      <c r="F430" s="5">
        <v>0.96</v>
      </c>
      <c r="G430" s="5"/>
      <c r="H430" s="5"/>
      <c r="I430" s="5"/>
      <c r="J430" s="6"/>
      <c r="K430" s="6"/>
      <c r="L430" s="6"/>
      <c r="M430" s="6"/>
      <c r="N430" s="6"/>
      <c r="O430" s="6"/>
      <c r="P430" s="6"/>
      <c r="Q430" s="6"/>
      <c r="R430" s="5"/>
      <c r="S430" s="5"/>
      <c r="T430" s="5">
        <v>48.5</v>
      </c>
      <c r="U430" s="5"/>
      <c r="V430" s="5">
        <v>78</v>
      </c>
    </row>
    <row r="431" spans="1:22" x14ac:dyDescent="0.3">
      <c r="A431" s="3">
        <v>31321</v>
      </c>
      <c r="B431" s="4">
        <v>430</v>
      </c>
      <c r="C431" s="4"/>
      <c r="D431" s="5">
        <v>0.13</v>
      </c>
      <c r="E431" s="5">
        <v>1.64</v>
      </c>
      <c r="F431" s="5">
        <v>2.19</v>
      </c>
      <c r="G431" s="5"/>
      <c r="H431" s="5"/>
      <c r="I431" s="5"/>
      <c r="J431" s="6"/>
      <c r="K431" s="6"/>
      <c r="L431" s="6"/>
      <c r="M431" s="6"/>
      <c r="N431" s="6"/>
      <c r="O431" s="6"/>
      <c r="P431" s="6"/>
      <c r="Q431" s="6"/>
      <c r="R431" s="5"/>
      <c r="S431" s="5"/>
      <c r="T431" s="5">
        <v>12.1</v>
      </c>
      <c r="U431" s="5"/>
      <c r="V431" s="5">
        <v>93</v>
      </c>
    </row>
    <row r="432" spans="1:22" x14ac:dyDescent="0.3">
      <c r="A432" s="3">
        <v>31352</v>
      </c>
      <c r="B432" s="4">
        <v>431</v>
      </c>
      <c r="C432" s="4"/>
      <c r="D432" s="5">
        <v>0.09</v>
      </c>
      <c r="E432" s="5">
        <v>1.67</v>
      </c>
      <c r="F432" s="5">
        <v>2.2599999999999998</v>
      </c>
      <c r="G432" s="5"/>
      <c r="H432" s="5"/>
      <c r="I432" s="5"/>
      <c r="J432" s="6"/>
      <c r="K432" s="6"/>
      <c r="L432" s="6"/>
      <c r="M432" s="6"/>
      <c r="N432" s="6"/>
      <c r="O432" s="6"/>
      <c r="P432" s="6"/>
      <c r="Q432" s="6"/>
      <c r="R432" s="5"/>
      <c r="S432" s="5"/>
      <c r="T432" s="5">
        <v>55.2</v>
      </c>
      <c r="U432" s="5"/>
      <c r="V432" s="5">
        <v>92</v>
      </c>
    </row>
    <row r="433" spans="1:22" x14ac:dyDescent="0.3">
      <c r="A433" s="3">
        <v>31382</v>
      </c>
      <c r="B433" s="4">
        <v>432</v>
      </c>
      <c r="C433" s="4"/>
      <c r="D433" s="5">
        <v>0.01</v>
      </c>
      <c r="E433" s="5">
        <v>0.66</v>
      </c>
      <c r="F433" s="5">
        <v>0.79</v>
      </c>
      <c r="G433" s="5"/>
      <c r="H433" s="5"/>
      <c r="I433" s="5"/>
      <c r="J433" s="6"/>
      <c r="K433" s="6"/>
      <c r="L433" s="6"/>
      <c r="M433" s="6"/>
      <c r="N433" s="6"/>
      <c r="O433" s="6"/>
      <c r="P433" s="6"/>
      <c r="Q433" s="6"/>
      <c r="R433" s="5"/>
      <c r="S433" s="5"/>
      <c r="T433" s="5">
        <v>82.6</v>
      </c>
      <c r="U433" s="5"/>
      <c r="V433" s="5">
        <v>21</v>
      </c>
    </row>
    <row r="434" spans="1:22" x14ac:dyDescent="0.3">
      <c r="A434" s="3">
        <v>31413</v>
      </c>
      <c r="B434" s="4">
        <v>433</v>
      </c>
      <c r="C434" s="4"/>
      <c r="D434" s="5">
        <v>0.32</v>
      </c>
      <c r="E434" s="5">
        <v>0.19</v>
      </c>
      <c r="F434" s="5">
        <v>0.09</v>
      </c>
      <c r="G434" s="5"/>
      <c r="H434" s="5"/>
      <c r="I434" s="5"/>
      <c r="J434" s="6"/>
      <c r="K434" s="6"/>
      <c r="L434" s="6"/>
      <c r="M434" s="6"/>
      <c r="N434" s="6"/>
      <c r="O434" s="6"/>
      <c r="P434" s="6"/>
      <c r="Q434" s="6"/>
      <c r="R434" s="5"/>
      <c r="S434" s="5">
        <v>79.599999999999994</v>
      </c>
      <c r="T434" s="5"/>
      <c r="U434" s="5"/>
      <c r="V434" s="5">
        <v>18</v>
      </c>
    </row>
    <row r="435" spans="1:22" x14ac:dyDescent="0.3">
      <c r="A435" s="3">
        <v>31444</v>
      </c>
      <c r="B435" s="4">
        <v>434</v>
      </c>
      <c r="C435" s="4"/>
      <c r="D435" s="5">
        <v>0.54</v>
      </c>
      <c r="E435" s="5">
        <v>0.57999999999999996</v>
      </c>
      <c r="F435" s="5">
        <v>0.92</v>
      </c>
      <c r="G435" s="5"/>
      <c r="H435" s="5"/>
      <c r="I435" s="5"/>
      <c r="J435" s="6"/>
      <c r="K435" s="6"/>
      <c r="L435" s="6"/>
      <c r="M435" s="6"/>
      <c r="N435" s="6"/>
      <c r="O435" s="6"/>
      <c r="P435" s="6"/>
      <c r="Q435" s="6"/>
      <c r="R435" s="5"/>
      <c r="S435" s="5">
        <v>70.099999999999994</v>
      </c>
      <c r="T435" s="5"/>
      <c r="U435" s="5"/>
      <c r="V435" s="5">
        <v>58</v>
      </c>
    </row>
    <row r="436" spans="1:22" x14ac:dyDescent="0.3">
      <c r="A436" s="3">
        <v>31472</v>
      </c>
      <c r="B436" s="4">
        <v>435</v>
      </c>
      <c r="C436" s="4"/>
      <c r="D436" s="5">
        <v>0.48</v>
      </c>
      <c r="E436" s="5">
        <v>0.47</v>
      </c>
      <c r="F436" s="5">
        <v>0.39</v>
      </c>
      <c r="G436" s="5"/>
      <c r="H436" s="5"/>
      <c r="I436" s="5"/>
      <c r="J436" s="6"/>
      <c r="K436" s="6"/>
      <c r="L436" s="6"/>
      <c r="M436" s="6"/>
      <c r="N436" s="6"/>
      <c r="O436" s="6"/>
      <c r="P436" s="6"/>
      <c r="Q436" s="6"/>
      <c r="R436" s="5"/>
      <c r="S436" s="5">
        <v>70</v>
      </c>
      <c r="T436" s="5">
        <v>63.3</v>
      </c>
      <c r="U436" s="5"/>
      <c r="V436" s="5">
        <v>6</v>
      </c>
    </row>
    <row r="437" spans="1:22" x14ac:dyDescent="0.3">
      <c r="A437" s="3">
        <v>31503</v>
      </c>
      <c r="B437" s="4">
        <v>436</v>
      </c>
      <c r="C437" s="4"/>
      <c r="D437" s="5">
        <v>0.39</v>
      </c>
      <c r="E437" s="5">
        <v>0.56999999999999995</v>
      </c>
      <c r="F437" s="5">
        <v>0.64</v>
      </c>
      <c r="G437" s="5"/>
      <c r="H437" s="5"/>
      <c r="I437" s="5"/>
      <c r="J437" s="6"/>
      <c r="K437" s="6"/>
      <c r="L437" s="6"/>
      <c r="M437" s="6"/>
      <c r="N437" s="6"/>
      <c r="O437" s="6"/>
      <c r="P437" s="6"/>
      <c r="Q437" s="6"/>
      <c r="R437" s="5"/>
      <c r="S437" s="5">
        <v>70.900000000000006</v>
      </c>
      <c r="T437" s="5">
        <v>11.3</v>
      </c>
      <c r="U437" s="5"/>
      <c r="V437" s="5">
        <v>70</v>
      </c>
    </row>
    <row r="438" spans="1:22" x14ac:dyDescent="0.3">
      <c r="A438" s="3">
        <v>31533</v>
      </c>
      <c r="B438" s="4">
        <v>437</v>
      </c>
      <c r="C438" s="4"/>
      <c r="D438" s="5">
        <v>0.43</v>
      </c>
      <c r="E438" s="5">
        <v>0.72</v>
      </c>
      <c r="F438" s="5">
        <v>0.64</v>
      </c>
      <c r="G438" s="5"/>
      <c r="H438" s="5"/>
      <c r="I438" s="5"/>
      <c r="J438" s="6"/>
      <c r="K438" s="6"/>
      <c r="L438" s="6"/>
      <c r="M438" s="6"/>
      <c r="N438" s="6"/>
      <c r="O438" s="6"/>
      <c r="P438" s="6"/>
      <c r="Q438" s="6"/>
      <c r="R438" s="5"/>
      <c r="S438" s="5">
        <v>51.6</v>
      </c>
      <c r="T438" s="5">
        <v>112.1</v>
      </c>
      <c r="U438" s="5"/>
      <c r="V438" s="5">
        <v>54</v>
      </c>
    </row>
    <row r="439" spans="1:22" x14ac:dyDescent="0.3">
      <c r="A439" s="3">
        <v>31564</v>
      </c>
      <c r="B439" s="4">
        <v>438</v>
      </c>
      <c r="C439" s="4"/>
      <c r="D439" s="5">
        <v>0.91</v>
      </c>
      <c r="E439" s="5">
        <v>1.73</v>
      </c>
      <c r="F439" s="5">
        <v>1.42</v>
      </c>
      <c r="G439" s="5"/>
      <c r="H439" s="5"/>
      <c r="I439" s="5"/>
      <c r="J439" s="6"/>
      <c r="K439" s="6"/>
      <c r="L439" s="6"/>
      <c r="M439" s="6"/>
      <c r="N439" s="6"/>
      <c r="O439" s="6"/>
      <c r="P439" s="6"/>
      <c r="Q439" s="6"/>
      <c r="R439" s="5"/>
      <c r="S439" s="5">
        <v>79.099999999999994</v>
      </c>
      <c r="T439" s="5">
        <v>47.4</v>
      </c>
      <c r="U439" s="5"/>
      <c r="V439" s="5">
        <v>69</v>
      </c>
    </row>
    <row r="440" spans="1:22" x14ac:dyDescent="0.3">
      <c r="A440" s="3">
        <v>31594</v>
      </c>
      <c r="B440" s="4">
        <v>439</v>
      </c>
      <c r="C440" s="4"/>
      <c r="D440" s="5">
        <v>0.63</v>
      </c>
      <c r="E440" s="5">
        <v>0.9</v>
      </c>
      <c r="F440" s="5">
        <v>0.93</v>
      </c>
      <c r="G440" s="5"/>
      <c r="H440" s="5"/>
      <c r="I440" s="5"/>
      <c r="J440" s="6"/>
      <c r="K440" s="6"/>
      <c r="L440" s="6"/>
      <c r="M440" s="6"/>
      <c r="N440" s="6"/>
      <c r="O440" s="6"/>
      <c r="P440" s="6"/>
      <c r="Q440" s="6"/>
      <c r="R440" s="5"/>
      <c r="S440" s="5">
        <v>34.700000000000003</v>
      </c>
      <c r="T440" s="5">
        <v>55.7</v>
      </c>
      <c r="U440" s="5"/>
      <c r="V440" s="5">
        <v>5</v>
      </c>
    </row>
    <row r="441" spans="1:22" x14ac:dyDescent="0.3">
      <c r="A441" s="3">
        <v>31625</v>
      </c>
      <c r="B441" s="4">
        <v>440</v>
      </c>
      <c r="C441" s="4"/>
      <c r="D441" s="5">
        <v>0.33</v>
      </c>
      <c r="E441" s="5">
        <v>0.57999999999999996</v>
      </c>
      <c r="F441" s="5">
        <v>0.42</v>
      </c>
      <c r="G441" s="5"/>
      <c r="H441" s="5"/>
      <c r="I441" s="5"/>
      <c r="J441" s="6"/>
      <c r="K441" s="6"/>
      <c r="L441" s="6"/>
      <c r="M441" s="6"/>
      <c r="N441" s="6"/>
      <c r="O441" s="6"/>
      <c r="P441" s="6"/>
      <c r="Q441" s="6"/>
      <c r="R441" s="5"/>
      <c r="S441" s="5">
        <v>115.5</v>
      </c>
      <c r="T441" s="5">
        <v>7.6</v>
      </c>
      <c r="U441" s="5"/>
      <c r="V441" s="5">
        <v>21</v>
      </c>
    </row>
    <row r="442" spans="1:22" x14ac:dyDescent="0.3">
      <c r="A442" s="3">
        <v>31656</v>
      </c>
      <c r="B442" s="4">
        <v>441</v>
      </c>
      <c r="C442" s="4"/>
      <c r="D442" s="5">
        <v>0.44</v>
      </c>
      <c r="E442" s="5">
        <v>1.02</v>
      </c>
      <c r="F442" s="5">
        <v>0.56999999999999995</v>
      </c>
      <c r="G442" s="5"/>
      <c r="H442" s="5"/>
      <c r="I442" s="5"/>
      <c r="J442" s="6"/>
      <c r="K442" s="6"/>
      <c r="L442" s="6"/>
      <c r="M442" s="6"/>
      <c r="N442" s="6"/>
      <c r="O442" s="6"/>
      <c r="P442" s="6"/>
      <c r="Q442" s="6"/>
      <c r="R442" s="5"/>
      <c r="S442" s="5">
        <v>100.2</v>
      </c>
      <c r="T442" s="5">
        <v>32.4</v>
      </c>
      <c r="U442" s="5"/>
      <c r="V442" s="5">
        <v>14</v>
      </c>
    </row>
    <row r="443" spans="1:22" x14ac:dyDescent="0.3">
      <c r="A443" s="3">
        <v>31686</v>
      </c>
      <c r="B443" s="4">
        <v>442</v>
      </c>
      <c r="C443" s="4"/>
      <c r="D443" s="5">
        <v>1.18</v>
      </c>
      <c r="E443" s="5">
        <v>4.59</v>
      </c>
      <c r="F443" s="5">
        <v>4.9800000000000004</v>
      </c>
      <c r="G443" s="5"/>
      <c r="H443" s="5"/>
      <c r="I443" s="5"/>
      <c r="J443" s="6"/>
      <c r="K443" s="6"/>
      <c r="L443" s="6"/>
      <c r="M443" s="6"/>
      <c r="N443" s="6"/>
      <c r="O443" s="6"/>
      <c r="P443" s="6"/>
      <c r="Q443" s="6"/>
      <c r="R443" s="5"/>
      <c r="S443" s="5">
        <v>184</v>
      </c>
      <c r="T443" s="5">
        <v>32.5</v>
      </c>
      <c r="U443" s="5"/>
      <c r="V443" s="5">
        <v>125</v>
      </c>
    </row>
    <row r="444" spans="1:22" x14ac:dyDescent="0.3">
      <c r="A444" s="3">
        <v>31717</v>
      </c>
      <c r="B444" s="4">
        <v>443</v>
      </c>
      <c r="C444" s="4"/>
      <c r="D444" s="5">
        <v>0.91</v>
      </c>
      <c r="E444" s="5">
        <v>2.99</v>
      </c>
      <c r="F444" s="5">
        <v>4.33</v>
      </c>
      <c r="G444" s="5"/>
      <c r="H444" s="5"/>
      <c r="I444" s="5"/>
      <c r="J444" s="6"/>
      <c r="K444" s="6"/>
      <c r="L444" s="6"/>
      <c r="M444" s="6"/>
      <c r="N444" s="6"/>
      <c r="O444" s="6"/>
      <c r="P444" s="6"/>
      <c r="Q444" s="6"/>
      <c r="R444" s="5"/>
      <c r="S444" s="5">
        <v>84.8</v>
      </c>
      <c r="T444" s="5">
        <v>90</v>
      </c>
      <c r="U444" s="5"/>
      <c r="V444" s="5">
        <v>311</v>
      </c>
    </row>
    <row r="445" spans="1:22" x14ac:dyDescent="0.3">
      <c r="A445" s="3">
        <v>31747</v>
      </c>
      <c r="B445" s="4">
        <v>444</v>
      </c>
      <c r="C445" s="4"/>
      <c r="D445" s="5">
        <v>0.49</v>
      </c>
      <c r="E445" s="5">
        <v>1.03</v>
      </c>
      <c r="F445" s="5">
        <v>1.6</v>
      </c>
      <c r="G445" s="5"/>
      <c r="H445" s="5"/>
      <c r="I445" s="5"/>
      <c r="J445" s="6"/>
      <c r="K445" s="6"/>
      <c r="L445" s="6"/>
      <c r="M445" s="6"/>
      <c r="N445" s="6"/>
      <c r="O445" s="6"/>
      <c r="P445" s="6"/>
      <c r="Q445" s="6"/>
      <c r="R445" s="5"/>
      <c r="S445" s="5">
        <v>50</v>
      </c>
      <c r="T445" s="5">
        <v>30</v>
      </c>
      <c r="U445" s="5"/>
      <c r="V445" s="5">
        <v>36</v>
      </c>
    </row>
    <row r="446" spans="1:22" x14ac:dyDescent="0.3">
      <c r="A446" s="3">
        <v>31778</v>
      </c>
      <c r="B446" s="4">
        <v>445</v>
      </c>
      <c r="C446" s="4"/>
      <c r="D446" s="5">
        <v>0.36</v>
      </c>
      <c r="E446" s="5"/>
      <c r="F446" s="5">
        <v>0.45</v>
      </c>
      <c r="G446" s="5"/>
      <c r="H446" s="5"/>
      <c r="I446" s="5"/>
      <c r="J446" s="6"/>
      <c r="K446" s="6"/>
      <c r="L446" s="6"/>
      <c r="M446" s="6"/>
      <c r="N446" s="6"/>
      <c r="O446" s="6"/>
      <c r="P446" s="6"/>
      <c r="Q446" s="6"/>
      <c r="R446" s="5"/>
      <c r="S446" s="5">
        <v>27.8</v>
      </c>
      <c r="T446" s="5">
        <v>79.2</v>
      </c>
      <c r="U446" s="5">
        <v>36</v>
      </c>
      <c r="V446" s="5"/>
    </row>
    <row r="447" spans="1:22" x14ac:dyDescent="0.3">
      <c r="A447" s="3">
        <v>31809</v>
      </c>
      <c r="B447" s="4">
        <v>446</v>
      </c>
      <c r="C447" s="4"/>
      <c r="D447" s="5">
        <v>0.23</v>
      </c>
      <c r="E447" s="5">
        <v>0.42</v>
      </c>
      <c r="F447" s="5">
        <v>0.22</v>
      </c>
      <c r="G447" s="5"/>
      <c r="H447" s="5"/>
      <c r="I447" s="5"/>
      <c r="J447" s="6"/>
      <c r="K447" s="6"/>
      <c r="L447" s="6"/>
      <c r="M447" s="6"/>
      <c r="N447" s="6"/>
      <c r="O447" s="6"/>
      <c r="P447" s="6"/>
      <c r="Q447" s="6"/>
      <c r="R447" s="5"/>
      <c r="S447" s="5">
        <v>89.2</v>
      </c>
      <c r="T447" s="5">
        <v>42.5</v>
      </c>
      <c r="U447" s="5">
        <v>79</v>
      </c>
      <c r="V447" s="5">
        <v>10</v>
      </c>
    </row>
    <row r="448" spans="1:22" x14ac:dyDescent="0.3">
      <c r="A448" s="3">
        <v>31837</v>
      </c>
      <c r="B448" s="4">
        <v>447</v>
      </c>
      <c r="C448" s="4"/>
      <c r="D448" s="5">
        <v>0.28000000000000003</v>
      </c>
      <c r="E448" s="5">
        <v>0.38</v>
      </c>
      <c r="F448" s="5">
        <v>0.06</v>
      </c>
      <c r="G448" s="5"/>
      <c r="H448" s="5"/>
      <c r="I448" s="5"/>
      <c r="J448" s="6"/>
      <c r="K448" s="6"/>
      <c r="L448" s="6"/>
      <c r="M448" s="6"/>
      <c r="N448" s="6"/>
      <c r="O448" s="6"/>
      <c r="P448" s="6"/>
      <c r="Q448" s="6"/>
      <c r="R448" s="5"/>
      <c r="S448" s="5">
        <v>85.9</v>
      </c>
      <c r="T448" s="5">
        <v>42</v>
      </c>
      <c r="U448" s="5">
        <v>28</v>
      </c>
      <c r="V448" s="5">
        <v>24</v>
      </c>
    </row>
    <row r="449" spans="1:22" x14ac:dyDescent="0.3">
      <c r="A449" s="3">
        <v>31868</v>
      </c>
      <c r="B449" s="4">
        <v>448</v>
      </c>
      <c r="C449" s="4"/>
      <c r="D449" s="5">
        <v>0.41</v>
      </c>
      <c r="E449" s="5">
        <v>0.57999999999999996</v>
      </c>
      <c r="F449" s="5">
        <v>0.3</v>
      </c>
      <c r="G449" s="5"/>
      <c r="H449" s="5"/>
      <c r="I449" s="5"/>
      <c r="J449" s="6"/>
      <c r="K449" s="6"/>
      <c r="L449" s="6"/>
      <c r="M449" s="6"/>
      <c r="N449" s="6"/>
      <c r="O449" s="6"/>
      <c r="P449" s="6"/>
      <c r="Q449" s="6"/>
      <c r="R449" s="5"/>
      <c r="S449" s="5">
        <v>72.900000000000006</v>
      </c>
      <c r="T449" s="5">
        <v>49</v>
      </c>
      <c r="U449" s="5">
        <v>65</v>
      </c>
      <c r="V449" s="5">
        <v>195</v>
      </c>
    </row>
    <row r="450" spans="1:22" x14ac:dyDescent="0.3">
      <c r="A450" s="3">
        <v>31898</v>
      </c>
      <c r="B450" s="4">
        <v>449</v>
      </c>
      <c r="C450" s="4"/>
      <c r="D450" s="5">
        <v>0.73</v>
      </c>
      <c r="E450" s="5">
        <v>1.35</v>
      </c>
      <c r="F450" s="5">
        <v>1.6</v>
      </c>
      <c r="G450" s="5"/>
      <c r="H450" s="5"/>
      <c r="I450" s="5"/>
      <c r="J450" s="6"/>
      <c r="K450" s="6"/>
      <c r="L450" s="6"/>
      <c r="M450" s="6"/>
      <c r="N450" s="6"/>
      <c r="O450" s="6"/>
      <c r="P450" s="6"/>
      <c r="Q450" s="6"/>
      <c r="R450" s="5"/>
      <c r="S450" s="5">
        <v>43.8</v>
      </c>
      <c r="T450" s="5">
        <v>84</v>
      </c>
      <c r="U450" s="5">
        <v>156</v>
      </c>
      <c r="V450" s="5">
        <v>264.5</v>
      </c>
    </row>
    <row r="451" spans="1:22" x14ac:dyDescent="0.3">
      <c r="A451" s="3">
        <v>31929</v>
      </c>
      <c r="B451" s="4">
        <v>450</v>
      </c>
      <c r="C451" s="4"/>
      <c r="D451" s="5">
        <v>0.4</v>
      </c>
      <c r="E451" s="5">
        <v>0.62</v>
      </c>
      <c r="F451" s="5">
        <v>0.56999999999999995</v>
      </c>
      <c r="G451" s="5"/>
      <c r="H451" s="5"/>
      <c r="I451" s="5"/>
      <c r="J451" s="6"/>
      <c r="K451" s="6"/>
      <c r="L451" s="6"/>
      <c r="M451" s="6"/>
      <c r="N451" s="6"/>
      <c r="O451" s="6"/>
      <c r="P451" s="6"/>
      <c r="Q451" s="6"/>
      <c r="R451" s="5"/>
      <c r="S451" s="5">
        <v>43.5</v>
      </c>
      <c r="T451" s="5">
        <v>5.9</v>
      </c>
      <c r="U451" s="5">
        <v>15</v>
      </c>
      <c r="V451" s="5">
        <v>3</v>
      </c>
    </row>
    <row r="452" spans="1:22" x14ac:dyDescent="0.3">
      <c r="A452" s="3">
        <v>31959</v>
      </c>
      <c r="B452" s="4">
        <v>451</v>
      </c>
      <c r="C452" s="4"/>
      <c r="D452" s="5">
        <v>0.33</v>
      </c>
      <c r="E452" s="5">
        <v>0.72</v>
      </c>
      <c r="F452" s="5">
        <v>0.37</v>
      </c>
      <c r="G452" s="5"/>
      <c r="H452" s="5"/>
      <c r="I452" s="5"/>
      <c r="J452" s="6"/>
      <c r="K452" s="6"/>
      <c r="L452" s="6"/>
      <c r="M452" s="6"/>
      <c r="N452" s="6"/>
      <c r="O452" s="6"/>
      <c r="P452" s="6"/>
      <c r="Q452" s="6"/>
      <c r="R452" s="5"/>
      <c r="S452" s="5">
        <v>50.2</v>
      </c>
      <c r="T452" s="5">
        <v>51.8</v>
      </c>
      <c r="U452" s="5">
        <v>88</v>
      </c>
      <c r="V452" s="5">
        <v>83</v>
      </c>
    </row>
    <row r="453" spans="1:22" x14ac:dyDescent="0.3">
      <c r="A453" s="3">
        <v>31990</v>
      </c>
      <c r="B453" s="4">
        <v>452</v>
      </c>
      <c r="C453" s="4"/>
      <c r="D453" s="5">
        <v>0.33</v>
      </c>
      <c r="E453" s="5">
        <v>0.67</v>
      </c>
      <c r="F453" s="5">
        <v>0.47</v>
      </c>
      <c r="G453" s="5"/>
      <c r="H453" s="5"/>
      <c r="I453" s="5"/>
      <c r="J453" s="6"/>
      <c r="K453" s="6"/>
      <c r="L453" s="6"/>
      <c r="M453" s="6"/>
      <c r="N453" s="6"/>
      <c r="O453" s="6"/>
      <c r="P453" s="6"/>
      <c r="Q453" s="6"/>
      <c r="R453" s="5"/>
      <c r="S453" s="5">
        <v>34.799999999999997</v>
      </c>
      <c r="T453" s="5">
        <v>22</v>
      </c>
      <c r="U453" s="5">
        <v>15</v>
      </c>
      <c r="V453" s="5">
        <v>49</v>
      </c>
    </row>
    <row r="454" spans="1:22" x14ac:dyDescent="0.3">
      <c r="A454" s="3">
        <v>32021</v>
      </c>
      <c r="B454" s="4">
        <v>453</v>
      </c>
      <c r="C454" s="4"/>
      <c r="D454" s="5">
        <v>0.38</v>
      </c>
      <c r="E454" s="5">
        <v>0.69</v>
      </c>
      <c r="F454" s="5">
        <v>0.42</v>
      </c>
      <c r="G454" s="5"/>
      <c r="H454" s="5"/>
      <c r="I454" s="5"/>
      <c r="J454" s="6"/>
      <c r="K454" s="6"/>
      <c r="L454" s="6"/>
      <c r="M454" s="6"/>
      <c r="N454" s="6"/>
      <c r="O454" s="6"/>
      <c r="P454" s="6"/>
      <c r="Q454" s="6"/>
      <c r="R454" s="5"/>
      <c r="S454" s="5">
        <v>120.1</v>
      </c>
      <c r="T454" s="5">
        <v>41</v>
      </c>
      <c r="U454" s="5">
        <v>100</v>
      </c>
      <c r="V454" s="5">
        <v>81</v>
      </c>
    </row>
    <row r="455" spans="1:22" x14ac:dyDescent="0.3">
      <c r="A455" s="3">
        <v>32051</v>
      </c>
      <c r="B455" s="4">
        <v>454</v>
      </c>
      <c r="C455" s="4"/>
      <c r="D455" s="5">
        <v>0.59</v>
      </c>
      <c r="E455" s="5">
        <v>1.9</v>
      </c>
      <c r="F455" s="5"/>
      <c r="G455" s="5"/>
      <c r="H455" s="5"/>
      <c r="I455" s="5"/>
      <c r="J455" s="6"/>
      <c r="K455" s="6"/>
      <c r="L455" s="6"/>
      <c r="M455" s="6"/>
      <c r="N455" s="6"/>
      <c r="O455" s="6"/>
      <c r="P455" s="6"/>
      <c r="Q455" s="6"/>
      <c r="R455" s="5"/>
      <c r="S455" s="5">
        <v>99.3</v>
      </c>
      <c r="T455" s="5">
        <v>140</v>
      </c>
      <c r="U455" s="5">
        <v>163</v>
      </c>
      <c r="V455" s="5">
        <v>224</v>
      </c>
    </row>
    <row r="456" spans="1:22" x14ac:dyDescent="0.3">
      <c r="A456" s="3">
        <v>32082</v>
      </c>
      <c r="B456" s="4">
        <v>455</v>
      </c>
      <c r="C456" s="4"/>
      <c r="D456" s="5">
        <v>0.44</v>
      </c>
      <c r="E456" s="5">
        <v>1.1599999999999999</v>
      </c>
      <c r="F456" s="5">
        <v>1.93</v>
      </c>
      <c r="G456" s="5"/>
      <c r="H456" s="5"/>
      <c r="I456" s="5"/>
      <c r="J456" s="6"/>
      <c r="K456" s="6"/>
      <c r="L456" s="6"/>
      <c r="M456" s="6"/>
      <c r="N456" s="6"/>
      <c r="O456" s="6"/>
      <c r="P456" s="6"/>
      <c r="Q456" s="6"/>
      <c r="R456" s="5"/>
      <c r="S456" s="5">
        <v>35</v>
      </c>
      <c r="T456" s="5">
        <v>104</v>
      </c>
      <c r="U456" s="5">
        <v>97</v>
      </c>
      <c r="V456" s="5">
        <v>27</v>
      </c>
    </row>
    <row r="457" spans="1:22" x14ac:dyDescent="0.3">
      <c r="A457" s="3">
        <v>32112</v>
      </c>
      <c r="B457" s="4">
        <v>456</v>
      </c>
      <c r="C457" s="4"/>
      <c r="D457" s="5">
        <v>0.52</v>
      </c>
      <c r="E457" s="5">
        <v>0.84</v>
      </c>
      <c r="F457" s="5">
        <v>0.94</v>
      </c>
      <c r="G457" s="5"/>
      <c r="H457" s="5"/>
      <c r="I457" s="5"/>
      <c r="J457" s="6"/>
      <c r="K457" s="6"/>
      <c r="L457" s="6"/>
      <c r="M457" s="6"/>
      <c r="N457" s="6"/>
      <c r="O457" s="6"/>
      <c r="P457" s="6"/>
      <c r="Q457" s="6"/>
      <c r="R457" s="5"/>
      <c r="S457" s="5">
        <v>25.4</v>
      </c>
      <c r="T457" s="5">
        <v>1</v>
      </c>
      <c r="U457" s="5">
        <v>0</v>
      </c>
      <c r="V457" s="5">
        <v>0</v>
      </c>
    </row>
    <row r="458" spans="1:22" x14ac:dyDescent="0.3">
      <c r="A458" s="3">
        <v>32143</v>
      </c>
      <c r="B458" s="4">
        <v>457</v>
      </c>
      <c r="C458" s="4"/>
      <c r="D458" s="5">
        <v>0.2</v>
      </c>
      <c r="E458" s="5">
        <v>0.33</v>
      </c>
      <c r="F458" s="5">
        <v>0.32</v>
      </c>
      <c r="G458" s="5"/>
      <c r="H458" s="5"/>
      <c r="I458" s="5"/>
      <c r="J458" s="6"/>
      <c r="K458" s="6"/>
      <c r="L458" s="6"/>
      <c r="M458" s="6"/>
      <c r="N458" s="6"/>
      <c r="O458" s="6"/>
      <c r="P458" s="6"/>
      <c r="Q458" s="6"/>
      <c r="R458" s="5"/>
      <c r="S458" s="5">
        <v>42.3</v>
      </c>
      <c r="T458" s="5">
        <v>6</v>
      </c>
      <c r="U458" s="5">
        <v>12.8</v>
      </c>
      <c r="V458" s="5">
        <v>16</v>
      </c>
    </row>
    <row r="459" spans="1:22" x14ac:dyDescent="0.3">
      <c r="A459" s="3">
        <v>32174</v>
      </c>
      <c r="B459" s="4">
        <v>458</v>
      </c>
      <c r="C459" s="4"/>
      <c r="D459" s="5">
        <v>0.1</v>
      </c>
      <c r="E459" s="5">
        <v>0.37</v>
      </c>
      <c r="F459" s="5">
        <v>0.12</v>
      </c>
      <c r="G459" s="5"/>
      <c r="H459" s="5"/>
      <c r="I459" s="5"/>
      <c r="J459" s="6"/>
      <c r="K459" s="6"/>
      <c r="L459" s="6"/>
      <c r="M459" s="6"/>
      <c r="N459" s="6"/>
      <c r="O459" s="6"/>
      <c r="P459" s="6"/>
      <c r="Q459" s="6"/>
      <c r="R459" s="5"/>
      <c r="S459" s="5">
        <v>16.399999999999999</v>
      </c>
      <c r="T459" s="5">
        <v>31</v>
      </c>
      <c r="U459" s="5">
        <v>50.2</v>
      </c>
      <c r="V459" s="5">
        <v>29</v>
      </c>
    </row>
    <row r="460" spans="1:22" x14ac:dyDescent="0.3">
      <c r="A460" s="3">
        <v>32203</v>
      </c>
      <c r="B460" s="4">
        <v>459</v>
      </c>
      <c r="C460" s="4"/>
      <c r="D460" s="5">
        <v>0.09</v>
      </c>
      <c r="E460" s="5">
        <v>0.32</v>
      </c>
      <c r="F460" s="5">
        <v>0.09</v>
      </c>
      <c r="G460" s="5"/>
      <c r="H460" s="5"/>
      <c r="I460" s="5"/>
      <c r="J460" s="6"/>
      <c r="K460" s="6"/>
      <c r="L460" s="6"/>
      <c r="M460" s="6"/>
      <c r="N460" s="6"/>
      <c r="O460" s="6"/>
      <c r="P460" s="6"/>
      <c r="Q460" s="6"/>
      <c r="R460" s="5"/>
      <c r="S460" s="5">
        <v>95.6</v>
      </c>
      <c r="T460" s="5">
        <v>124</v>
      </c>
      <c r="U460" s="5">
        <v>26.2</v>
      </c>
      <c r="V460" s="5">
        <v>8</v>
      </c>
    </row>
    <row r="461" spans="1:22" x14ac:dyDescent="0.3">
      <c r="A461" s="3">
        <v>32234</v>
      </c>
      <c r="B461" s="4">
        <v>460</v>
      </c>
      <c r="C461" s="4"/>
      <c r="D461" s="5">
        <v>0.31</v>
      </c>
      <c r="E461" s="5">
        <v>0.51</v>
      </c>
      <c r="F461" s="5">
        <v>0.31</v>
      </c>
      <c r="G461" s="5"/>
      <c r="H461" s="5"/>
      <c r="I461" s="5"/>
      <c r="J461" s="6"/>
      <c r="K461" s="6"/>
      <c r="L461" s="6"/>
      <c r="M461" s="6"/>
      <c r="N461" s="6"/>
      <c r="O461" s="6"/>
      <c r="P461" s="6"/>
      <c r="Q461" s="6"/>
      <c r="R461" s="5"/>
      <c r="S461" s="5">
        <v>11</v>
      </c>
      <c r="T461" s="5">
        <v>94</v>
      </c>
      <c r="U461" s="5">
        <v>122.7</v>
      </c>
      <c r="V461" s="5">
        <v>93</v>
      </c>
    </row>
    <row r="462" spans="1:22" x14ac:dyDescent="0.3">
      <c r="A462" s="3">
        <v>32264</v>
      </c>
      <c r="B462" s="4">
        <v>461</v>
      </c>
      <c r="C462" s="4"/>
      <c r="D462" s="5">
        <v>0.23</v>
      </c>
      <c r="E462" s="5">
        <v>0.55000000000000004</v>
      </c>
      <c r="F462" s="5">
        <v>0.37</v>
      </c>
      <c r="G462" s="5"/>
      <c r="H462" s="5"/>
      <c r="I462" s="5"/>
      <c r="J462" s="6"/>
      <c r="K462" s="6"/>
      <c r="L462" s="6"/>
      <c r="M462" s="6"/>
      <c r="N462" s="6"/>
      <c r="O462" s="6"/>
      <c r="P462" s="6"/>
      <c r="Q462" s="6"/>
      <c r="R462" s="5"/>
      <c r="S462" s="5">
        <v>105.7</v>
      </c>
      <c r="T462" s="5">
        <v>83</v>
      </c>
      <c r="U462" s="5">
        <v>14.4</v>
      </c>
      <c r="V462" s="5">
        <v>98</v>
      </c>
    </row>
    <row r="463" spans="1:22" x14ac:dyDescent="0.3">
      <c r="A463" s="3">
        <v>32295</v>
      </c>
      <c r="B463" s="4">
        <v>462</v>
      </c>
      <c r="C463" s="4"/>
      <c r="D463" s="5">
        <v>1.05</v>
      </c>
      <c r="E463" s="5">
        <v>1.82</v>
      </c>
      <c r="F463" s="5">
        <v>1.79</v>
      </c>
      <c r="G463" s="5"/>
      <c r="H463" s="5"/>
      <c r="I463" s="5"/>
      <c r="J463" s="6"/>
      <c r="K463" s="6"/>
      <c r="L463" s="6"/>
      <c r="M463" s="6"/>
      <c r="N463" s="6"/>
      <c r="O463" s="6"/>
      <c r="P463" s="6"/>
      <c r="Q463" s="6"/>
      <c r="R463" s="5"/>
      <c r="S463" s="5">
        <v>39.1</v>
      </c>
      <c r="T463" s="5">
        <v>26</v>
      </c>
      <c r="U463" s="5">
        <v>74.5</v>
      </c>
      <c r="V463" s="5">
        <v>153</v>
      </c>
    </row>
    <row r="464" spans="1:22" x14ac:dyDescent="0.3">
      <c r="A464" s="3">
        <v>32325</v>
      </c>
      <c r="B464" s="4">
        <v>463</v>
      </c>
      <c r="C464" s="4"/>
      <c r="D464" s="5">
        <v>1.55</v>
      </c>
      <c r="E464" s="5">
        <v>1.58</v>
      </c>
      <c r="F464" s="5">
        <v>0.78</v>
      </c>
      <c r="G464" s="5"/>
      <c r="H464" s="5"/>
      <c r="I464" s="5"/>
      <c r="J464" s="6"/>
      <c r="K464" s="6"/>
      <c r="L464" s="6"/>
      <c r="M464" s="6"/>
      <c r="N464" s="6"/>
      <c r="O464" s="6"/>
      <c r="P464" s="6"/>
      <c r="Q464" s="6"/>
      <c r="R464" s="5"/>
      <c r="S464" s="5">
        <v>35</v>
      </c>
      <c r="T464" s="5">
        <v>63</v>
      </c>
      <c r="U464" s="5">
        <v>74.599999999999994</v>
      </c>
      <c r="V464" s="5">
        <v>192</v>
      </c>
    </row>
    <row r="465" spans="1:22" x14ac:dyDescent="0.3">
      <c r="A465" s="3">
        <v>32356</v>
      </c>
      <c r="B465" s="4">
        <v>464</v>
      </c>
      <c r="C465" s="4"/>
      <c r="D465" s="5">
        <v>1.52</v>
      </c>
      <c r="E465" s="5">
        <v>1.84</v>
      </c>
      <c r="F465" s="5">
        <v>1.57</v>
      </c>
      <c r="G465" s="5"/>
      <c r="H465" s="5"/>
      <c r="I465" s="5"/>
      <c r="J465" s="6"/>
      <c r="K465" s="6"/>
      <c r="L465" s="6"/>
      <c r="M465" s="6"/>
      <c r="N465" s="6"/>
      <c r="O465" s="6"/>
      <c r="P465" s="6"/>
      <c r="Q465" s="6"/>
      <c r="R465" s="5"/>
      <c r="S465" s="5">
        <v>23.7</v>
      </c>
      <c r="T465" s="5">
        <v>209</v>
      </c>
      <c r="U465" s="5">
        <v>63.4</v>
      </c>
      <c r="V465" s="5">
        <v>114</v>
      </c>
    </row>
    <row r="466" spans="1:22" x14ac:dyDescent="0.3">
      <c r="A466" s="3">
        <v>32387</v>
      </c>
      <c r="B466" s="4">
        <v>465</v>
      </c>
      <c r="C466" s="4"/>
      <c r="D466" s="5">
        <v>1.58</v>
      </c>
      <c r="E466" s="5">
        <v>2.08</v>
      </c>
      <c r="F466" s="5">
        <v>2.74</v>
      </c>
      <c r="G466" s="5"/>
      <c r="H466" s="5"/>
      <c r="I466" s="5"/>
      <c r="J466" s="6"/>
      <c r="K466" s="6"/>
      <c r="L466" s="6"/>
      <c r="M466" s="6"/>
      <c r="N466" s="6"/>
      <c r="O466" s="6"/>
      <c r="P466" s="6"/>
      <c r="Q466" s="6"/>
      <c r="R466" s="5"/>
      <c r="S466" s="5">
        <v>76.099999999999994</v>
      </c>
      <c r="T466" s="5">
        <v>119</v>
      </c>
      <c r="U466" s="5">
        <v>62.3</v>
      </c>
      <c r="V466" s="5">
        <v>188</v>
      </c>
    </row>
    <row r="467" spans="1:22" x14ac:dyDescent="0.3">
      <c r="A467" s="3">
        <v>32417</v>
      </c>
      <c r="B467" s="4">
        <v>466</v>
      </c>
      <c r="C467" s="4"/>
      <c r="D467" s="5">
        <v>1.56</v>
      </c>
      <c r="E467" s="5">
        <v>5.47</v>
      </c>
      <c r="F467" s="5">
        <v>2.48</v>
      </c>
      <c r="G467" s="5"/>
      <c r="H467" s="5"/>
      <c r="I467" s="5"/>
      <c r="J467" s="6"/>
      <c r="K467" s="6"/>
      <c r="L467" s="6"/>
      <c r="M467" s="6"/>
      <c r="N467" s="6"/>
      <c r="O467" s="6"/>
      <c r="P467" s="6"/>
      <c r="Q467" s="6"/>
      <c r="R467" s="5"/>
      <c r="S467" s="5">
        <v>38.299999999999997</v>
      </c>
      <c r="T467" s="5">
        <v>26</v>
      </c>
      <c r="U467" s="5">
        <v>110.2</v>
      </c>
      <c r="V467" s="5">
        <v>315</v>
      </c>
    </row>
    <row r="468" spans="1:22" x14ac:dyDescent="0.3">
      <c r="A468" s="3">
        <v>32448</v>
      </c>
      <c r="B468" s="4">
        <v>467</v>
      </c>
      <c r="C468" s="4"/>
      <c r="D468" s="5">
        <v>1.57</v>
      </c>
      <c r="E468" s="5">
        <v>7.05</v>
      </c>
      <c r="F468" s="5">
        <v>4.3600000000000003</v>
      </c>
      <c r="G468" s="5"/>
      <c r="H468" s="5"/>
      <c r="I468" s="5"/>
      <c r="J468" s="6"/>
      <c r="K468" s="6"/>
      <c r="L468" s="6"/>
      <c r="M468" s="6"/>
      <c r="N468" s="6"/>
      <c r="O468" s="6"/>
      <c r="P468" s="6"/>
      <c r="Q468" s="6"/>
      <c r="R468" s="5"/>
      <c r="S468" s="5">
        <v>36.700000000000003</v>
      </c>
      <c r="T468" s="5">
        <v>57</v>
      </c>
      <c r="U468" s="5">
        <v>97.1</v>
      </c>
      <c r="V468" s="5">
        <v>240.5</v>
      </c>
    </row>
    <row r="469" spans="1:22" x14ac:dyDescent="0.3">
      <c r="A469" s="3">
        <v>32478</v>
      </c>
      <c r="B469" s="4">
        <v>468</v>
      </c>
      <c r="C469" s="4"/>
      <c r="D469" s="5">
        <v>1.1599999999999999</v>
      </c>
      <c r="E469" s="5">
        <v>5.01</v>
      </c>
      <c r="F469" s="5">
        <v>2.56</v>
      </c>
      <c r="G469" s="5"/>
      <c r="H469" s="5"/>
      <c r="I469" s="5"/>
      <c r="J469" s="6"/>
      <c r="K469" s="6"/>
      <c r="L469" s="6"/>
      <c r="M469" s="6"/>
      <c r="N469" s="6"/>
      <c r="O469" s="6"/>
      <c r="P469" s="6"/>
      <c r="Q469" s="6"/>
      <c r="R469" s="5"/>
      <c r="S469" s="5">
        <v>129.30000000000001</v>
      </c>
      <c r="T469" s="5">
        <v>38</v>
      </c>
      <c r="U469" s="5">
        <v>100.1</v>
      </c>
      <c r="V469" s="5">
        <v>139</v>
      </c>
    </row>
    <row r="470" spans="1:22" x14ac:dyDescent="0.3">
      <c r="A470" s="3">
        <v>32509</v>
      </c>
      <c r="B470" s="4">
        <v>469</v>
      </c>
      <c r="C470" s="4"/>
      <c r="D470" s="5">
        <v>0.84</v>
      </c>
      <c r="E470" s="5"/>
      <c r="F470" s="5">
        <v>0.98</v>
      </c>
      <c r="G470" s="5"/>
      <c r="H470" s="5"/>
      <c r="I470" s="5"/>
      <c r="J470" s="6"/>
      <c r="K470" s="6"/>
      <c r="L470" s="6"/>
      <c r="M470" s="6"/>
      <c r="N470" s="6"/>
      <c r="O470" s="6"/>
      <c r="P470" s="6"/>
      <c r="Q470" s="6"/>
      <c r="R470" s="5"/>
      <c r="S470" s="5"/>
      <c r="T470" s="5"/>
      <c r="U470" s="5"/>
      <c r="V470" s="5">
        <v>26</v>
      </c>
    </row>
    <row r="471" spans="1:22" x14ac:dyDescent="0.3">
      <c r="A471" s="3">
        <v>32540</v>
      </c>
      <c r="B471" s="4">
        <v>470</v>
      </c>
      <c r="C471" s="4"/>
      <c r="D471" s="5">
        <v>1.18</v>
      </c>
      <c r="E471" s="5"/>
      <c r="F471" s="5">
        <v>0.43</v>
      </c>
      <c r="G471" s="5"/>
      <c r="H471" s="5"/>
      <c r="I471" s="5"/>
      <c r="J471" s="6"/>
      <c r="K471" s="6"/>
      <c r="L471" s="6"/>
      <c r="M471" s="6"/>
      <c r="N471" s="6"/>
      <c r="O471" s="6"/>
      <c r="P471" s="6"/>
      <c r="Q471" s="6"/>
      <c r="R471" s="5"/>
      <c r="S471" s="5"/>
      <c r="T471" s="5"/>
      <c r="U471" s="5"/>
      <c r="V471" s="5">
        <v>88</v>
      </c>
    </row>
    <row r="472" spans="1:22" x14ac:dyDescent="0.3">
      <c r="A472" s="3">
        <v>32568</v>
      </c>
      <c r="B472" s="4">
        <v>471</v>
      </c>
      <c r="C472" s="4"/>
      <c r="D472" s="5">
        <v>1.24</v>
      </c>
      <c r="E472" s="5"/>
      <c r="F472" s="5">
        <v>0.37</v>
      </c>
      <c r="G472" s="5"/>
      <c r="H472" s="5"/>
      <c r="I472" s="5"/>
      <c r="J472" s="6"/>
      <c r="K472" s="6"/>
      <c r="L472" s="6"/>
      <c r="M472" s="6"/>
      <c r="N472" s="6"/>
      <c r="O472" s="6"/>
      <c r="P472" s="6"/>
      <c r="Q472" s="6"/>
      <c r="R472" s="5"/>
      <c r="S472" s="5"/>
      <c r="T472" s="5"/>
      <c r="U472" s="5"/>
      <c r="V472" s="5">
        <v>70</v>
      </c>
    </row>
    <row r="473" spans="1:22" x14ac:dyDescent="0.3">
      <c r="A473" s="3">
        <v>32599</v>
      </c>
      <c r="B473" s="4">
        <v>472</v>
      </c>
      <c r="C473" s="4"/>
      <c r="D473" s="5">
        <v>1.1299999999999999</v>
      </c>
      <c r="E473" s="5"/>
      <c r="F473" s="5">
        <v>0.36</v>
      </c>
      <c r="G473" s="5"/>
      <c r="H473" s="5"/>
      <c r="I473" s="5"/>
      <c r="J473" s="6"/>
      <c r="K473" s="6"/>
      <c r="L473" s="6"/>
      <c r="M473" s="6"/>
      <c r="N473" s="6"/>
      <c r="O473" s="6"/>
      <c r="P473" s="6"/>
      <c r="Q473" s="6"/>
      <c r="R473" s="5"/>
      <c r="S473" s="5"/>
      <c r="T473" s="5"/>
      <c r="U473" s="5"/>
      <c r="V473" s="5">
        <v>62</v>
      </c>
    </row>
    <row r="474" spans="1:22" x14ac:dyDescent="0.3">
      <c r="A474" s="3">
        <v>32629</v>
      </c>
      <c r="B474" s="4">
        <v>473</v>
      </c>
      <c r="C474" s="4"/>
      <c r="D474" s="5">
        <v>1.23</v>
      </c>
      <c r="E474" s="5"/>
      <c r="F474" s="5">
        <v>1.1399999999999999</v>
      </c>
      <c r="G474" s="5"/>
      <c r="H474" s="5"/>
      <c r="I474" s="5"/>
      <c r="J474" s="6"/>
      <c r="K474" s="6"/>
      <c r="L474" s="6"/>
      <c r="M474" s="6"/>
      <c r="N474" s="6"/>
      <c r="O474" s="6"/>
      <c r="P474" s="6"/>
      <c r="Q474" s="6"/>
      <c r="R474" s="5"/>
      <c r="S474" s="5"/>
      <c r="T474" s="5"/>
      <c r="U474" s="5"/>
      <c r="V474" s="5">
        <v>157</v>
      </c>
    </row>
    <row r="475" spans="1:22" x14ac:dyDescent="0.3">
      <c r="A475" s="3">
        <v>32660</v>
      </c>
      <c r="B475" s="4">
        <v>474</v>
      </c>
      <c r="C475" s="4"/>
      <c r="D475" s="5">
        <v>1.1399999999999999</v>
      </c>
      <c r="E475" s="5"/>
      <c r="F475" s="5">
        <v>0.65</v>
      </c>
      <c r="G475" s="5"/>
      <c r="H475" s="5"/>
      <c r="I475" s="5"/>
      <c r="J475" s="6"/>
      <c r="K475" s="6"/>
      <c r="L475" s="6"/>
      <c r="M475" s="6"/>
      <c r="N475" s="6"/>
      <c r="O475" s="6"/>
      <c r="P475" s="6"/>
      <c r="Q475" s="6"/>
      <c r="R475" s="5"/>
      <c r="S475" s="5"/>
      <c r="T475" s="5"/>
      <c r="U475" s="5"/>
      <c r="V475" s="5">
        <v>45</v>
      </c>
    </row>
    <row r="476" spans="1:22" x14ac:dyDescent="0.3">
      <c r="A476" s="3">
        <v>32690</v>
      </c>
      <c r="B476" s="4">
        <v>475</v>
      </c>
      <c r="C476" s="4"/>
      <c r="D476" s="5">
        <v>1.17</v>
      </c>
      <c r="E476" s="5"/>
      <c r="F476" s="5">
        <v>0.56000000000000005</v>
      </c>
      <c r="G476" s="5"/>
      <c r="H476" s="5"/>
      <c r="I476" s="5"/>
      <c r="J476" s="6"/>
      <c r="K476" s="6"/>
      <c r="L476" s="6"/>
      <c r="M476" s="6"/>
      <c r="N476" s="6"/>
      <c r="O476" s="6"/>
      <c r="P476" s="6"/>
      <c r="Q476" s="6"/>
      <c r="R476" s="5"/>
      <c r="S476" s="5"/>
      <c r="T476" s="5"/>
      <c r="U476" s="5"/>
      <c r="V476" s="5">
        <v>15</v>
      </c>
    </row>
    <row r="477" spans="1:22" x14ac:dyDescent="0.3">
      <c r="A477" s="3">
        <v>32721</v>
      </c>
      <c r="B477" s="4">
        <v>476</v>
      </c>
      <c r="C477" s="4"/>
      <c r="D477" s="5">
        <v>1.06</v>
      </c>
      <c r="E477" s="5"/>
      <c r="F477" s="5">
        <v>0.13</v>
      </c>
      <c r="G477" s="5"/>
      <c r="H477" s="5"/>
      <c r="I477" s="5"/>
      <c r="J477" s="6"/>
      <c r="K477" s="6"/>
      <c r="L477" s="6"/>
      <c r="M477" s="6"/>
      <c r="N477" s="6"/>
      <c r="O477" s="6"/>
      <c r="P477" s="6"/>
      <c r="Q477" s="6"/>
      <c r="R477" s="5"/>
      <c r="S477" s="5"/>
      <c r="T477" s="5"/>
      <c r="U477" s="5"/>
      <c r="V477" s="5">
        <v>50</v>
      </c>
    </row>
    <row r="478" spans="1:22" x14ac:dyDescent="0.3">
      <c r="A478" s="3">
        <v>32752</v>
      </c>
      <c r="B478" s="4">
        <v>477</v>
      </c>
      <c r="C478" s="4"/>
      <c r="D478" s="5">
        <v>1.08</v>
      </c>
      <c r="E478" s="5"/>
      <c r="F478" s="5">
        <v>0.25</v>
      </c>
      <c r="G478" s="5"/>
      <c r="H478" s="5"/>
      <c r="I478" s="5"/>
      <c r="J478" s="6"/>
      <c r="K478" s="6"/>
      <c r="L478" s="6"/>
      <c r="M478" s="6"/>
      <c r="N478" s="6"/>
      <c r="O478" s="6"/>
      <c r="P478" s="6"/>
      <c r="Q478" s="6"/>
      <c r="R478" s="5"/>
      <c r="S478" s="5"/>
      <c r="T478" s="5">
        <v>27.8</v>
      </c>
      <c r="U478" s="5"/>
      <c r="V478" s="5">
        <v>108</v>
      </c>
    </row>
    <row r="479" spans="1:22" x14ac:dyDescent="0.3">
      <c r="A479" s="3">
        <v>32782</v>
      </c>
      <c r="B479" s="4">
        <v>478</v>
      </c>
      <c r="C479" s="4"/>
      <c r="D479" s="5">
        <v>1.05</v>
      </c>
      <c r="E479" s="5"/>
      <c r="F479" s="5">
        <v>0.97</v>
      </c>
      <c r="G479" s="5"/>
      <c r="H479" s="5"/>
      <c r="I479" s="5"/>
      <c r="J479" s="6"/>
      <c r="K479" s="6"/>
      <c r="L479" s="6"/>
      <c r="M479" s="6"/>
      <c r="N479" s="6"/>
      <c r="O479" s="6"/>
      <c r="P479" s="6"/>
      <c r="Q479" s="6"/>
      <c r="R479" s="5"/>
      <c r="S479" s="5"/>
      <c r="T479" s="5">
        <v>113.4</v>
      </c>
      <c r="U479" s="5"/>
      <c r="V479" s="5">
        <v>85.2</v>
      </c>
    </row>
    <row r="480" spans="1:22" x14ac:dyDescent="0.3">
      <c r="A480" s="3">
        <v>32813</v>
      </c>
      <c r="B480" s="4">
        <v>479</v>
      </c>
      <c r="C480" s="4"/>
      <c r="D480" s="5">
        <v>1</v>
      </c>
      <c r="E480" s="5"/>
      <c r="F480" s="5">
        <v>0.72</v>
      </c>
      <c r="G480" s="5"/>
      <c r="H480" s="5"/>
      <c r="I480" s="5"/>
      <c r="J480" s="6"/>
      <c r="K480" s="6"/>
      <c r="L480" s="6"/>
      <c r="M480" s="6"/>
      <c r="N480" s="6"/>
      <c r="O480" s="6"/>
      <c r="P480" s="6"/>
      <c r="Q480" s="6"/>
      <c r="R480" s="5"/>
      <c r="S480" s="5"/>
      <c r="T480" s="5">
        <v>82.7</v>
      </c>
      <c r="U480" s="5"/>
      <c r="V480" s="5">
        <v>70</v>
      </c>
    </row>
    <row r="481" spans="1:22" x14ac:dyDescent="0.3">
      <c r="A481" s="3">
        <v>32843</v>
      </c>
      <c r="B481" s="4">
        <v>480</v>
      </c>
      <c r="C481" s="4"/>
      <c r="D481" s="5">
        <v>0.91</v>
      </c>
      <c r="E481" s="5"/>
      <c r="F481" s="5">
        <v>0.02</v>
      </c>
      <c r="G481" s="5"/>
      <c r="H481" s="5"/>
      <c r="I481" s="5"/>
      <c r="J481" s="6"/>
      <c r="K481" s="6"/>
      <c r="L481" s="6"/>
      <c r="M481" s="6"/>
      <c r="N481" s="6"/>
      <c r="O481" s="6"/>
      <c r="P481" s="6"/>
      <c r="Q481" s="6"/>
      <c r="R481" s="5"/>
      <c r="S481" s="5"/>
      <c r="T481" s="5">
        <v>0</v>
      </c>
      <c r="U481" s="5"/>
      <c r="V481" s="5">
        <v>34</v>
      </c>
    </row>
    <row r="482" spans="1:22" x14ac:dyDescent="0.3">
      <c r="A482" s="3">
        <v>32874</v>
      </c>
      <c r="B482" s="4">
        <v>481</v>
      </c>
      <c r="C482" s="4"/>
      <c r="D482" s="5">
        <v>0.27</v>
      </c>
      <c r="E482" s="5">
        <v>0.17899999999999999</v>
      </c>
      <c r="F482" s="5">
        <v>0.05</v>
      </c>
      <c r="G482" s="5"/>
      <c r="H482" s="5"/>
      <c r="I482" s="5"/>
      <c r="J482" s="6"/>
      <c r="K482" s="6"/>
      <c r="L482" s="6"/>
      <c r="M482" s="6"/>
      <c r="N482" s="6"/>
      <c r="O482" s="6"/>
      <c r="P482" s="6"/>
      <c r="Q482" s="6"/>
      <c r="R482" s="5"/>
      <c r="S482" s="5">
        <v>0</v>
      </c>
      <c r="T482" s="5">
        <v>49.6</v>
      </c>
      <c r="U482" s="5"/>
      <c r="V482" s="5">
        <v>35</v>
      </c>
    </row>
    <row r="483" spans="1:22" x14ac:dyDescent="0.3">
      <c r="A483" s="3">
        <v>32905</v>
      </c>
      <c r="B483" s="4">
        <v>482</v>
      </c>
      <c r="C483" s="4"/>
      <c r="D483" s="5">
        <v>0.18</v>
      </c>
      <c r="E483" s="5">
        <v>0.28699999999999998</v>
      </c>
      <c r="F483" s="5">
        <v>0.32</v>
      </c>
      <c r="G483" s="5"/>
      <c r="H483" s="5"/>
      <c r="I483" s="5"/>
      <c r="J483" s="6"/>
      <c r="K483" s="6"/>
      <c r="L483" s="6"/>
      <c r="M483" s="6"/>
      <c r="N483" s="6"/>
      <c r="O483" s="6"/>
      <c r="P483" s="6"/>
      <c r="Q483" s="6"/>
      <c r="R483" s="5"/>
      <c r="S483" s="5">
        <v>18</v>
      </c>
      <c r="T483" s="5">
        <v>7.5</v>
      </c>
      <c r="U483" s="5"/>
      <c r="V483" s="5">
        <v>96</v>
      </c>
    </row>
    <row r="484" spans="1:22" x14ac:dyDescent="0.3">
      <c r="A484" s="3">
        <v>32933</v>
      </c>
      <c r="B484" s="4">
        <v>483</v>
      </c>
      <c r="C484" s="4"/>
      <c r="D484" s="5">
        <v>0.18</v>
      </c>
      <c r="E484" s="5">
        <v>0.23499999999999999</v>
      </c>
      <c r="F484" s="5">
        <v>0.22</v>
      </c>
      <c r="G484" s="5"/>
      <c r="H484" s="5"/>
      <c r="I484" s="5"/>
      <c r="J484" s="6"/>
      <c r="K484" s="6"/>
      <c r="L484" s="6"/>
      <c r="M484" s="6"/>
      <c r="N484" s="6"/>
      <c r="O484" s="6"/>
      <c r="P484" s="6"/>
      <c r="Q484" s="6"/>
      <c r="R484" s="5"/>
      <c r="S484" s="5">
        <v>54.7</v>
      </c>
      <c r="T484" s="5">
        <v>58.6</v>
      </c>
      <c r="U484" s="5"/>
      <c r="V484" s="5">
        <v>95</v>
      </c>
    </row>
    <row r="485" spans="1:22" x14ac:dyDescent="0.3">
      <c r="A485" s="3">
        <v>32964</v>
      </c>
      <c r="B485" s="4">
        <v>484</v>
      </c>
      <c r="C485" s="4"/>
      <c r="D485" s="5">
        <v>0.3</v>
      </c>
      <c r="E485" s="5">
        <v>0.46400000000000002</v>
      </c>
      <c r="F485" s="5">
        <v>0.96</v>
      </c>
      <c r="G485" s="5"/>
      <c r="H485" s="5"/>
      <c r="I485" s="5"/>
      <c r="J485" s="6"/>
      <c r="K485" s="6"/>
      <c r="L485" s="6"/>
      <c r="M485" s="6"/>
      <c r="N485" s="6"/>
      <c r="O485" s="6"/>
      <c r="P485" s="6"/>
      <c r="Q485" s="6"/>
      <c r="R485" s="5"/>
      <c r="S485" s="5">
        <v>126</v>
      </c>
      <c r="T485" s="5">
        <v>54.4</v>
      </c>
      <c r="U485" s="5"/>
      <c r="V485" s="5">
        <v>350</v>
      </c>
    </row>
    <row r="486" spans="1:22" x14ac:dyDescent="0.3">
      <c r="A486" s="3">
        <v>32994</v>
      </c>
      <c r="B486" s="4">
        <v>485</v>
      </c>
      <c r="C486" s="4"/>
      <c r="D486" s="5">
        <v>0.32</v>
      </c>
      <c r="E486" s="5">
        <v>0.86099999999999999</v>
      </c>
      <c r="F486" s="5">
        <v>2.82</v>
      </c>
      <c r="G486" s="5"/>
      <c r="H486" s="5"/>
      <c r="I486" s="5"/>
      <c r="J486" s="6"/>
      <c r="K486" s="6"/>
      <c r="L486" s="6"/>
      <c r="M486" s="6"/>
      <c r="N486" s="6"/>
      <c r="O486" s="6"/>
      <c r="P486" s="6"/>
      <c r="Q486" s="6"/>
      <c r="R486" s="5"/>
      <c r="S486" s="5">
        <v>32.6</v>
      </c>
      <c r="T486" s="5">
        <v>35.9</v>
      </c>
      <c r="U486" s="5"/>
      <c r="V486" s="5">
        <v>95</v>
      </c>
    </row>
    <row r="487" spans="1:22" x14ac:dyDescent="0.3">
      <c r="A487" s="3">
        <v>33025</v>
      </c>
      <c r="B487" s="4">
        <v>486</v>
      </c>
      <c r="C487" s="4"/>
      <c r="D487" s="5">
        <v>0.26</v>
      </c>
      <c r="E487" s="5">
        <v>0.39500000000000002</v>
      </c>
      <c r="F487" s="5">
        <v>0.36</v>
      </c>
      <c r="G487" s="5"/>
      <c r="H487" s="5"/>
      <c r="I487" s="5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5">
        <v>1</v>
      </c>
      <c r="U487" s="5"/>
      <c r="V487" s="5">
        <v>35</v>
      </c>
    </row>
    <row r="488" spans="1:22" x14ac:dyDescent="0.3">
      <c r="A488" s="3">
        <v>33055</v>
      </c>
      <c r="B488" s="4">
        <v>487</v>
      </c>
      <c r="C488" s="4"/>
      <c r="D488" s="5">
        <v>0.22</v>
      </c>
      <c r="E488" s="5">
        <v>0.312</v>
      </c>
      <c r="F488" s="5">
        <v>0.25</v>
      </c>
      <c r="G488" s="5"/>
      <c r="H488" s="5"/>
      <c r="I488" s="5"/>
      <c r="J488" s="6"/>
      <c r="K488" s="6"/>
      <c r="L488" s="6"/>
      <c r="M488" s="6"/>
      <c r="N488" s="6"/>
      <c r="O488" s="6"/>
      <c r="P488" s="6"/>
      <c r="Q488" s="6"/>
      <c r="R488" s="5"/>
      <c r="S488" s="5">
        <v>35.1</v>
      </c>
      <c r="T488" s="5">
        <v>26.2</v>
      </c>
      <c r="U488" s="5"/>
      <c r="V488" s="5">
        <v>45</v>
      </c>
    </row>
    <row r="489" spans="1:22" x14ac:dyDescent="0.3">
      <c r="A489" s="3">
        <v>33086</v>
      </c>
      <c r="B489" s="4">
        <v>488</v>
      </c>
      <c r="C489" s="4"/>
      <c r="D489" s="5">
        <v>0.22</v>
      </c>
      <c r="E489" s="5">
        <v>0.29099999999999998</v>
      </c>
      <c r="F489" s="5">
        <v>0.04</v>
      </c>
      <c r="G489" s="5"/>
      <c r="H489" s="5"/>
      <c r="I489" s="5"/>
      <c r="J489" s="6"/>
      <c r="K489" s="6"/>
      <c r="L489" s="6"/>
      <c r="M489" s="6"/>
      <c r="N489" s="6"/>
      <c r="O489" s="6"/>
      <c r="P489" s="6"/>
      <c r="Q489" s="6"/>
      <c r="R489" s="5"/>
      <c r="S489" s="5">
        <v>26.3</v>
      </c>
      <c r="T489" s="5">
        <v>0.7</v>
      </c>
      <c r="U489" s="5"/>
      <c r="V489" s="5">
        <v>60</v>
      </c>
    </row>
    <row r="490" spans="1:22" x14ac:dyDescent="0.3">
      <c r="A490" s="3">
        <v>33117</v>
      </c>
      <c r="B490" s="4">
        <v>489</v>
      </c>
      <c r="C490" s="4"/>
      <c r="D490" s="5">
        <v>0.45</v>
      </c>
      <c r="E490" s="5">
        <v>0.26900000000000002</v>
      </c>
      <c r="F490" s="5">
        <v>0.19</v>
      </c>
      <c r="G490" s="5"/>
      <c r="H490" s="5"/>
      <c r="I490" s="5"/>
      <c r="J490" s="6"/>
      <c r="K490" s="6"/>
      <c r="L490" s="6"/>
      <c r="M490" s="6"/>
      <c r="N490" s="6"/>
      <c r="O490" s="6"/>
      <c r="P490" s="6"/>
      <c r="Q490" s="6"/>
      <c r="R490" s="5"/>
      <c r="S490" s="5">
        <v>58.7</v>
      </c>
      <c r="T490" s="5">
        <v>20.5</v>
      </c>
      <c r="U490" s="5"/>
      <c r="V490" s="5">
        <v>40</v>
      </c>
    </row>
    <row r="491" spans="1:22" x14ac:dyDescent="0.3">
      <c r="A491" s="3">
        <v>33147</v>
      </c>
      <c r="B491" s="4">
        <v>490</v>
      </c>
      <c r="C491" s="4"/>
      <c r="D491" s="5">
        <v>0.6</v>
      </c>
      <c r="E491" s="5">
        <v>0.72299999999999998</v>
      </c>
      <c r="F491" s="5">
        <v>1.85</v>
      </c>
      <c r="G491" s="5"/>
      <c r="H491" s="5"/>
      <c r="I491" s="5"/>
      <c r="J491" s="6"/>
      <c r="K491" s="6"/>
      <c r="L491" s="6"/>
      <c r="M491" s="6"/>
      <c r="N491" s="6"/>
      <c r="O491" s="6"/>
      <c r="P491" s="6"/>
      <c r="Q491" s="6"/>
      <c r="R491" s="5"/>
      <c r="S491" s="5">
        <v>145.6</v>
      </c>
      <c r="T491" s="5">
        <v>25.8</v>
      </c>
      <c r="U491" s="5"/>
      <c r="V491" s="5">
        <v>417.2</v>
      </c>
    </row>
    <row r="492" spans="1:22" x14ac:dyDescent="0.3">
      <c r="A492" s="3">
        <v>33178</v>
      </c>
      <c r="B492" s="4">
        <v>491</v>
      </c>
      <c r="C492" s="4"/>
      <c r="D492" s="5">
        <v>0.3</v>
      </c>
      <c r="E492" s="5">
        <v>0.55600000000000005</v>
      </c>
      <c r="F492" s="5">
        <v>1.1299999999999999</v>
      </c>
      <c r="G492" s="5"/>
      <c r="H492" s="5"/>
      <c r="I492" s="5"/>
      <c r="J492" s="6"/>
      <c r="K492" s="6"/>
      <c r="L492" s="6"/>
      <c r="M492" s="6"/>
      <c r="N492" s="6"/>
      <c r="O492" s="6"/>
      <c r="P492" s="6"/>
      <c r="Q492" s="6"/>
      <c r="R492" s="5"/>
      <c r="S492" s="5">
        <v>65.5</v>
      </c>
      <c r="T492" s="5">
        <v>112.8</v>
      </c>
      <c r="U492" s="5"/>
      <c r="V492" s="5">
        <v>150</v>
      </c>
    </row>
    <row r="493" spans="1:22" x14ac:dyDescent="0.3">
      <c r="A493" s="3">
        <v>33208</v>
      </c>
      <c r="B493" s="4">
        <v>492</v>
      </c>
      <c r="C493" s="4"/>
      <c r="D493" s="5">
        <v>0.38</v>
      </c>
      <c r="E493" s="5">
        <v>0.95199999999999996</v>
      </c>
      <c r="F493" s="5">
        <v>1.89</v>
      </c>
      <c r="G493" s="5"/>
      <c r="H493" s="5"/>
      <c r="I493" s="5"/>
      <c r="J493" s="6"/>
      <c r="K493" s="6"/>
      <c r="L493" s="6"/>
      <c r="M493" s="6"/>
      <c r="N493" s="6"/>
      <c r="O493" s="6"/>
      <c r="P493" s="6"/>
      <c r="Q493" s="6"/>
      <c r="R493" s="5"/>
      <c r="S493" s="5">
        <v>43.9</v>
      </c>
      <c r="T493" s="5">
        <v>0.3</v>
      </c>
      <c r="U493" s="5"/>
      <c r="V493" s="5">
        <v>87</v>
      </c>
    </row>
    <row r="494" spans="1:22" x14ac:dyDescent="0.3">
      <c r="A494" s="3">
        <v>33239</v>
      </c>
      <c r="B494" s="4">
        <v>493</v>
      </c>
      <c r="C494" s="4"/>
      <c r="D494" s="5">
        <v>0.127</v>
      </c>
      <c r="E494" s="5">
        <v>0.183</v>
      </c>
      <c r="F494" s="5">
        <v>0.56200000000000006</v>
      </c>
      <c r="G494" s="5"/>
      <c r="H494" s="5"/>
      <c r="I494" s="5">
        <v>43</v>
      </c>
      <c r="J494" s="5">
        <v>81</v>
      </c>
      <c r="K494" s="5">
        <v>72</v>
      </c>
      <c r="L494" s="5">
        <v>69</v>
      </c>
      <c r="M494" s="6"/>
      <c r="N494" s="5">
        <v>39</v>
      </c>
      <c r="O494" s="5">
        <v>75</v>
      </c>
      <c r="P494" s="5">
        <v>64</v>
      </c>
      <c r="Q494" s="5">
        <v>60</v>
      </c>
      <c r="R494" s="5"/>
      <c r="S494" s="5">
        <v>23.4</v>
      </c>
      <c r="T494" s="5">
        <v>0.5</v>
      </c>
      <c r="U494" s="5">
        <v>80.5</v>
      </c>
      <c r="V494" s="5">
        <v>19</v>
      </c>
    </row>
    <row r="495" spans="1:22" x14ac:dyDescent="0.3">
      <c r="A495" s="3">
        <v>33270</v>
      </c>
      <c r="B495" s="4">
        <v>494</v>
      </c>
      <c r="C495" s="4"/>
      <c r="D495" s="5">
        <v>0.17</v>
      </c>
      <c r="E495" s="5">
        <v>0.161</v>
      </c>
      <c r="F495" s="5">
        <v>0.115</v>
      </c>
      <c r="G495" s="5"/>
      <c r="H495" s="5"/>
      <c r="I495" s="5">
        <v>45</v>
      </c>
      <c r="J495" s="5">
        <v>80</v>
      </c>
      <c r="K495" s="5">
        <v>48</v>
      </c>
      <c r="L495" s="5">
        <v>66</v>
      </c>
      <c r="M495" s="6"/>
      <c r="N495" s="5">
        <v>37</v>
      </c>
      <c r="O495" s="5">
        <v>72</v>
      </c>
      <c r="P495" s="5">
        <v>36</v>
      </c>
      <c r="Q495" s="5">
        <v>58</v>
      </c>
      <c r="R495" s="5"/>
      <c r="S495" s="5">
        <v>33.700000000000003</v>
      </c>
      <c r="T495" s="5">
        <v>1</v>
      </c>
      <c r="U495" s="5">
        <v>42</v>
      </c>
      <c r="V495" s="5">
        <v>25</v>
      </c>
    </row>
    <row r="496" spans="1:22" x14ac:dyDescent="0.3">
      <c r="A496" s="3">
        <v>33298</v>
      </c>
      <c r="B496" s="4">
        <v>495</v>
      </c>
      <c r="C496" s="4"/>
      <c r="D496" s="5">
        <v>0.32200000000000001</v>
      </c>
      <c r="E496" s="5">
        <v>0.55700000000000005</v>
      </c>
      <c r="F496" s="5">
        <v>0.55200000000000005</v>
      </c>
      <c r="G496" s="5"/>
      <c r="H496" s="5"/>
      <c r="I496" s="5">
        <v>51</v>
      </c>
      <c r="J496" s="5">
        <v>92</v>
      </c>
      <c r="K496" s="5">
        <v>68</v>
      </c>
      <c r="L496" s="5">
        <v>89</v>
      </c>
      <c r="M496" s="6"/>
      <c r="N496" s="5">
        <v>47</v>
      </c>
      <c r="O496" s="5">
        <v>80</v>
      </c>
      <c r="P496" s="5">
        <v>36</v>
      </c>
      <c r="Q496" s="5">
        <v>59</v>
      </c>
      <c r="R496" s="5"/>
      <c r="S496" s="5">
        <v>76.099999999999994</v>
      </c>
      <c r="T496" s="5">
        <v>0</v>
      </c>
      <c r="U496" s="5">
        <v>218</v>
      </c>
      <c r="V496" s="5">
        <v>250</v>
      </c>
    </row>
    <row r="497" spans="1:22" x14ac:dyDescent="0.3">
      <c r="A497" s="3">
        <v>33329</v>
      </c>
      <c r="B497" s="4">
        <v>496</v>
      </c>
      <c r="C497" s="4"/>
      <c r="D497" s="5">
        <v>0.59899999999999998</v>
      </c>
      <c r="E497" s="5">
        <v>0.78500000000000003</v>
      </c>
      <c r="F497" s="5">
        <v>0.84299999999999997</v>
      </c>
      <c r="G497" s="5"/>
      <c r="H497" s="5"/>
      <c r="I497" s="5">
        <v>58</v>
      </c>
      <c r="J497" s="5">
        <v>101</v>
      </c>
      <c r="K497" s="5">
        <v>79</v>
      </c>
      <c r="L497" s="5">
        <v>102</v>
      </c>
      <c r="M497" s="6"/>
      <c r="N497" s="5">
        <v>58</v>
      </c>
      <c r="O497" s="5">
        <v>92</v>
      </c>
      <c r="P497" s="5">
        <v>66</v>
      </c>
      <c r="Q497" s="5">
        <v>86</v>
      </c>
      <c r="R497" s="5"/>
      <c r="S497" s="5">
        <v>121.6</v>
      </c>
      <c r="T497" s="5">
        <v>47.2</v>
      </c>
      <c r="U497" s="5">
        <v>94</v>
      </c>
      <c r="V497" s="5">
        <v>232</v>
      </c>
    </row>
    <row r="498" spans="1:22" x14ac:dyDescent="0.3">
      <c r="A498" s="3">
        <v>33359</v>
      </c>
      <c r="B498" s="4">
        <v>497</v>
      </c>
      <c r="C498" s="4"/>
      <c r="D498" s="5">
        <v>0.57199999999999995</v>
      </c>
      <c r="E498" s="5">
        <v>0.76300000000000001</v>
      </c>
      <c r="F498" s="5">
        <v>0.23699999999999999</v>
      </c>
      <c r="G498" s="5"/>
      <c r="H498" s="5"/>
      <c r="I498" s="5">
        <v>57</v>
      </c>
      <c r="J498" s="5">
        <v>100</v>
      </c>
      <c r="K498" s="5">
        <v>59</v>
      </c>
      <c r="L498" s="5">
        <v>99</v>
      </c>
      <c r="M498" s="6"/>
      <c r="N498" s="5">
        <v>52</v>
      </c>
      <c r="O498" s="5">
        <v>90</v>
      </c>
      <c r="P498" s="5">
        <v>54</v>
      </c>
      <c r="Q498" s="5">
        <v>77</v>
      </c>
      <c r="R498" s="5"/>
      <c r="S498" s="5">
        <v>102.1</v>
      </c>
      <c r="T498" s="5">
        <v>175.8</v>
      </c>
      <c r="U498" s="5">
        <v>180</v>
      </c>
      <c r="V498" s="5">
        <v>310</v>
      </c>
    </row>
    <row r="499" spans="1:22" x14ac:dyDescent="0.3">
      <c r="A499" s="3">
        <v>33390</v>
      </c>
      <c r="B499" s="4">
        <v>498</v>
      </c>
      <c r="C499" s="4"/>
      <c r="D499" s="5">
        <v>0.29199999999999998</v>
      </c>
      <c r="E499" s="5">
        <v>0.497</v>
      </c>
      <c r="F499" s="5">
        <v>0.41899999999999998</v>
      </c>
      <c r="G499" s="5"/>
      <c r="H499" s="5"/>
      <c r="I499" s="5">
        <v>51</v>
      </c>
      <c r="J499" s="5">
        <v>93</v>
      </c>
      <c r="K499" s="5">
        <v>67</v>
      </c>
      <c r="L499" s="5">
        <v>85</v>
      </c>
      <c r="M499" s="6"/>
      <c r="N499" s="5">
        <v>51</v>
      </c>
      <c r="O499" s="5">
        <v>90</v>
      </c>
      <c r="P499" s="5">
        <v>66</v>
      </c>
      <c r="Q499" s="5">
        <v>79</v>
      </c>
      <c r="R499" s="5"/>
      <c r="S499" s="5">
        <v>39.6</v>
      </c>
      <c r="T499" s="5">
        <v>60.9</v>
      </c>
      <c r="U499" s="5">
        <v>32.5</v>
      </c>
      <c r="V499" s="5">
        <v>35</v>
      </c>
    </row>
    <row r="500" spans="1:22" x14ac:dyDescent="0.3">
      <c r="A500" s="3">
        <v>33420</v>
      </c>
      <c r="B500" s="4">
        <v>499</v>
      </c>
      <c r="C500" s="4"/>
      <c r="D500" s="5">
        <v>0.33</v>
      </c>
      <c r="E500" s="5">
        <v>0.68799999999999994</v>
      </c>
      <c r="F500" s="5">
        <v>0.29799999999999999</v>
      </c>
      <c r="G500" s="5"/>
      <c r="H500" s="5"/>
      <c r="I500" s="5">
        <v>52</v>
      </c>
      <c r="J500" s="5">
        <v>98</v>
      </c>
      <c r="K500" s="5">
        <v>60</v>
      </c>
      <c r="L500" s="5">
        <v>82</v>
      </c>
      <c r="M500" s="6"/>
      <c r="N500" s="5">
        <v>51</v>
      </c>
      <c r="O500" s="5">
        <v>90</v>
      </c>
      <c r="P500" s="5">
        <v>40</v>
      </c>
      <c r="Q500" s="5">
        <v>79</v>
      </c>
      <c r="R500" s="5"/>
      <c r="S500" s="5">
        <v>50.3</v>
      </c>
      <c r="T500" s="5">
        <v>82.5</v>
      </c>
      <c r="U500" s="5">
        <v>34.5</v>
      </c>
      <c r="V500" s="5">
        <v>124</v>
      </c>
    </row>
    <row r="501" spans="1:22" x14ac:dyDescent="0.3">
      <c r="A501" s="3">
        <v>33451</v>
      </c>
      <c r="B501" s="4">
        <v>500</v>
      </c>
      <c r="C501" s="4"/>
      <c r="D501" s="5">
        <v>0.68200000000000005</v>
      </c>
      <c r="E501" s="5">
        <v>1.359</v>
      </c>
      <c r="F501" s="5">
        <v>0.59699999999999998</v>
      </c>
      <c r="G501" s="5"/>
      <c r="H501" s="5"/>
      <c r="I501" s="5">
        <v>59</v>
      </c>
      <c r="J501" s="5">
        <v>115</v>
      </c>
      <c r="K501" s="5">
        <v>72</v>
      </c>
      <c r="L501" s="5">
        <v>85</v>
      </c>
      <c r="M501" s="6"/>
      <c r="N501" s="5">
        <v>54</v>
      </c>
      <c r="O501" s="5">
        <v>100</v>
      </c>
      <c r="P501" s="5">
        <v>61</v>
      </c>
      <c r="Q501" s="5">
        <v>82</v>
      </c>
      <c r="R501" s="5"/>
      <c r="S501" s="5">
        <v>19</v>
      </c>
      <c r="T501" s="5">
        <v>22.3</v>
      </c>
      <c r="U501" s="5">
        <v>38.5</v>
      </c>
      <c r="V501" s="5">
        <v>60</v>
      </c>
    </row>
    <row r="502" spans="1:22" x14ac:dyDescent="0.3">
      <c r="A502" s="3">
        <v>33482</v>
      </c>
      <c r="B502" s="4">
        <v>501</v>
      </c>
      <c r="C502" s="4"/>
      <c r="D502" s="5">
        <v>0.26300000000000001</v>
      </c>
      <c r="E502" s="5">
        <v>0.622</v>
      </c>
      <c r="F502" s="5">
        <v>0.28199999999999997</v>
      </c>
      <c r="G502" s="5"/>
      <c r="H502" s="5"/>
      <c r="I502" s="5">
        <v>50</v>
      </c>
      <c r="J502" s="5">
        <v>97</v>
      </c>
      <c r="K502" s="5">
        <v>61</v>
      </c>
      <c r="L502" s="5">
        <v>77</v>
      </c>
      <c r="M502" s="6"/>
      <c r="N502" s="5">
        <v>49</v>
      </c>
      <c r="O502" s="5">
        <v>90</v>
      </c>
      <c r="P502" s="5">
        <v>46</v>
      </c>
      <c r="Q502" s="5">
        <v>68</v>
      </c>
      <c r="R502" s="5"/>
      <c r="S502" s="5">
        <v>74</v>
      </c>
      <c r="T502" s="5">
        <v>87.9</v>
      </c>
      <c r="U502" s="5">
        <v>76</v>
      </c>
      <c r="V502" s="5">
        <v>187</v>
      </c>
    </row>
    <row r="503" spans="1:22" x14ac:dyDescent="0.3">
      <c r="A503" s="3">
        <v>33512</v>
      </c>
      <c r="B503" s="4">
        <v>502</v>
      </c>
      <c r="C503" s="4"/>
      <c r="D503" s="5">
        <v>0.23699999999999999</v>
      </c>
      <c r="E503" s="5">
        <v>0.41099999999999998</v>
      </c>
      <c r="F503" s="5">
        <v>0.316</v>
      </c>
      <c r="G503" s="5"/>
      <c r="H503" s="5"/>
      <c r="I503" s="5">
        <v>49</v>
      </c>
      <c r="J503" s="5">
        <v>90</v>
      </c>
      <c r="K503" s="5">
        <v>57</v>
      </c>
      <c r="L503" s="5">
        <v>75</v>
      </c>
      <c r="M503" s="6"/>
      <c r="N503" s="5">
        <v>48</v>
      </c>
      <c r="O503" s="5">
        <v>82</v>
      </c>
      <c r="P503" s="5">
        <v>40</v>
      </c>
      <c r="Q503" s="5">
        <v>68</v>
      </c>
      <c r="R503" s="5"/>
      <c r="S503" s="5">
        <v>111.3</v>
      </c>
      <c r="T503" s="5">
        <v>126</v>
      </c>
      <c r="U503" s="5">
        <v>42.5</v>
      </c>
      <c r="V503" s="5">
        <v>138</v>
      </c>
    </row>
    <row r="504" spans="1:22" x14ac:dyDescent="0.3">
      <c r="A504" s="3">
        <v>33543</v>
      </c>
      <c r="B504" s="4">
        <v>503</v>
      </c>
      <c r="C504" s="4"/>
      <c r="D504" s="5">
        <v>0.63700000000000001</v>
      </c>
      <c r="E504" s="5">
        <v>0.68600000000000005</v>
      </c>
      <c r="F504" s="5">
        <v>0.63100000000000001</v>
      </c>
      <c r="G504" s="5"/>
      <c r="H504" s="5"/>
      <c r="I504" s="5">
        <v>57</v>
      </c>
      <c r="J504" s="5">
        <v>98</v>
      </c>
      <c r="K504" s="5">
        <v>73</v>
      </c>
      <c r="L504" s="5">
        <v>69</v>
      </c>
      <c r="M504" s="6"/>
      <c r="N504" s="5">
        <v>48</v>
      </c>
      <c r="O504" s="5">
        <v>85</v>
      </c>
      <c r="P504" s="5">
        <v>49</v>
      </c>
      <c r="Q504" s="5">
        <v>53</v>
      </c>
      <c r="R504" s="5"/>
      <c r="S504" s="5">
        <v>77.3</v>
      </c>
      <c r="T504" s="5">
        <v>93.9</v>
      </c>
      <c r="U504" s="5">
        <v>106.5</v>
      </c>
      <c r="V504" s="5">
        <v>293</v>
      </c>
    </row>
    <row r="505" spans="1:22" x14ac:dyDescent="0.3">
      <c r="A505" s="3">
        <v>33573</v>
      </c>
      <c r="B505" s="4">
        <v>504</v>
      </c>
      <c r="C505" s="4"/>
      <c r="D505" s="5">
        <v>0.34100000000000003</v>
      </c>
      <c r="E505" s="5">
        <v>0.51500000000000001</v>
      </c>
      <c r="F505" s="5">
        <v>0.29199999999999998</v>
      </c>
      <c r="G505" s="5"/>
      <c r="H505" s="5"/>
      <c r="I505" s="5">
        <v>51</v>
      </c>
      <c r="J505" s="5">
        <v>94</v>
      </c>
      <c r="K505" s="5">
        <v>51</v>
      </c>
      <c r="L505" s="5">
        <v>71</v>
      </c>
      <c r="M505" s="6"/>
      <c r="N505" s="5">
        <v>48</v>
      </c>
      <c r="O505" s="5">
        <v>88</v>
      </c>
      <c r="P505" s="5">
        <v>34</v>
      </c>
      <c r="Q505" s="5">
        <v>67</v>
      </c>
      <c r="R505" s="5"/>
      <c r="S505" s="5">
        <v>20.2</v>
      </c>
      <c r="T505" s="5">
        <v>132</v>
      </c>
      <c r="U505" s="5">
        <v>75.5</v>
      </c>
      <c r="V505" s="5">
        <v>75</v>
      </c>
    </row>
    <row r="506" spans="1:22" x14ac:dyDescent="0.3">
      <c r="A506" s="3">
        <v>33604</v>
      </c>
      <c r="B506" s="4">
        <v>505</v>
      </c>
      <c r="C506" s="4"/>
      <c r="D506" s="5">
        <v>0.14099999999999999</v>
      </c>
      <c r="E506" s="5">
        <v>0.224</v>
      </c>
      <c r="F506" s="5">
        <v>0.10199999999999999</v>
      </c>
      <c r="G506" s="5">
        <v>0.41</v>
      </c>
      <c r="H506" s="5"/>
      <c r="I506" s="5">
        <v>44</v>
      </c>
      <c r="J506" s="5">
        <v>83</v>
      </c>
      <c r="K506" s="5">
        <v>51</v>
      </c>
      <c r="L506" s="5">
        <v>60</v>
      </c>
      <c r="M506" s="6"/>
      <c r="N506" s="5">
        <v>42</v>
      </c>
      <c r="O506" s="5">
        <v>80</v>
      </c>
      <c r="P506" s="5">
        <v>44</v>
      </c>
      <c r="Q506" s="5">
        <v>55</v>
      </c>
      <c r="R506" s="5"/>
      <c r="S506" s="5">
        <v>30.8</v>
      </c>
      <c r="T506" s="5">
        <v>78.400000000000006</v>
      </c>
      <c r="U506" s="5">
        <v>5.5</v>
      </c>
      <c r="V506" s="5">
        <v>15</v>
      </c>
    </row>
    <row r="507" spans="1:22" x14ac:dyDescent="0.3">
      <c r="A507" s="3">
        <v>33635</v>
      </c>
      <c r="B507" s="4">
        <v>506</v>
      </c>
      <c r="C507" s="4"/>
      <c r="D507" s="5">
        <v>0.14699999999999999</v>
      </c>
      <c r="E507" s="5">
        <v>0.186</v>
      </c>
      <c r="F507" s="5">
        <v>0.19</v>
      </c>
      <c r="G507" s="5">
        <v>0.28399999999999997</v>
      </c>
      <c r="H507" s="5"/>
      <c r="I507" s="5">
        <v>43</v>
      </c>
      <c r="J507" s="5">
        <v>81</v>
      </c>
      <c r="K507" s="5">
        <v>54</v>
      </c>
      <c r="L507" s="5">
        <v>54</v>
      </c>
      <c r="M507" s="6"/>
      <c r="N507" s="5">
        <v>5</v>
      </c>
      <c r="O507" s="5">
        <v>75</v>
      </c>
      <c r="P507" s="5">
        <v>41</v>
      </c>
      <c r="Q507" s="5">
        <v>46</v>
      </c>
      <c r="R507" s="5"/>
      <c r="S507" s="5">
        <v>39.5</v>
      </c>
      <c r="T507" s="5">
        <v>74.2</v>
      </c>
      <c r="U507" s="5">
        <v>59.5</v>
      </c>
      <c r="V507" s="5">
        <v>75</v>
      </c>
    </row>
    <row r="508" spans="1:22" x14ac:dyDescent="0.3">
      <c r="A508" s="3">
        <v>33664</v>
      </c>
      <c r="B508" s="4">
        <v>507</v>
      </c>
      <c r="C508" s="4"/>
      <c r="D508" s="5">
        <v>0.108</v>
      </c>
      <c r="E508" s="5">
        <v>0.151</v>
      </c>
      <c r="F508" s="5"/>
      <c r="G508" s="5">
        <v>0.111</v>
      </c>
      <c r="H508" s="5"/>
      <c r="I508" s="5">
        <v>42</v>
      </c>
      <c r="J508" s="5">
        <v>79</v>
      </c>
      <c r="K508" s="5">
        <v>50</v>
      </c>
      <c r="L508" s="5">
        <v>39</v>
      </c>
      <c r="M508" s="6"/>
      <c r="N508" s="5">
        <v>39</v>
      </c>
      <c r="O508" s="5">
        <v>67</v>
      </c>
      <c r="P508" s="5">
        <v>41</v>
      </c>
      <c r="Q508" s="5">
        <v>23</v>
      </c>
      <c r="R508" s="5"/>
      <c r="S508" s="5">
        <v>9.1999999999999993</v>
      </c>
      <c r="T508" s="5">
        <v>80.599999999999994</v>
      </c>
      <c r="U508" s="5">
        <v>29.5</v>
      </c>
      <c r="V508" s="5">
        <v>35</v>
      </c>
    </row>
    <row r="509" spans="1:22" x14ac:dyDescent="0.3">
      <c r="A509" s="3">
        <v>33695</v>
      </c>
      <c r="B509" s="4">
        <v>508</v>
      </c>
      <c r="C509" s="4"/>
      <c r="D509" s="5">
        <v>0.109</v>
      </c>
      <c r="E509" s="5">
        <v>0.22600000000000001</v>
      </c>
      <c r="F509" s="5"/>
      <c r="G509" s="5"/>
      <c r="H509" s="5"/>
      <c r="I509" s="5">
        <v>42</v>
      </c>
      <c r="J509" s="5">
        <v>83</v>
      </c>
      <c r="K509" s="5"/>
      <c r="L509" s="5"/>
      <c r="M509" s="6"/>
      <c r="N509" s="5">
        <v>41</v>
      </c>
      <c r="O509" s="5">
        <v>72</v>
      </c>
      <c r="P509" s="5"/>
      <c r="Q509" s="5"/>
      <c r="R509" s="5"/>
      <c r="S509" s="5">
        <v>98.6</v>
      </c>
      <c r="T509" s="5">
        <v>66.7</v>
      </c>
      <c r="U509" s="5">
        <v>35</v>
      </c>
      <c r="V509" s="5">
        <v>33</v>
      </c>
    </row>
    <row r="510" spans="1:22" x14ac:dyDescent="0.3">
      <c r="A510" s="3">
        <v>33725</v>
      </c>
      <c r="B510" s="4">
        <v>509</v>
      </c>
      <c r="C510" s="4"/>
      <c r="D510" s="4"/>
      <c r="E510" s="5">
        <v>0.253</v>
      </c>
      <c r="F510" s="5"/>
      <c r="G510" s="5"/>
      <c r="H510" s="5"/>
      <c r="I510" s="5">
        <v>43</v>
      </c>
      <c r="J510" s="5">
        <v>84</v>
      </c>
      <c r="K510" s="5"/>
      <c r="L510" s="5"/>
      <c r="M510" s="6"/>
      <c r="N510" s="5">
        <v>37</v>
      </c>
      <c r="O510" s="5">
        <v>80</v>
      </c>
      <c r="P510" s="5"/>
      <c r="Q510" s="5"/>
      <c r="R510" s="5"/>
      <c r="S510" s="5">
        <v>144.30000000000001</v>
      </c>
      <c r="T510" s="5">
        <v>14.3</v>
      </c>
      <c r="U510" s="5">
        <v>49</v>
      </c>
      <c r="V510" s="5">
        <v>33</v>
      </c>
    </row>
    <row r="511" spans="1:22" x14ac:dyDescent="0.3">
      <c r="A511" s="3">
        <v>33756</v>
      </c>
      <c r="B511" s="4">
        <v>510</v>
      </c>
      <c r="C511" s="4"/>
      <c r="D511" s="4"/>
      <c r="E511" s="5">
        <v>0.13400000000000001</v>
      </c>
      <c r="F511" s="5"/>
      <c r="G511" s="5">
        <v>0.02</v>
      </c>
      <c r="H511" s="5"/>
      <c r="I511" s="5">
        <v>30</v>
      </c>
      <c r="J511" s="5">
        <v>78</v>
      </c>
      <c r="K511" s="5"/>
      <c r="L511" s="5">
        <v>23</v>
      </c>
      <c r="M511" s="6"/>
      <c r="N511" s="5">
        <v>20</v>
      </c>
      <c r="O511" s="5">
        <v>68</v>
      </c>
      <c r="P511" s="5"/>
      <c r="Q511" s="5">
        <v>12</v>
      </c>
      <c r="R511" s="5"/>
      <c r="S511" s="5">
        <v>52</v>
      </c>
      <c r="T511" s="5">
        <v>101</v>
      </c>
      <c r="U511" s="5">
        <v>35</v>
      </c>
      <c r="V511" s="5">
        <v>25</v>
      </c>
    </row>
    <row r="512" spans="1:22" x14ac:dyDescent="0.3">
      <c r="A512" s="3">
        <v>33786</v>
      </c>
      <c r="B512" s="4">
        <v>511</v>
      </c>
      <c r="C512" s="4"/>
      <c r="D512" s="5">
        <v>0.17599999999999999</v>
      </c>
      <c r="E512" s="5">
        <v>0.17899999999999999</v>
      </c>
      <c r="F512" s="5">
        <v>0.39500000000000002</v>
      </c>
      <c r="G512" s="5">
        <v>0.14199999999999999</v>
      </c>
      <c r="H512" s="5"/>
      <c r="I512" s="5">
        <v>39</v>
      </c>
      <c r="J512" s="5">
        <v>79</v>
      </c>
      <c r="K512" s="5">
        <v>52</v>
      </c>
      <c r="L512" s="5">
        <v>42</v>
      </c>
      <c r="M512" s="6"/>
      <c r="N512" s="5">
        <v>30</v>
      </c>
      <c r="O512" s="5">
        <v>68</v>
      </c>
      <c r="P512" s="5">
        <v>33</v>
      </c>
      <c r="Q512" s="5">
        <v>32</v>
      </c>
      <c r="R512" s="5"/>
      <c r="S512" s="5">
        <v>22.8</v>
      </c>
      <c r="T512" s="5">
        <v>29.5</v>
      </c>
      <c r="U512" s="5">
        <v>71</v>
      </c>
      <c r="V512" s="5">
        <v>88</v>
      </c>
    </row>
    <row r="513" spans="1:22" x14ac:dyDescent="0.3">
      <c r="A513" s="3">
        <v>33817</v>
      </c>
      <c r="B513" s="4">
        <v>512</v>
      </c>
      <c r="C513" s="4"/>
      <c r="D513" s="5">
        <v>0.25800000000000001</v>
      </c>
      <c r="E513" s="5">
        <v>0.27100000000000002</v>
      </c>
      <c r="F513" s="5">
        <v>0.27600000000000002</v>
      </c>
      <c r="G513" s="5"/>
      <c r="H513" s="5"/>
      <c r="I513" s="5">
        <v>47</v>
      </c>
      <c r="J513" s="5">
        <v>84</v>
      </c>
      <c r="K513" s="5">
        <v>58</v>
      </c>
      <c r="L513" s="5"/>
      <c r="M513" s="6"/>
      <c r="N513" s="5">
        <v>39</v>
      </c>
      <c r="O513" s="5">
        <v>78</v>
      </c>
      <c r="P513" s="5">
        <v>40</v>
      </c>
      <c r="Q513" s="5"/>
      <c r="R513" s="5"/>
      <c r="S513" s="5">
        <v>71.5</v>
      </c>
      <c r="T513" s="5">
        <v>87.8</v>
      </c>
      <c r="U513" s="5">
        <v>21</v>
      </c>
      <c r="V513" s="5">
        <v>101</v>
      </c>
    </row>
    <row r="514" spans="1:22" x14ac:dyDescent="0.3">
      <c r="A514" s="3">
        <v>33848</v>
      </c>
      <c r="B514" s="4">
        <v>513</v>
      </c>
      <c r="C514" s="4"/>
      <c r="D514" s="5">
        <v>0.11600000000000001</v>
      </c>
      <c r="E514" s="5">
        <v>7.6999999999999999E-2</v>
      </c>
      <c r="F514" s="5"/>
      <c r="G514" s="5"/>
      <c r="H514" s="5"/>
      <c r="I514" s="5">
        <v>36</v>
      </c>
      <c r="J514" s="5">
        <v>72</v>
      </c>
      <c r="K514" s="5">
        <v>46</v>
      </c>
      <c r="L514" s="5"/>
      <c r="M514" s="6"/>
      <c r="N514" s="5">
        <v>34</v>
      </c>
      <c r="O514" s="5">
        <v>61</v>
      </c>
      <c r="P514" s="5">
        <v>39</v>
      </c>
      <c r="Q514" s="5"/>
      <c r="R514" s="5"/>
      <c r="S514" s="5">
        <v>125.9</v>
      </c>
      <c r="T514" s="5">
        <v>140.9</v>
      </c>
      <c r="U514" s="5">
        <v>56</v>
      </c>
      <c r="V514" s="5">
        <v>85.5</v>
      </c>
    </row>
    <row r="515" spans="1:22" x14ac:dyDescent="0.3">
      <c r="A515" s="3">
        <v>33878</v>
      </c>
      <c r="B515" s="4">
        <v>514</v>
      </c>
      <c r="C515" s="4"/>
      <c r="D515" s="5">
        <v>0.09</v>
      </c>
      <c r="E515" s="5">
        <v>7.5999999999999998E-2</v>
      </c>
      <c r="F515" s="5"/>
      <c r="G515" s="5"/>
      <c r="H515" s="5"/>
      <c r="I515" s="5">
        <v>33</v>
      </c>
      <c r="J515" s="5">
        <v>74</v>
      </c>
      <c r="K515" s="5"/>
      <c r="L515" s="5"/>
      <c r="M515" s="6"/>
      <c r="N515" s="5">
        <v>30</v>
      </c>
      <c r="O515" s="5">
        <v>70</v>
      </c>
      <c r="P515" s="5"/>
      <c r="Q515" s="5"/>
      <c r="R515" s="5"/>
      <c r="S515" s="5">
        <v>148.5</v>
      </c>
      <c r="T515" s="5">
        <v>216.8</v>
      </c>
      <c r="U515" s="5">
        <v>41</v>
      </c>
      <c r="V515" s="5">
        <v>15</v>
      </c>
    </row>
    <row r="516" spans="1:22" x14ac:dyDescent="0.3">
      <c r="A516" s="3">
        <v>33909</v>
      </c>
      <c r="B516" s="4">
        <v>515</v>
      </c>
      <c r="C516" s="4"/>
      <c r="D516" s="5">
        <v>0.20699999999999999</v>
      </c>
      <c r="E516" s="5">
        <v>0.193</v>
      </c>
      <c r="F516" s="5">
        <v>0.32900000000000001</v>
      </c>
      <c r="G516" s="5"/>
      <c r="H516" s="5"/>
      <c r="I516" s="5">
        <v>42</v>
      </c>
      <c r="J516" s="5">
        <v>81</v>
      </c>
      <c r="K516" s="5">
        <v>58</v>
      </c>
      <c r="L516" s="5">
        <v>26</v>
      </c>
      <c r="M516" s="6"/>
      <c r="N516" s="5">
        <v>30</v>
      </c>
      <c r="O516" s="5">
        <v>72</v>
      </c>
      <c r="P516" s="5">
        <v>36</v>
      </c>
      <c r="Q516" s="5">
        <v>5</v>
      </c>
      <c r="R516" s="5"/>
      <c r="S516" s="5">
        <v>35.700000000000003</v>
      </c>
      <c r="T516" s="5">
        <v>82.3</v>
      </c>
      <c r="U516" s="5">
        <v>123</v>
      </c>
      <c r="V516" s="5">
        <v>193</v>
      </c>
    </row>
    <row r="517" spans="1:22" x14ac:dyDescent="0.3">
      <c r="A517" s="3">
        <v>33939</v>
      </c>
      <c r="B517" s="4">
        <v>516</v>
      </c>
      <c r="C517" s="4"/>
      <c r="D517" s="5">
        <v>0.35299999999999998</v>
      </c>
      <c r="E517" s="5">
        <v>0.40699999999999997</v>
      </c>
      <c r="F517" s="5">
        <v>0.71799999999999997</v>
      </c>
      <c r="G517" s="5">
        <v>0.25700000000000001</v>
      </c>
      <c r="H517" s="5"/>
      <c r="I517" s="5">
        <v>53</v>
      </c>
      <c r="J517" s="5">
        <v>90</v>
      </c>
      <c r="K517" s="5">
        <v>75</v>
      </c>
      <c r="L517" s="5">
        <v>37</v>
      </c>
      <c r="M517" s="6"/>
      <c r="N517" s="5">
        <v>40</v>
      </c>
      <c r="O517" s="5">
        <v>80</v>
      </c>
      <c r="P517" s="5">
        <v>58</v>
      </c>
      <c r="Q517" s="5">
        <v>10</v>
      </c>
      <c r="R517" s="5"/>
      <c r="S517" s="5"/>
      <c r="T517" s="5">
        <v>22.6</v>
      </c>
      <c r="U517" s="5">
        <v>61</v>
      </c>
      <c r="V517" s="5">
        <v>115.5</v>
      </c>
    </row>
    <row r="518" spans="1:22" x14ac:dyDescent="0.3">
      <c r="A518" s="3">
        <v>33970</v>
      </c>
      <c r="B518" s="4">
        <v>517</v>
      </c>
      <c r="C518" s="4"/>
      <c r="D518" s="5">
        <v>0.16700000000000001</v>
      </c>
      <c r="E518" s="5">
        <v>0.154</v>
      </c>
      <c r="F518" s="5">
        <v>0.13500000000000001</v>
      </c>
      <c r="G518" s="5">
        <v>0.01</v>
      </c>
      <c r="H518" s="5"/>
      <c r="I518" s="5">
        <v>41</v>
      </c>
      <c r="J518" s="5">
        <v>79</v>
      </c>
      <c r="K518" s="5">
        <v>49</v>
      </c>
      <c r="L518" s="5">
        <v>17</v>
      </c>
      <c r="M518" s="6"/>
      <c r="N518" s="5">
        <v>33</v>
      </c>
      <c r="O518" s="5">
        <v>70</v>
      </c>
      <c r="P518" s="5">
        <v>34</v>
      </c>
      <c r="Q518" s="5">
        <v>14</v>
      </c>
      <c r="R518" s="5"/>
      <c r="S518" s="5">
        <v>180.6</v>
      </c>
      <c r="T518" s="5">
        <v>29.6</v>
      </c>
      <c r="U518" s="5">
        <v>68.900000000000006</v>
      </c>
      <c r="V518" s="5">
        <v>86</v>
      </c>
    </row>
    <row r="519" spans="1:22" x14ac:dyDescent="0.3">
      <c r="A519" s="3">
        <v>34001</v>
      </c>
      <c r="B519" s="4">
        <v>518</v>
      </c>
      <c r="C519" s="4"/>
      <c r="D519" s="5">
        <v>0.123</v>
      </c>
      <c r="E519" s="5">
        <v>0.16200000000000001</v>
      </c>
      <c r="F519" s="5"/>
      <c r="G519" s="5"/>
      <c r="H519" s="5"/>
      <c r="I519" s="5">
        <v>37</v>
      </c>
      <c r="J519" s="5">
        <v>79</v>
      </c>
      <c r="K519" s="5"/>
      <c r="L519" s="5"/>
      <c r="M519" s="6"/>
      <c r="N519" s="5">
        <v>37</v>
      </c>
      <c r="O519" s="5">
        <v>73</v>
      </c>
      <c r="P519" s="5"/>
      <c r="Q519" s="5"/>
      <c r="R519" s="5"/>
      <c r="S519" s="5">
        <v>102</v>
      </c>
      <c r="T519" s="5">
        <v>80.599999999999994</v>
      </c>
      <c r="U519" s="5">
        <v>82.5</v>
      </c>
      <c r="V519" s="5">
        <v>74</v>
      </c>
    </row>
    <row r="520" spans="1:22" x14ac:dyDescent="0.3">
      <c r="A520" s="3">
        <v>34029</v>
      </c>
      <c r="B520" s="4">
        <v>519</v>
      </c>
      <c r="C520" s="4"/>
      <c r="D520" s="5">
        <v>0.11899999999999999</v>
      </c>
      <c r="E520" s="5">
        <v>9.1999999999999998E-2</v>
      </c>
      <c r="F520" s="5"/>
      <c r="G520" s="5"/>
      <c r="H520" s="5"/>
      <c r="I520" s="5">
        <v>37</v>
      </c>
      <c r="J520" s="5">
        <v>74</v>
      </c>
      <c r="K520" s="5"/>
      <c r="L520" s="5"/>
      <c r="M520" s="6"/>
      <c r="N520" s="5">
        <v>34</v>
      </c>
      <c r="O520" s="5">
        <v>68</v>
      </c>
      <c r="P520" s="5"/>
      <c r="Q520" s="5"/>
      <c r="R520" s="5"/>
      <c r="S520" s="5">
        <v>199.6</v>
      </c>
      <c r="T520" s="5">
        <v>56.3</v>
      </c>
      <c r="U520" s="5">
        <v>169.5</v>
      </c>
      <c r="V520" s="5">
        <v>203</v>
      </c>
    </row>
    <row r="521" spans="1:22" x14ac:dyDescent="0.3">
      <c r="A521" s="3">
        <v>34060</v>
      </c>
      <c r="B521" s="4">
        <v>520</v>
      </c>
      <c r="C521" s="4"/>
      <c r="D521" s="5">
        <v>0.217</v>
      </c>
      <c r="E521" s="5">
        <v>0.31</v>
      </c>
      <c r="F521" s="5">
        <v>0.16500000000000001</v>
      </c>
      <c r="G521" s="5">
        <v>9.1999999999999998E-2</v>
      </c>
      <c r="H521" s="5"/>
      <c r="I521" s="5">
        <v>44</v>
      </c>
      <c r="J521" s="5">
        <v>86</v>
      </c>
      <c r="K521" s="5">
        <v>54</v>
      </c>
      <c r="L521" s="5">
        <v>35</v>
      </c>
      <c r="M521" s="6"/>
      <c r="N521" s="5">
        <v>36</v>
      </c>
      <c r="O521" s="5">
        <v>80</v>
      </c>
      <c r="P521" s="5">
        <v>42</v>
      </c>
      <c r="Q521" s="5">
        <v>20</v>
      </c>
      <c r="R521" s="5"/>
      <c r="S521" s="5">
        <v>283.89999999999998</v>
      </c>
      <c r="T521" s="5">
        <v>47.5</v>
      </c>
      <c r="U521" s="5">
        <v>183</v>
      </c>
      <c r="V521" s="5">
        <v>235.5</v>
      </c>
    </row>
    <row r="522" spans="1:22" x14ac:dyDescent="0.3">
      <c r="A522" s="3">
        <v>34090</v>
      </c>
      <c r="B522" s="4">
        <v>521</v>
      </c>
      <c r="C522" s="4"/>
      <c r="D522" s="5">
        <v>0.70499999999999996</v>
      </c>
      <c r="E522" s="5">
        <v>0.88800000000000001</v>
      </c>
      <c r="F522" s="5">
        <v>1.218</v>
      </c>
      <c r="G522" s="5">
        <v>0.68500000000000005</v>
      </c>
      <c r="H522" s="5"/>
      <c r="I522" s="5">
        <v>71</v>
      </c>
      <c r="J522" s="5">
        <v>103</v>
      </c>
      <c r="K522" s="5">
        <v>100</v>
      </c>
      <c r="L522" s="5">
        <v>69</v>
      </c>
      <c r="M522" s="6"/>
      <c r="N522" s="5">
        <v>56</v>
      </c>
      <c r="O522" s="5">
        <v>92</v>
      </c>
      <c r="P522" s="5">
        <v>66</v>
      </c>
      <c r="Q522" s="5">
        <v>47</v>
      </c>
      <c r="R522" s="5"/>
      <c r="S522" s="5">
        <v>330.1</v>
      </c>
      <c r="T522" s="5">
        <v>41</v>
      </c>
      <c r="U522" s="5">
        <v>145</v>
      </c>
      <c r="V522" s="5">
        <v>320</v>
      </c>
    </row>
    <row r="523" spans="1:22" x14ac:dyDescent="0.3">
      <c r="A523" s="3">
        <v>34121</v>
      </c>
      <c r="B523" s="4">
        <v>522</v>
      </c>
      <c r="C523" s="4"/>
      <c r="D523" s="5">
        <v>0.436</v>
      </c>
      <c r="E523" s="5">
        <v>0.35199999999999998</v>
      </c>
      <c r="F523" s="5">
        <v>0.374</v>
      </c>
      <c r="G523" s="5">
        <v>0.109</v>
      </c>
      <c r="H523" s="5"/>
      <c r="I523" s="5">
        <v>59</v>
      </c>
      <c r="J523" s="5">
        <v>88</v>
      </c>
      <c r="K523" s="5">
        <v>65</v>
      </c>
      <c r="L523" s="5">
        <v>40</v>
      </c>
      <c r="M523" s="6"/>
      <c r="N523" s="5">
        <v>57</v>
      </c>
      <c r="O523" s="5">
        <v>85</v>
      </c>
      <c r="P523" s="5">
        <v>59</v>
      </c>
      <c r="Q523" s="5">
        <v>30</v>
      </c>
      <c r="R523" s="5"/>
      <c r="S523" s="5">
        <v>82.3</v>
      </c>
      <c r="T523" s="5">
        <v>60</v>
      </c>
      <c r="U523" s="5">
        <v>33.5</v>
      </c>
      <c r="V523" s="5">
        <v>80</v>
      </c>
    </row>
    <row r="524" spans="1:22" x14ac:dyDescent="0.3">
      <c r="A524" s="3">
        <v>34151</v>
      </c>
      <c r="B524" s="4">
        <v>523</v>
      </c>
      <c r="C524" s="4"/>
      <c r="D524" s="5">
        <v>0.38300000000000001</v>
      </c>
      <c r="E524" s="5">
        <v>0.29599999999999999</v>
      </c>
      <c r="F524" s="5">
        <v>0.28399999999999997</v>
      </c>
      <c r="G524" s="5">
        <v>3.2000000000000001E-2</v>
      </c>
      <c r="H524" s="5"/>
      <c r="I524" s="5">
        <v>56</v>
      </c>
      <c r="J524" s="5">
        <v>86</v>
      </c>
      <c r="K524" s="5">
        <v>62</v>
      </c>
      <c r="L524" s="5">
        <v>28</v>
      </c>
      <c r="M524" s="6"/>
      <c r="N524" s="5">
        <v>53</v>
      </c>
      <c r="O524" s="5">
        <v>82</v>
      </c>
      <c r="P524" s="5">
        <v>57</v>
      </c>
      <c r="Q524" s="5">
        <v>14</v>
      </c>
      <c r="R524" s="5"/>
      <c r="S524" s="5"/>
      <c r="T524" s="5">
        <v>59.5</v>
      </c>
      <c r="U524" s="5">
        <v>60</v>
      </c>
      <c r="V524" s="5">
        <v>70</v>
      </c>
    </row>
    <row r="525" spans="1:22" x14ac:dyDescent="0.3">
      <c r="A525" s="3">
        <v>34182</v>
      </c>
      <c r="B525" s="4">
        <v>524</v>
      </c>
      <c r="C525" s="4"/>
      <c r="D525" s="5">
        <v>0.376</v>
      </c>
      <c r="E525" s="5">
        <v>0.19</v>
      </c>
      <c r="F525" s="5">
        <v>0.27900000000000003</v>
      </c>
      <c r="G525" s="5">
        <v>1.2999999999999999E-2</v>
      </c>
      <c r="H525" s="5"/>
      <c r="I525" s="5">
        <v>56</v>
      </c>
      <c r="J525" s="5">
        <v>81</v>
      </c>
      <c r="K525" s="5">
        <v>61</v>
      </c>
      <c r="L525" s="5">
        <v>21</v>
      </c>
      <c r="M525" s="6"/>
      <c r="N525" s="5">
        <v>54</v>
      </c>
      <c r="O525" s="5">
        <v>78</v>
      </c>
      <c r="P525" s="5">
        <v>53</v>
      </c>
      <c r="Q525" s="5">
        <v>14</v>
      </c>
      <c r="R525" s="5"/>
      <c r="S525" s="5"/>
      <c r="T525" s="5">
        <v>32.200000000000003</v>
      </c>
      <c r="U525" s="5">
        <v>13.5</v>
      </c>
      <c r="V525" s="5">
        <v>17.5</v>
      </c>
    </row>
    <row r="526" spans="1:22" x14ac:dyDescent="0.3">
      <c r="A526" s="3">
        <v>34213</v>
      </c>
      <c r="B526" s="4">
        <v>525</v>
      </c>
      <c r="C526" s="4"/>
      <c r="D526" s="5">
        <v>0.42299999999999999</v>
      </c>
      <c r="E526" s="5">
        <v>0.36099999999999999</v>
      </c>
      <c r="F526" s="5">
        <v>0.27300000000000002</v>
      </c>
      <c r="G526" s="5">
        <v>0.13900000000000001</v>
      </c>
      <c r="H526" s="5"/>
      <c r="I526" s="5">
        <v>58</v>
      </c>
      <c r="J526" s="5">
        <v>88</v>
      </c>
      <c r="K526" s="5">
        <v>61</v>
      </c>
      <c r="L526" s="5">
        <v>39</v>
      </c>
      <c r="M526" s="6"/>
      <c r="N526" s="5">
        <v>54</v>
      </c>
      <c r="O526" s="5">
        <v>80</v>
      </c>
      <c r="P526" s="5">
        <v>56</v>
      </c>
      <c r="Q526" s="5">
        <v>20</v>
      </c>
      <c r="R526" s="5"/>
      <c r="S526" s="5">
        <v>35.9</v>
      </c>
      <c r="T526" s="5">
        <v>138.4</v>
      </c>
      <c r="U526" s="5">
        <v>104</v>
      </c>
      <c r="V526" s="5">
        <v>77</v>
      </c>
    </row>
    <row r="527" spans="1:22" x14ac:dyDescent="0.3">
      <c r="A527" s="3">
        <v>34243</v>
      </c>
      <c r="B527" s="4">
        <v>526</v>
      </c>
      <c r="C527" s="4"/>
      <c r="D527" s="5">
        <v>0.24199999999999999</v>
      </c>
      <c r="E527" s="5">
        <v>0.252</v>
      </c>
      <c r="F527" s="5">
        <v>0.438</v>
      </c>
      <c r="G527" s="5">
        <v>0.04</v>
      </c>
      <c r="H527" s="5"/>
      <c r="I527" s="5">
        <v>46</v>
      </c>
      <c r="J527" s="5">
        <v>84</v>
      </c>
      <c r="K527" s="5">
        <v>67</v>
      </c>
      <c r="L527" s="5">
        <v>29</v>
      </c>
      <c r="M527" s="6"/>
      <c r="N527" s="5">
        <v>39</v>
      </c>
      <c r="O527" s="5">
        <v>77</v>
      </c>
      <c r="P527" s="5">
        <v>52</v>
      </c>
      <c r="Q527" s="5">
        <v>23</v>
      </c>
      <c r="R527" s="5"/>
      <c r="S527" s="5">
        <v>121.5</v>
      </c>
      <c r="T527" s="5">
        <v>28.9</v>
      </c>
      <c r="U527" s="5">
        <v>69.5</v>
      </c>
      <c r="V527" s="5">
        <v>166.5</v>
      </c>
    </row>
    <row r="528" spans="1:22" x14ac:dyDescent="0.3">
      <c r="A528" s="3">
        <v>34274</v>
      </c>
      <c r="B528" s="4">
        <v>527</v>
      </c>
      <c r="C528" s="4"/>
      <c r="D528" s="5">
        <v>0.36299999999999999</v>
      </c>
      <c r="E528" s="5">
        <v>1.0189999999999999</v>
      </c>
      <c r="F528" s="5">
        <v>1.288</v>
      </c>
      <c r="G528" s="5">
        <v>0.85399999999999998</v>
      </c>
      <c r="H528" s="5"/>
      <c r="I528" s="5">
        <v>58</v>
      </c>
      <c r="J528" s="5">
        <v>105</v>
      </c>
      <c r="K528" s="5">
        <v>99</v>
      </c>
      <c r="L528" s="5">
        <v>66</v>
      </c>
      <c r="M528" s="6"/>
      <c r="N528" s="5">
        <v>44</v>
      </c>
      <c r="O528" s="5">
        <v>70</v>
      </c>
      <c r="P528" s="5">
        <v>66</v>
      </c>
      <c r="Q528" s="5">
        <v>28</v>
      </c>
      <c r="R528" s="5"/>
      <c r="S528" s="5">
        <v>51.8</v>
      </c>
      <c r="T528" s="5">
        <v>30.7</v>
      </c>
      <c r="U528" s="5">
        <v>209.5</v>
      </c>
      <c r="V528" s="5">
        <v>329</v>
      </c>
    </row>
    <row r="529" spans="1:22" x14ac:dyDescent="0.3">
      <c r="A529" s="3">
        <v>34304</v>
      </c>
      <c r="B529" s="4">
        <v>528</v>
      </c>
      <c r="C529" s="4"/>
      <c r="D529" s="5">
        <v>1.0389999999999999</v>
      </c>
      <c r="E529" s="5">
        <v>0.53300000000000003</v>
      </c>
      <c r="F529" s="5">
        <v>0.85299999999999998</v>
      </c>
      <c r="G529" s="5">
        <v>0.81100000000000005</v>
      </c>
      <c r="H529" s="5"/>
      <c r="I529" s="5">
        <v>80</v>
      </c>
      <c r="J529" s="5">
        <v>94</v>
      </c>
      <c r="K529" s="5">
        <v>85</v>
      </c>
      <c r="L529" s="5">
        <v>71</v>
      </c>
      <c r="M529" s="6"/>
      <c r="N529" s="5">
        <v>75</v>
      </c>
      <c r="O529" s="5">
        <v>85</v>
      </c>
      <c r="P529" s="5">
        <v>61</v>
      </c>
      <c r="Q529" s="5">
        <v>44</v>
      </c>
      <c r="R529" s="5"/>
      <c r="S529" s="5">
        <v>36.299999999999997</v>
      </c>
      <c r="T529" s="5">
        <v>0</v>
      </c>
      <c r="U529" s="5">
        <v>116.5</v>
      </c>
      <c r="V529" s="5">
        <v>110</v>
      </c>
    </row>
    <row r="530" spans="1:22" x14ac:dyDescent="0.3">
      <c r="A530" s="3">
        <v>34335</v>
      </c>
      <c r="B530" s="4">
        <v>529</v>
      </c>
      <c r="C530" s="4"/>
      <c r="D530" s="5">
        <v>0.91</v>
      </c>
      <c r="E530" s="5">
        <v>0.38500000000000001</v>
      </c>
      <c r="F530" s="5">
        <v>0.316</v>
      </c>
      <c r="G530" s="5">
        <v>0.26400000000000001</v>
      </c>
      <c r="H530" s="5"/>
      <c r="I530" s="5">
        <v>76</v>
      </c>
      <c r="J530" s="5">
        <v>89</v>
      </c>
      <c r="K530" s="5">
        <v>63</v>
      </c>
      <c r="L530" s="5">
        <v>50</v>
      </c>
      <c r="M530" s="6"/>
      <c r="N530" s="5">
        <v>74</v>
      </c>
      <c r="O530" s="5">
        <v>82</v>
      </c>
      <c r="P530" s="5">
        <v>55</v>
      </c>
      <c r="Q530" s="5">
        <v>32</v>
      </c>
      <c r="R530" s="5"/>
      <c r="S530" s="5">
        <v>8.9</v>
      </c>
      <c r="T530" s="5">
        <v>0</v>
      </c>
      <c r="U530" s="5">
        <v>39</v>
      </c>
      <c r="V530" s="5">
        <v>50</v>
      </c>
    </row>
    <row r="531" spans="1:22" x14ac:dyDescent="0.3">
      <c r="A531" s="3">
        <v>34366</v>
      </c>
      <c r="B531" s="4">
        <v>530</v>
      </c>
      <c r="C531" s="4"/>
      <c r="D531" s="5">
        <v>0.76700000000000002</v>
      </c>
      <c r="E531" s="5">
        <v>0.38200000000000001</v>
      </c>
      <c r="F531" s="5">
        <v>0.36499999999999999</v>
      </c>
      <c r="G531" s="5">
        <v>0.16</v>
      </c>
      <c r="H531" s="5"/>
      <c r="I531" s="5">
        <v>69</v>
      </c>
      <c r="J531" s="5">
        <v>89</v>
      </c>
      <c r="K531" s="5">
        <v>65</v>
      </c>
      <c r="L531" s="5">
        <v>43</v>
      </c>
      <c r="M531" s="6"/>
      <c r="N531" s="5">
        <v>40</v>
      </c>
      <c r="O531" s="5">
        <v>85</v>
      </c>
      <c r="P531" s="5">
        <v>62</v>
      </c>
      <c r="Q531" s="5">
        <v>32</v>
      </c>
      <c r="R531" s="5"/>
      <c r="S531" s="5">
        <v>13</v>
      </c>
      <c r="T531" s="5">
        <v>31.6</v>
      </c>
      <c r="U531" s="5">
        <v>73</v>
      </c>
      <c r="V531" s="5">
        <v>140</v>
      </c>
    </row>
    <row r="532" spans="1:22" x14ac:dyDescent="0.3">
      <c r="A532" s="3">
        <v>34394</v>
      </c>
      <c r="B532" s="4">
        <v>531</v>
      </c>
      <c r="C532" s="4"/>
      <c r="D532" s="5">
        <v>0.16600000000000001</v>
      </c>
      <c r="E532" s="5">
        <v>0.32600000000000001</v>
      </c>
      <c r="F532" s="5">
        <v>0.219</v>
      </c>
      <c r="G532" s="5">
        <v>7.8E-2</v>
      </c>
      <c r="H532" s="5"/>
      <c r="I532" s="5">
        <v>41</v>
      </c>
      <c r="J532" s="5">
        <v>87</v>
      </c>
      <c r="K532" s="5">
        <v>58</v>
      </c>
      <c r="L532" s="5">
        <v>37</v>
      </c>
      <c r="M532" s="6"/>
      <c r="N532" s="5">
        <v>37</v>
      </c>
      <c r="O532" s="5">
        <v>82</v>
      </c>
      <c r="P532" s="5">
        <v>50</v>
      </c>
      <c r="Q532" s="5">
        <v>30</v>
      </c>
      <c r="R532" s="5"/>
      <c r="S532" s="5">
        <v>80.3</v>
      </c>
      <c r="T532" s="5">
        <v>47.6</v>
      </c>
      <c r="U532" s="5">
        <v>35</v>
      </c>
      <c r="V532" s="5">
        <v>107</v>
      </c>
    </row>
    <row r="533" spans="1:22" x14ac:dyDescent="0.3">
      <c r="A533" s="3">
        <v>34425</v>
      </c>
      <c r="B533" s="4">
        <v>532</v>
      </c>
      <c r="C533" s="4"/>
      <c r="D533" s="5">
        <v>0.27400000000000002</v>
      </c>
      <c r="E533" s="5">
        <v>0.57799999999999996</v>
      </c>
      <c r="F533" s="5">
        <v>0.39300000000000002</v>
      </c>
      <c r="G533" s="5">
        <v>0.46400000000000002</v>
      </c>
      <c r="H533" s="5"/>
      <c r="I533" s="5">
        <v>50</v>
      </c>
      <c r="J533" s="5">
        <v>96</v>
      </c>
      <c r="K533" s="5">
        <v>66</v>
      </c>
      <c r="L533" s="5">
        <v>60</v>
      </c>
      <c r="M533" s="6"/>
      <c r="N533" s="5">
        <v>41</v>
      </c>
      <c r="O533" s="5">
        <v>90</v>
      </c>
      <c r="P533" s="5">
        <v>57</v>
      </c>
      <c r="Q533" s="5">
        <v>48</v>
      </c>
      <c r="R533" s="5"/>
      <c r="S533" s="5">
        <v>127.5</v>
      </c>
      <c r="T533" s="5">
        <v>0</v>
      </c>
      <c r="U533" s="5">
        <v>122.5</v>
      </c>
      <c r="V533" s="5">
        <v>121</v>
      </c>
    </row>
    <row r="534" spans="1:22" x14ac:dyDescent="0.3">
      <c r="A534" s="3">
        <v>34455</v>
      </c>
      <c r="B534" s="4">
        <v>533</v>
      </c>
      <c r="C534" s="4"/>
      <c r="D534" s="5">
        <v>0.26100000000000001</v>
      </c>
      <c r="E534" s="5">
        <v>0.60099999999999998</v>
      </c>
      <c r="F534" s="5">
        <v>0.38400000000000001</v>
      </c>
      <c r="G534" s="5">
        <v>0.55000000000000004</v>
      </c>
      <c r="H534" s="5"/>
      <c r="I534" s="5">
        <v>49</v>
      </c>
      <c r="J534" s="5">
        <v>97</v>
      </c>
      <c r="K534" s="5">
        <v>66</v>
      </c>
      <c r="L534" s="5">
        <v>64</v>
      </c>
      <c r="M534" s="6"/>
      <c r="N534" s="5">
        <v>46</v>
      </c>
      <c r="O534" s="5">
        <v>90</v>
      </c>
      <c r="P534" s="5">
        <v>62</v>
      </c>
      <c r="Q534" s="5">
        <v>48</v>
      </c>
      <c r="R534" s="5"/>
      <c r="S534" s="5">
        <v>56.6</v>
      </c>
      <c r="T534" s="5"/>
      <c r="U534" s="5">
        <v>74.5</v>
      </c>
      <c r="V534" s="5">
        <v>181</v>
      </c>
    </row>
    <row r="535" spans="1:22" x14ac:dyDescent="0.3">
      <c r="A535" s="3">
        <v>34486</v>
      </c>
      <c r="B535" s="4">
        <v>534</v>
      </c>
      <c r="C535" s="4"/>
      <c r="D535" s="5">
        <v>0.24399999999999999</v>
      </c>
      <c r="E535" s="5">
        <v>0.57699999999999996</v>
      </c>
      <c r="F535" s="5">
        <v>0.38900000000000001</v>
      </c>
      <c r="G535" s="5">
        <v>0.83899999999999997</v>
      </c>
      <c r="H535" s="5"/>
      <c r="I535" s="5">
        <v>48</v>
      </c>
      <c r="J535" s="5">
        <v>95</v>
      </c>
      <c r="K535" s="5">
        <v>66</v>
      </c>
      <c r="L535" s="5">
        <v>71</v>
      </c>
      <c r="M535" s="6"/>
      <c r="N535" s="5">
        <v>45</v>
      </c>
      <c r="O535" s="5">
        <v>90</v>
      </c>
      <c r="P535" s="5">
        <v>60</v>
      </c>
      <c r="Q535" s="5">
        <v>56</v>
      </c>
      <c r="R535" s="5"/>
      <c r="S535" s="5">
        <v>79.8</v>
      </c>
      <c r="T535" s="5">
        <v>41.3</v>
      </c>
      <c r="U535" s="5">
        <v>106</v>
      </c>
      <c r="V535" s="5">
        <v>115</v>
      </c>
    </row>
    <row r="536" spans="1:22" x14ac:dyDescent="0.3">
      <c r="A536" s="3">
        <v>34516</v>
      </c>
      <c r="B536" s="4">
        <v>535</v>
      </c>
      <c r="C536" s="4"/>
      <c r="D536" s="5">
        <v>0.49099999999999999</v>
      </c>
      <c r="E536" s="5">
        <v>0.78500000000000003</v>
      </c>
      <c r="F536" s="5">
        <v>0.42899999999999999</v>
      </c>
      <c r="G536" s="5">
        <v>0.75600000000000001</v>
      </c>
      <c r="H536" s="5"/>
      <c r="I536" s="5">
        <v>60</v>
      </c>
      <c r="J536" s="5">
        <v>101</v>
      </c>
      <c r="K536" s="5">
        <v>67</v>
      </c>
      <c r="L536" s="5">
        <v>69</v>
      </c>
      <c r="M536" s="6"/>
      <c r="N536" s="5">
        <v>46</v>
      </c>
      <c r="O536" s="5">
        <v>90</v>
      </c>
      <c r="P536" s="5">
        <v>60</v>
      </c>
      <c r="Q536" s="5">
        <v>48</v>
      </c>
      <c r="R536" s="5"/>
      <c r="S536" s="5">
        <v>35.1</v>
      </c>
      <c r="T536" s="5">
        <v>17</v>
      </c>
      <c r="U536" s="5">
        <v>46.5</v>
      </c>
      <c r="V536" s="5">
        <v>35</v>
      </c>
    </row>
    <row r="537" spans="1:22" x14ac:dyDescent="0.3">
      <c r="A537" s="3">
        <v>34547</v>
      </c>
      <c r="B537" s="4">
        <v>536</v>
      </c>
      <c r="C537" s="4"/>
      <c r="D537" s="5">
        <v>0.33500000000000002</v>
      </c>
      <c r="E537" s="5">
        <v>0.51900000000000002</v>
      </c>
      <c r="F537" s="5">
        <v>0.27500000000000002</v>
      </c>
      <c r="G537" s="5">
        <v>0.27600000000000002</v>
      </c>
      <c r="H537" s="5"/>
      <c r="I537" s="5">
        <v>54</v>
      </c>
      <c r="J537" s="5">
        <v>94</v>
      </c>
      <c r="K537" s="5">
        <v>61</v>
      </c>
      <c r="L537" s="5">
        <v>54</v>
      </c>
      <c r="M537" s="6"/>
      <c r="N537" s="5">
        <v>51</v>
      </c>
      <c r="O537" s="5">
        <v>91</v>
      </c>
      <c r="P537" s="5">
        <v>55</v>
      </c>
      <c r="Q537" s="5">
        <v>50</v>
      </c>
      <c r="R537" s="5"/>
      <c r="S537" s="5">
        <v>71.7</v>
      </c>
      <c r="T537" s="5">
        <v>53.1</v>
      </c>
      <c r="U537" s="5">
        <v>61</v>
      </c>
      <c r="V537" s="5">
        <v>25</v>
      </c>
    </row>
    <row r="538" spans="1:22" x14ac:dyDescent="0.3">
      <c r="A538" s="3">
        <v>34578</v>
      </c>
      <c r="B538" s="4">
        <v>537</v>
      </c>
      <c r="C538" s="4"/>
      <c r="D538" s="5">
        <v>0.33300000000000002</v>
      </c>
      <c r="E538" s="5">
        <v>0.58399999999999996</v>
      </c>
      <c r="F538" s="5">
        <v>0.5</v>
      </c>
      <c r="G538" s="5">
        <v>0.45800000000000002</v>
      </c>
      <c r="H538" s="5"/>
      <c r="I538" s="5">
        <v>53</v>
      </c>
      <c r="J538" s="5">
        <v>96</v>
      </c>
      <c r="K538" s="5">
        <v>67</v>
      </c>
      <c r="L538" s="5">
        <v>51</v>
      </c>
      <c r="M538" s="6"/>
      <c r="N538" s="5">
        <v>42</v>
      </c>
      <c r="O538" s="5">
        <v>90</v>
      </c>
      <c r="P538" s="5">
        <v>58</v>
      </c>
      <c r="Q538" s="5">
        <v>28</v>
      </c>
      <c r="R538" s="5"/>
      <c r="S538" s="5">
        <v>50.7</v>
      </c>
      <c r="T538" s="5">
        <v>145.9</v>
      </c>
      <c r="U538" s="5">
        <v>45.5</v>
      </c>
      <c r="V538" s="5">
        <v>35</v>
      </c>
    </row>
    <row r="539" spans="1:22" x14ac:dyDescent="0.3">
      <c r="A539" s="3">
        <v>34608</v>
      </c>
      <c r="B539" s="4">
        <v>538</v>
      </c>
      <c r="C539" s="4"/>
      <c r="D539" s="5">
        <v>0.53900000000000003</v>
      </c>
      <c r="E539" s="5">
        <v>1.1459999999999999</v>
      </c>
      <c r="F539" s="5">
        <v>0.84899999999999998</v>
      </c>
      <c r="G539" s="5">
        <v>1.0569999999999999</v>
      </c>
      <c r="H539" s="5"/>
      <c r="I539" s="5">
        <v>63</v>
      </c>
      <c r="J539" s="5">
        <v>109</v>
      </c>
      <c r="K539" s="5">
        <v>80</v>
      </c>
      <c r="L539" s="5">
        <v>87</v>
      </c>
      <c r="M539" s="6"/>
      <c r="N539" s="5">
        <v>47</v>
      </c>
      <c r="O539" s="5">
        <v>92</v>
      </c>
      <c r="P539" s="5">
        <v>57</v>
      </c>
      <c r="Q539" s="5">
        <v>42</v>
      </c>
      <c r="R539" s="5"/>
      <c r="S539" s="5">
        <v>195.2</v>
      </c>
      <c r="T539" s="5">
        <v>39.299999999999997</v>
      </c>
      <c r="U539" s="5">
        <v>103</v>
      </c>
      <c r="V539" s="5">
        <v>170</v>
      </c>
    </row>
    <row r="540" spans="1:22" x14ac:dyDescent="0.3">
      <c r="A540" s="3">
        <v>34639</v>
      </c>
      <c r="B540" s="4">
        <v>539</v>
      </c>
      <c r="C540" s="4"/>
      <c r="D540" s="5">
        <v>0.56299999999999994</v>
      </c>
      <c r="E540" s="5">
        <v>1.161</v>
      </c>
      <c r="F540" s="5">
        <v>0.755</v>
      </c>
      <c r="G540" s="5">
        <v>1.6879999999999999</v>
      </c>
      <c r="H540" s="5"/>
      <c r="I540" s="5">
        <v>65</v>
      </c>
      <c r="J540" s="5">
        <v>110</v>
      </c>
      <c r="K540" s="5">
        <v>80</v>
      </c>
      <c r="L540" s="5">
        <v>95</v>
      </c>
      <c r="M540" s="6"/>
      <c r="N540" s="5">
        <v>52</v>
      </c>
      <c r="O540" s="5">
        <v>100</v>
      </c>
      <c r="P540" s="5">
        <v>66</v>
      </c>
      <c r="Q540" s="5">
        <v>70</v>
      </c>
      <c r="R540" s="5"/>
      <c r="S540" s="5">
        <v>60.5</v>
      </c>
      <c r="T540" s="5">
        <v>65.3</v>
      </c>
      <c r="U540" s="5">
        <v>93</v>
      </c>
      <c r="V540" s="5">
        <v>197</v>
      </c>
    </row>
    <row r="541" spans="1:22" x14ac:dyDescent="0.3">
      <c r="A541" s="3">
        <v>34669</v>
      </c>
      <c r="B541" s="4">
        <v>540</v>
      </c>
      <c r="C541" s="4"/>
      <c r="D541" s="5">
        <v>0.254</v>
      </c>
      <c r="E541" s="5">
        <v>0.25900000000000001</v>
      </c>
      <c r="F541" s="5">
        <v>0.27400000000000002</v>
      </c>
      <c r="G541" s="5">
        <v>0.33500000000000002</v>
      </c>
      <c r="H541" s="5"/>
      <c r="I541" s="5">
        <v>48</v>
      </c>
      <c r="J541" s="5">
        <v>84</v>
      </c>
      <c r="K541" s="5">
        <v>61</v>
      </c>
      <c r="L541" s="5">
        <v>54</v>
      </c>
      <c r="M541" s="6"/>
      <c r="N541" s="5">
        <v>43</v>
      </c>
      <c r="O541" s="5">
        <v>78</v>
      </c>
      <c r="P541" s="5">
        <v>49</v>
      </c>
      <c r="Q541" s="5">
        <v>32</v>
      </c>
      <c r="R541" s="5"/>
      <c r="S541" s="5">
        <v>117.1</v>
      </c>
      <c r="T541" s="5">
        <v>63.8</v>
      </c>
      <c r="U541" s="5">
        <v>10</v>
      </c>
      <c r="V541" s="5">
        <v>5</v>
      </c>
    </row>
    <row r="542" spans="1:22" x14ac:dyDescent="0.3">
      <c r="A542" s="3">
        <v>34700</v>
      </c>
      <c r="B542" s="4">
        <v>541</v>
      </c>
      <c r="C542" s="4"/>
      <c r="D542" s="5">
        <v>0.17899999999999999</v>
      </c>
      <c r="E542" s="5">
        <v>0.22900000000000001</v>
      </c>
      <c r="F542" s="5">
        <v>0.2</v>
      </c>
      <c r="G542" s="5">
        <v>4.2999999999999997E-2</v>
      </c>
      <c r="H542" s="5"/>
      <c r="I542" s="5">
        <v>43</v>
      </c>
      <c r="J542" s="5">
        <v>83</v>
      </c>
      <c r="K542" s="5">
        <v>57</v>
      </c>
      <c r="L542" s="5">
        <v>31</v>
      </c>
      <c r="M542" s="6"/>
      <c r="N542" s="5">
        <v>38</v>
      </c>
      <c r="O542" s="5">
        <v>75</v>
      </c>
      <c r="P542" s="5">
        <v>48</v>
      </c>
      <c r="Q542" s="5">
        <v>26</v>
      </c>
      <c r="R542" s="5"/>
      <c r="S542" s="5">
        <v>52.1</v>
      </c>
      <c r="T542" s="5">
        <v>11</v>
      </c>
      <c r="U542" s="5">
        <v>0</v>
      </c>
      <c r="V542" s="5">
        <v>0</v>
      </c>
    </row>
    <row r="543" spans="1:22" x14ac:dyDescent="0.3">
      <c r="A543" s="3">
        <v>34731</v>
      </c>
      <c r="B543" s="4">
        <v>542</v>
      </c>
      <c r="C543" s="4"/>
      <c r="D543" s="5">
        <v>0.128</v>
      </c>
      <c r="E543" s="5">
        <v>0.155</v>
      </c>
      <c r="F543" s="5">
        <v>0.14099999999999999</v>
      </c>
      <c r="G543" s="5">
        <v>0.02</v>
      </c>
      <c r="H543" s="5"/>
      <c r="I543" s="5">
        <v>38</v>
      </c>
      <c r="J543" s="5">
        <v>78</v>
      </c>
      <c r="K543" s="5">
        <v>52</v>
      </c>
      <c r="L543" s="5">
        <v>22</v>
      </c>
      <c r="M543" s="6"/>
      <c r="N543" s="5">
        <v>36</v>
      </c>
      <c r="O543" s="5">
        <v>68</v>
      </c>
      <c r="P543" s="5">
        <v>43</v>
      </c>
      <c r="Q543" s="5">
        <v>14</v>
      </c>
      <c r="R543" s="5"/>
      <c r="S543" s="5">
        <v>58.5</v>
      </c>
      <c r="T543" s="5">
        <v>27.6</v>
      </c>
      <c r="U543" s="5">
        <v>41</v>
      </c>
      <c r="V543" s="5">
        <v>45</v>
      </c>
    </row>
    <row r="544" spans="1:22" x14ac:dyDescent="0.3">
      <c r="A544" s="3">
        <v>34759</v>
      </c>
      <c r="B544" s="4">
        <v>543</v>
      </c>
      <c r="C544" s="4"/>
      <c r="D544" s="5">
        <v>0.13200000000000001</v>
      </c>
      <c r="E544" s="5">
        <v>0.377</v>
      </c>
      <c r="F544" s="5">
        <v>0.32200000000000001</v>
      </c>
      <c r="G544" s="5">
        <v>0.16700000000000001</v>
      </c>
      <c r="H544" s="5"/>
      <c r="I544" s="5">
        <v>38</v>
      </c>
      <c r="J544" s="5">
        <v>89</v>
      </c>
      <c r="K544" s="5">
        <v>64</v>
      </c>
      <c r="L544" s="5">
        <v>41</v>
      </c>
      <c r="M544" s="6"/>
      <c r="N544" s="5">
        <v>35</v>
      </c>
      <c r="O544" s="5">
        <v>80</v>
      </c>
      <c r="P544" s="5">
        <v>60</v>
      </c>
      <c r="Q544" s="5">
        <v>26</v>
      </c>
      <c r="R544" s="5"/>
      <c r="S544" s="5">
        <v>71.2</v>
      </c>
      <c r="T544" s="5">
        <v>101.3</v>
      </c>
      <c r="U544" s="5">
        <v>109.5</v>
      </c>
      <c r="V544" s="5">
        <v>140</v>
      </c>
    </row>
    <row r="545" spans="1:22" x14ac:dyDescent="0.3">
      <c r="A545" s="3">
        <v>34790</v>
      </c>
      <c r="B545" s="4">
        <v>544</v>
      </c>
      <c r="C545" s="4"/>
      <c r="D545" s="5">
        <v>0.33300000000000002</v>
      </c>
      <c r="E545" s="5">
        <v>0.65900000000000003</v>
      </c>
      <c r="F545" s="5">
        <v>0.78400000000000003</v>
      </c>
      <c r="G545" s="5">
        <v>0.67400000000000004</v>
      </c>
      <c r="H545" s="5"/>
      <c r="I545" s="5">
        <v>50</v>
      </c>
      <c r="J545" s="5">
        <v>98</v>
      </c>
      <c r="K545" s="5">
        <v>80</v>
      </c>
      <c r="L545" s="5">
        <v>60</v>
      </c>
      <c r="M545" s="6"/>
      <c r="N545" s="5">
        <v>40</v>
      </c>
      <c r="O545" s="5">
        <v>83</v>
      </c>
      <c r="P545" s="5">
        <v>59</v>
      </c>
      <c r="Q545" s="5">
        <v>28</v>
      </c>
      <c r="R545" s="5"/>
      <c r="S545" s="5">
        <v>96.3</v>
      </c>
      <c r="T545" s="5">
        <v>84.1</v>
      </c>
      <c r="U545" s="5">
        <v>180.5</v>
      </c>
      <c r="V545" s="5">
        <v>140</v>
      </c>
    </row>
    <row r="546" spans="1:22" x14ac:dyDescent="0.3">
      <c r="A546" s="3">
        <v>34820</v>
      </c>
      <c r="B546" s="4">
        <v>545</v>
      </c>
      <c r="C546" s="4"/>
      <c r="D546" s="5">
        <v>0.26600000000000001</v>
      </c>
      <c r="E546" s="5">
        <v>0.78900000000000003</v>
      </c>
      <c r="F546" s="5">
        <v>0.54200000000000004</v>
      </c>
      <c r="G546" s="5">
        <v>0.60199999999999998</v>
      </c>
      <c r="H546" s="5"/>
      <c r="I546" s="5">
        <v>49</v>
      </c>
      <c r="J546" s="5">
        <v>101</v>
      </c>
      <c r="K546" s="5">
        <v>71</v>
      </c>
      <c r="L546" s="5">
        <v>62</v>
      </c>
      <c r="M546" s="6"/>
      <c r="N546" s="5">
        <v>45</v>
      </c>
      <c r="O546" s="5">
        <v>93</v>
      </c>
      <c r="P546" s="5">
        <v>50</v>
      </c>
      <c r="Q546" s="5">
        <v>36</v>
      </c>
      <c r="R546" s="5"/>
      <c r="S546" s="5">
        <v>108.3</v>
      </c>
      <c r="T546" s="5">
        <v>94.2</v>
      </c>
      <c r="U546" s="5">
        <v>179.5</v>
      </c>
      <c r="V546" s="5">
        <v>90</v>
      </c>
    </row>
    <row r="547" spans="1:22" x14ac:dyDescent="0.3">
      <c r="A547" s="3">
        <v>34851</v>
      </c>
      <c r="B547" s="4">
        <v>546</v>
      </c>
      <c r="C547" s="4"/>
      <c r="D547" s="5">
        <v>0.379</v>
      </c>
      <c r="E547" s="5">
        <v>1.0289999999999999</v>
      </c>
      <c r="F547" s="5">
        <v>1.1499999999999999</v>
      </c>
      <c r="G547" s="5">
        <v>1.022</v>
      </c>
      <c r="H547" s="5"/>
      <c r="I547" s="5">
        <v>55</v>
      </c>
      <c r="J547" s="5">
        <v>106</v>
      </c>
      <c r="K547" s="5">
        <v>91</v>
      </c>
      <c r="L547" s="5">
        <v>78</v>
      </c>
      <c r="M547" s="6"/>
      <c r="N547" s="5">
        <v>45</v>
      </c>
      <c r="O547" s="5">
        <v>90</v>
      </c>
      <c r="P547" s="5">
        <v>50</v>
      </c>
      <c r="Q547" s="5">
        <v>54</v>
      </c>
      <c r="R547" s="5"/>
      <c r="S547" s="5">
        <v>82.8</v>
      </c>
      <c r="T547" s="5">
        <v>39.9</v>
      </c>
      <c r="U547" s="5">
        <v>74</v>
      </c>
      <c r="V547" s="5">
        <v>114</v>
      </c>
    </row>
    <row r="548" spans="1:22" x14ac:dyDescent="0.3">
      <c r="A548" s="3">
        <v>34881</v>
      </c>
      <c r="B548" s="4">
        <v>547</v>
      </c>
      <c r="C548" s="4"/>
      <c r="D548" s="5">
        <v>0.20200000000000001</v>
      </c>
      <c r="E548" s="5">
        <v>0.39600000000000002</v>
      </c>
      <c r="F548" s="5">
        <v>0.45600000000000002</v>
      </c>
      <c r="G548" s="5">
        <v>0.28100000000000003</v>
      </c>
      <c r="H548" s="5"/>
      <c r="I548" s="5">
        <v>43</v>
      </c>
      <c r="J548" s="5">
        <v>90</v>
      </c>
      <c r="K548" s="5">
        <v>69</v>
      </c>
      <c r="L548" s="5">
        <v>54</v>
      </c>
      <c r="M548" s="6"/>
      <c r="N548" s="5">
        <v>27</v>
      </c>
      <c r="O548" s="5">
        <v>88</v>
      </c>
      <c r="P548" s="5">
        <v>51</v>
      </c>
      <c r="Q548" s="5">
        <v>42</v>
      </c>
      <c r="R548" s="5"/>
      <c r="S548" s="5">
        <v>90.3</v>
      </c>
      <c r="T548" s="5">
        <v>22.5</v>
      </c>
      <c r="U548" s="5">
        <v>91.5</v>
      </c>
      <c r="V548" s="5">
        <v>128</v>
      </c>
    </row>
    <row r="549" spans="1:22" x14ac:dyDescent="0.3">
      <c r="A549" s="3">
        <v>34912</v>
      </c>
      <c r="B549" s="4">
        <v>548</v>
      </c>
      <c r="C549" s="4"/>
      <c r="D549" s="5">
        <v>0.37</v>
      </c>
      <c r="E549" s="5">
        <v>1.06</v>
      </c>
      <c r="F549" s="5"/>
      <c r="G549" s="5">
        <v>1.603</v>
      </c>
      <c r="H549" s="5"/>
      <c r="I549" s="5">
        <v>54</v>
      </c>
      <c r="J549" s="5">
        <v>107</v>
      </c>
      <c r="K549" s="5"/>
      <c r="L549" s="5">
        <v>88</v>
      </c>
      <c r="M549" s="6"/>
      <c r="N549" s="5">
        <v>46</v>
      </c>
      <c r="O549" s="5">
        <v>90</v>
      </c>
      <c r="P549" s="5"/>
      <c r="Q549" s="5">
        <v>60</v>
      </c>
      <c r="R549" s="5"/>
      <c r="S549" s="5">
        <v>88.5</v>
      </c>
      <c r="T549" s="5">
        <v>69.400000000000006</v>
      </c>
      <c r="U549" s="5">
        <v>124</v>
      </c>
      <c r="V549" s="5">
        <v>229</v>
      </c>
    </row>
    <row r="550" spans="1:22" x14ac:dyDescent="0.3">
      <c r="A550" s="3">
        <v>34943</v>
      </c>
      <c r="B550" s="4">
        <v>549</v>
      </c>
      <c r="C550" s="4"/>
      <c r="D550" s="5">
        <v>0.38500000000000001</v>
      </c>
      <c r="E550" s="5">
        <v>1.4179999999999999</v>
      </c>
      <c r="F550" s="5"/>
      <c r="G550" s="5">
        <v>1.4550000000000001</v>
      </c>
      <c r="H550" s="5"/>
      <c r="I550" s="5">
        <v>55</v>
      </c>
      <c r="J550" s="5">
        <v>113</v>
      </c>
      <c r="K550" s="5"/>
      <c r="L550" s="5">
        <v>96</v>
      </c>
      <c r="M550" s="6"/>
      <c r="N550" s="5">
        <v>49</v>
      </c>
      <c r="O550" s="5">
        <v>90</v>
      </c>
      <c r="P550" s="5"/>
      <c r="Q550" s="5">
        <v>66</v>
      </c>
      <c r="R550" s="5"/>
      <c r="S550" s="5">
        <v>112.9</v>
      </c>
      <c r="T550" s="5">
        <v>1</v>
      </c>
      <c r="U550" s="5">
        <v>27</v>
      </c>
      <c r="V550" s="5">
        <v>85</v>
      </c>
    </row>
    <row r="551" spans="1:22" x14ac:dyDescent="0.3">
      <c r="A551" s="3">
        <v>34973</v>
      </c>
      <c r="B551" s="4">
        <v>550</v>
      </c>
      <c r="C551" s="4"/>
      <c r="D551" s="5">
        <v>0.58099999999999996</v>
      </c>
      <c r="E551" s="5">
        <v>0.87</v>
      </c>
      <c r="F551" s="5">
        <v>1.0309999999999999</v>
      </c>
      <c r="G551" s="5">
        <v>1.373</v>
      </c>
      <c r="H551" s="5"/>
      <c r="I551" s="5">
        <v>65</v>
      </c>
      <c r="J551" s="5">
        <v>103</v>
      </c>
      <c r="K551" s="5">
        <v>86</v>
      </c>
      <c r="L551" s="5">
        <v>80</v>
      </c>
      <c r="M551" s="6"/>
      <c r="N551" s="5">
        <v>47</v>
      </c>
      <c r="O551" s="5">
        <v>90</v>
      </c>
      <c r="P551" s="5">
        <v>64</v>
      </c>
      <c r="Q551" s="5">
        <v>60</v>
      </c>
      <c r="R551" s="5"/>
      <c r="S551" s="5">
        <v>109.1</v>
      </c>
      <c r="T551" s="5"/>
      <c r="U551" s="5">
        <v>113</v>
      </c>
      <c r="V551" s="5">
        <v>35</v>
      </c>
    </row>
    <row r="552" spans="1:22" x14ac:dyDescent="0.3">
      <c r="A552" s="3">
        <v>35004</v>
      </c>
      <c r="B552" s="4">
        <v>551</v>
      </c>
      <c r="C552" s="4"/>
      <c r="D552" s="5">
        <v>0.497</v>
      </c>
      <c r="E552" s="5">
        <v>0.64200000000000002</v>
      </c>
      <c r="F552" s="5">
        <v>0.93</v>
      </c>
      <c r="G552" s="5">
        <v>1.1339999999999999</v>
      </c>
      <c r="H552" s="5"/>
      <c r="I552" s="5">
        <v>61</v>
      </c>
      <c r="J552" s="5">
        <v>98</v>
      </c>
      <c r="K552" s="5">
        <v>83</v>
      </c>
      <c r="L552" s="5">
        <v>76</v>
      </c>
      <c r="M552" s="6"/>
      <c r="N552" s="5">
        <v>52</v>
      </c>
      <c r="O552" s="5">
        <v>87</v>
      </c>
      <c r="P552" s="5">
        <v>60</v>
      </c>
      <c r="Q552" s="5">
        <v>51</v>
      </c>
      <c r="R552" s="5"/>
      <c r="S552" s="5">
        <v>118.6</v>
      </c>
      <c r="T552" s="5"/>
      <c r="U552" s="5">
        <v>32</v>
      </c>
      <c r="V552" s="5">
        <v>65</v>
      </c>
    </row>
    <row r="553" spans="1:22" x14ac:dyDescent="0.3">
      <c r="A553" s="3">
        <v>35034</v>
      </c>
      <c r="B553" s="4">
        <v>552</v>
      </c>
      <c r="C553" s="4"/>
      <c r="D553" s="5">
        <v>0.83099999999999996</v>
      </c>
      <c r="E553" s="5">
        <v>0.96099999999999997</v>
      </c>
      <c r="F553" s="5">
        <v>1.0569999999999999</v>
      </c>
      <c r="G553" s="5">
        <v>1.3520000000000001</v>
      </c>
      <c r="H553" s="5"/>
      <c r="I553" s="5">
        <v>73</v>
      </c>
      <c r="J553" s="5">
        <v>104</v>
      </c>
      <c r="K553" s="5">
        <v>89</v>
      </c>
      <c r="L553" s="5">
        <v>85</v>
      </c>
      <c r="M553" s="6"/>
      <c r="N553" s="5">
        <v>51</v>
      </c>
      <c r="O553" s="5">
        <v>60</v>
      </c>
      <c r="P553" s="5">
        <v>68</v>
      </c>
      <c r="Q553" s="5">
        <v>51</v>
      </c>
      <c r="R553" s="5"/>
      <c r="S553" s="5">
        <v>24.4</v>
      </c>
      <c r="T553" s="5"/>
      <c r="U553" s="5">
        <v>94.5</v>
      </c>
      <c r="V553" s="5">
        <v>127</v>
      </c>
    </row>
    <row r="554" spans="1:22" x14ac:dyDescent="0.3">
      <c r="A554" s="3">
        <v>35065</v>
      </c>
      <c r="B554" s="4">
        <v>553</v>
      </c>
      <c r="C554" s="4"/>
      <c r="D554" s="5">
        <v>0.65300000000000002</v>
      </c>
      <c r="E554" s="5">
        <v>0.47</v>
      </c>
      <c r="F554" s="5">
        <v>0.47699999999999998</v>
      </c>
      <c r="G554" s="5">
        <v>0.28399999999999997</v>
      </c>
      <c r="H554" s="5"/>
      <c r="I554" s="5">
        <v>67</v>
      </c>
      <c r="J554" s="5">
        <v>92</v>
      </c>
      <c r="K554" s="5">
        <v>71</v>
      </c>
      <c r="L554" s="5">
        <v>54</v>
      </c>
      <c r="M554" s="6"/>
      <c r="N554" s="5">
        <v>62</v>
      </c>
      <c r="O554" s="5">
        <v>85</v>
      </c>
      <c r="P554" s="5">
        <v>68</v>
      </c>
      <c r="Q554" s="5">
        <v>34</v>
      </c>
      <c r="R554" s="5"/>
      <c r="S554" s="5">
        <v>35.6</v>
      </c>
      <c r="T554" s="5"/>
      <c r="U554" s="5"/>
      <c r="V554" s="5">
        <v>55</v>
      </c>
    </row>
    <row r="555" spans="1:22" x14ac:dyDescent="0.3">
      <c r="A555" s="3">
        <v>35096</v>
      </c>
      <c r="B555" s="4">
        <v>554</v>
      </c>
      <c r="C555" s="4"/>
      <c r="D555" s="5">
        <v>0.51500000000000001</v>
      </c>
      <c r="E555" s="5">
        <v>0.32</v>
      </c>
      <c r="F555" s="5">
        <v>0.23300000000000001</v>
      </c>
      <c r="G555" s="5">
        <v>0.313</v>
      </c>
      <c r="H555" s="5"/>
      <c r="I555" s="5">
        <v>62</v>
      </c>
      <c r="J555" s="5">
        <v>87</v>
      </c>
      <c r="K555" s="5">
        <v>59</v>
      </c>
      <c r="L555" s="5">
        <v>55</v>
      </c>
      <c r="M555" s="6"/>
      <c r="N555" s="5">
        <v>58</v>
      </c>
      <c r="O555" s="5">
        <v>80</v>
      </c>
      <c r="P555" s="5">
        <v>53</v>
      </c>
      <c r="Q555" s="5">
        <v>45</v>
      </c>
      <c r="R555" s="5"/>
      <c r="S555" s="5">
        <v>61.1</v>
      </c>
      <c r="T555" s="5"/>
      <c r="U555" s="5"/>
      <c r="V555" s="5">
        <v>60</v>
      </c>
    </row>
    <row r="556" spans="1:22" x14ac:dyDescent="0.3">
      <c r="A556" s="3">
        <v>35125</v>
      </c>
      <c r="B556" s="4">
        <v>555</v>
      </c>
      <c r="C556" s="4"/>
      <c r="D556" s="5">
        <v>0.91900000000000004</v>
      </c>
      <c r="E556" s="5">
        <v>1.2</v>
      </c>
      <c r="F556" s="5">
        <v>2.3039999999999998</v>
      </c>
      <c r="G556" s="5">
        <v>1.1930000000000001</v>
      </c>
      <c r="H556" s="5"/>
      <c r="I556" s="5">
        <v>78</v>
      </c>
      <c r="J556" s="5">
        <v>109</v>
      </c>
      <c r="K556" s="5">
        <v>106</v>
      </c>
      <c r="L556" s="5">
        <v>86</v>
      </c>
      <c r="M556" s="6"/>
      <c r="N556" s="5">
        <v>58</v>
      </c>
      <c r="O556" s="5">
        <v>90</v>
      </c>
      <c r="P556" s="5">
        <v>53</v>
      </c>
      <c r="Q556" s="5">
        <v>51</v>
      </c>
      <c r="R556" s="5"/>
      <c r="S556" s="5">
        <v>127.9</v>
      </c>
      <c r="T556" s="5"/>
      <c r="U556" s="5"/>
      <c r="V556" s="5">
        <v>90</v>
      </c>
    </row>
    <row r="557" spans="1:22" x14ac:dyDescent="0.3">
      <c r="A557" s="3">
        <v>35156</v>
      </c>
      <c r="B557" s="4">
        <v>556</v>
      </c>
      <c r="C557" s="4"/>
      <c r="D557" s="5">
        <v>0.26400000000000001</v>
      </c>
      <c r="E557" s="5">
        <v>0.54</v>
      </c>
      <c r="F557" s="5">
        <v>0.50600000000000001</v>
      </c>
      <c r="G557" s="5">
        <v>0.47599999999999998</v>
      </c>
      <c r="H557" s="5"/>
      <c r="I557" s="5">
        <v>49</v>
      </c>
      <c r="J557" s="5">
        <v>95</v>
      </c>
      <c r="K557" s="5">
        <v>72</v>
      </c>
      <c r="L557" s="5">
        <v>63</v>
      </c>
      <c r="M557" s="6"/>
      <c r="N557" s="5">
        <v>42</v>
      </c>
      <c r="O557" s="5">
        <v>90</v>
      </c>
      <c r="P557" s="5">
        <v>67</v>
      </c>
      <c r="Q557" s="5">
        <v>57</v>
      </c>
      <c r="R557" s="5"/>
      <c r="S557" s="5">
        <v>67</v>
      </c>
      <c r="T557" s="5"/>
      <c r="U557" s="5"/>
      <c r="V557" s="5">
        <v>85</v>
      </c>
    </row>
    <row r="558" spans="1:22" x14ac:dyDescent="0.3">
      <c r="A558" s="3">
        <v>35186</v>
      </c>
      <c r="B558" s="4">
        <v>557</v>
      </c>
      <c r="C558" s="4"/>
      <c r="D558" s="5">
        <v>0.51700000000000002</v>
      </c>
      <c r="E558" s="5">
        <v>0.75</v>
      </c>
      <c r="F558" s="5">
        <v>1.0169999999999999</v>
      </c>
      <c r="G558" s="5">
        <v>0.80900000000000005</v>
      </c>
      <c r="H558" s="5"/>
      <c r="I558" s="5">
        <v>61</v>
      </c>
      <c r="J558" s="5">
        <v>101</v>
      </c>
      <c r="K558" s="5">
        <v>88</v>
      </c>
      <c r="L558" s="5">
        <v>72</v>
      </c>
      <c r="M558" s="6"/>
      <c r="N558" s="5">
        <v>42</v>
      </c>
      <c r="O558" s="5">
        <v>92</v>
      </c>
      <c r="P558" s="5">
        <v>70</v>
      </c>
      <c r="Q558" s="5">
        <v>53</v>
      </c>
      <c r="R558" s="5"/>
      <c r="S558" s="5">
        <v>29.4</v>
      </c>
      <c r="T558" s="5"/>
      <c r="U558" s="5"/>
      <c r="V558" s="5">
        <v>182.5</v>
      </c>
    </row>
    <row r="559" spans="1:22" x14ac:dyDescent="0.3">
      <c r="A559" s="3">
        <v>35217</v>
      </c>
      <c r="B559" s="4">
        <v>558</v>
      </c>
      <c r="C559" s="4"/>
      <c r="D559" s="5">
        <v>0.65200000000000002</v>
      </c>
      <c r="E559" s="5">
        <v>1.119</v>
      </c>
      <c r="F559" s="5">
        <v>0.877</v>
      </c>
      <c r="G559" s="5">
        <v>1.262</v>
      </c>
      <c r="H559" s="5"/>
      <c r="I559" s="5">
        <v>69</v>
      </c>
      <c r="J559" s="5">
        <v>109</v>
      </c>
      <c r="K559" s="5"/>
      <c r="L559" s="5"/>
      <c r="M559" s="6"/>
      <c r="N559" s="5">
        <v>53</v>
      </c>
      <c r="O559" s="5">
        <v>100</v>
      </c>
      <c r="P559" s="5"/>
      <c r="Q559" s="5"/>
      <c r="R559" s="5"/>
      <c r="S559" s="5">
        <v>99.2</v>
      </c>
      <c r="T559" s="5">
        <v>0</v>
      </c>
      <c r="U559" s="5">
        <v>34.5</v>
      </c>
      <c r="V559" s="5">
        <v>205</v>
      </c>
    </row>
    <row r="560" spans="1:22" x14ac:dyDescent="0.3">
      <c r="A560" s="3">
        <v>35247</v>
      </c>
      <c r="B560" s="4">
        <v>559</v>
      </c>
      <c r="C560" s="4"/>
      <c r="D560" s="5">
        <v>1.0229999999999999</v>
      </c>
      <c r="E560" s="5">
        <v>1.67</v>
      </c>
      <c r="F560" s="5">
        <v>2.3460000000000001</v>
      </c>
      <c r="G560" s="5">
        <v>2.5470000000000002</v>
      </c>
      <c r="H560" s="5"/>
      <c r="I560" s="5">
        <v>79</v>
      </c>
      <c r="J560" s="5">
        <v>120</v>
      </c>
      <c r="K560" s="5"/>
      <c r="L560" s="5"/>
      <c r="M560" s="6"/>
      <c r="N560" s="5">
        <v>73</v>
      </c>
      <c r="O560" s="5">
        <v>108</v>
      </c>
      <c r="P560" s="5"/>
      <c r="Q560" s="5"/>
      <c r="R560" s="5"/>
      <c r="S560" s="5">
        <v>21.2</v>
      </c>
      <c r="T560" s="5">
        <v>113.1</v>
      </c>
      <c r="U560" s="5">
        <v>68.5</v>
      </c>
      <c r="V560" s="5">
        <v>170</v>
      </c>
    </row>
    <row r="561" spans="1:22" x14ac:dyDescent="0.3">
      <c r="A561" s="3">
        <v>35278</v>
      </c>
      <c r="B561" s="4">
        <v>560</v>
      </c>
      <c r="C561" s="4"/>
      <c r="D561" s="5">
        <v>0.75900000000000001</v>
      </c>
      <c r="E561" s="5">
        <v>0.78900000000000003</v>
      </c>
      <c r="F561" s="5">
        <v>1.212</v>
      </c>
      <c r="G561" s="5">
        <v>1.1359999999999999</v>
      </c>
      <c r="H561" s="5"/>
      <c r="I561" s="5">
        <v>72</v>
      </c>
      <c r="J561" s="5">
        <v>102</v>
      </c>
      <c r="K561" s="5"/>
      <c r="L561" s="5"/>
      <c r="M561" s="6"/>
      <c r="N561" s="5">
        <v>66</v>
      </c>
      <c r="O561" s="5">
        <v>94</v>
      </c>
      <c r="P561" s="5"/>
      <c r="Q561" s="5"/>
      <c r="R561" s="5"/>
      <c r="S561" s="5">
        <v>10.1</v>
      </c>
      <c r="T561" s="5">
        <v>26.6</v>
      </c>
      <c r="U561" s="5">
        <v>45</v>
      </c>
      <c r="V561" s="5">
        <v>55</v>
      </c>
    </row>
    <row r="562" spans="1:22" x14ac:dyDescent="0.3">
      <c r="A562" s="3">
        <v>35309</v>
      </c>
      <c r="B562" s="4">
        <v>561</v>
      </c>
      <c r="C562" s="4"/>
      <c r="D562" s="5">
        <v>0.39200000000000002</v>
      </c>
      <c r="E562" s="5">
        <v>0.38300000000000001</v>
      </c>
      <c r="F562" s="5">
        <v>0.64400000000000002</v>
      </c>
      <c r="G562" s="5">
        <v>0.39400000000000002</v>
      </c>
      <c r="H562" s="5"/>
      <c r="I562" s="5">
        <v>56</v>
      </c>
      <c r="J562" s="5">
        <v>89</v>
      </c>
      <c r="K562" s="5"/>
      <c r="L562" s="5"/>
      <c r="M562" s="6"/>
      <c r="N562" s="5">
        <v>47</v>
      </c>
      <c r="O562" s="5">
        <v>80</v>
      </c>
      <c r="P562" s="5"/>
      <c r="Q562" s="5"/>
      <c r="R562" s="5"/>
      <c r="S562" s="5">
        <v>13.2</v>
      </c>
      <c r="T562" s="5">
        <v>105</v>
      </c>
      <c r="U562" s="5">
        <v>51</v>
      </c>
      <c r="V562" s="5">
        <v>75.5</v>
      </c>
    </row>
    <row r="563" spans="1:22" x14ac:dyDescent="0.3">
      <c r="A563" s="3">
        <v>35339</v>
      </c>
      <c r="B563" s="4">
        <v>562</v>
      </c>
      <c r="C563" s="4"/>
      <c r="D563" s="5">
        <v>0.51200000000000001</v>
      </c>
      <c r="E563" s="5">
        <v>1.125</v>
      </c>
      <c r="F563" s="5">
        <v>1.6459999999999999</v>
      </c>
      <c r="G563" s="5">
        <v>1.034</v>
      </c>
      <c r="H563" s="5"/>
      <c r="I563" s="5">
        <v>63</v>
      </c>
      <c r="J563" s="5">
        <v>109</v>
      </c>
      <c r="K563" s="5"/>
      <c r="L563" s="5"/>
      <c r="M563" s="6"/>
      <c r="N563" s="5">
        <v>46</v>
      </c>
      <c r="O563" s="5">
        <v>89</v>
      </c>
      <c r="P563" s="5"/>
      <c r="Q563" s="5"/>
      <c r="R563" s="5"/>
      <c r="S563" s="5">
        <v>81.2</v>
      </c>
      <c r="T563" s="5">
        <v>150</v>
      </c>
      <c r="U563" s="5">
        <v>135</v>
      </c>
      <c r="V563" s="5">
        <v>235</v>
      </c>
    </row>
    <row r="564" spans="1:22" x14ac:dyDescent="0.3">
      <c r="A564" s="3">
        <v>35370</v>
      </c>
      <c r="B564" s="4">
        <v>563</v>
      </c>
      <c r="C564" s="4"/>
      <c r="D564" s="5">
        <v>0.64</v>
      </c>
      <c r="E564" s="5">
        <v>0.66</v>
      </c>
      <c r="F564" s="5">
        <v>1.02</v>
      </c>
      <c r="G564" s="5">
        <v>0.50700000000000001</v>
      </c>
      <c r="H564" s="5"/>
      <c r="I564" s="5">
        <v>67</v>
      </c>
      <c r="J564" s="5">
        <v>98</v>
      </c>
      <c r="K564" s="5"/>
      <c r="L564" s="5"/>
      <c r="M564" s="6"/>
      <c r="N564" s="5">
        <v>57</v>
      </c>
      <c r="O564" s="5">
        <v>90</v>
      </c>
      <c r="P564" s="5"/>
      <c r="Q564" s="5"/>
      <c r="R564" s="5"/>
      <c r="S564" s="5">
        <v>104.7</v>
      </c>
      <c r="T564" s="5">
        <v>71</v>
      </c>
      <c r="U564" s="5">
        <v>12.5</v>
      </c>
      <c r="V564" s="5">
        <v>45</v>
      </c>
    </row>
    <row r="565" spans="1:22" x14ac:dyDescent="0.3">
      <c r="A565" s="3">
        <v>35400</v>
      </c>
      <c r="B565" s="4">
        <v>564</v>
      </c>
      <c r="C565" s="4"/>
      <c r="D565" s="5">
        <v>0.42099999999999999</v>
      </c>
      <c r="E565" s="5">
        <v>0.93400000000000005</v>
      </c>
      <c r="F565" s="5">
        <v>1.38</v>
      </c>
      <c r="G565" s="5">
        <v>0.84399999999999997</v>
      </c>
      <c r="H565" s="5"/>
      <c r="I565" s="5">
        <v>56</v>
      </c>
      <c r="J565" s="5">
        <v>103</v>
      </c>
      <c r="K565" s="5"/>
      <c r="L565" s="5"/>
      <c r="M565" s="6"/>
      <c r="N565" s="5">
        <v>44</v>
      </c>
      <c r="O565" s="5">
        <v>90</v>
      </c>
      <c r="P565" s="5"/>
      <c r="Q565" s="5"/>
      <c r="R565" s="5"/>
      <c r="S565" s="5">
        <v>9.6</v>
      </c>
      <c r="T565" s="5">
        <v>8</v>
      </c>
      <c r="U565" s="5">
        <v>107</v>
      </c>
      <c r="V565" s="5">
        <v>30</v>
      </c>
    </row>
    <row r="566" spans="1:22" x14ac:dyDescent="0.3">
      <c r="A566" s="3">
        <v>35431</v>
      </c>
      <c r="B566" s="4">
        <v>565</v>
      </c>
      <c r="C566" s="4"/>
      <c r="D566" s="5">
        <v>0.29799999999999999</v>
      </c>
      <c r="E566" s="5">
        <v>0.23200000000000001</v>
      </c>
      <c r="F566" s="5">
        <v>0.85799999999999998</v>
      </c>
      <c r="G566" s="5">
        <v>0.29899999999999999</v>
      </c>
      <c r="H566" s="5"/>
      <c r="I566" s="5">
        <v>51</v>
      </c>
      <c r="J566" s="5">
        <v>91</v>
      </c>
      <c r="K566" s="5">
        <v>78</v>
      </c>
      <c r="L566" s="5">
        <v>60</v>
      </c>
      <c r="M566" s="6"/>
      <c r="N566" s="5">
        <v>44</v>
      </c>
      <c r="O566" s="5">
        <v>88</v>
      </c>
      <c r="P566" s="5">
        <v>48</v>
      </c>
      <c r="Q566" s="5">
        <v>50</v>
      </c>
      <c r="R566" s="5"/>
      <c r="S566" s="5">
        <v>8.4</v>
      </c>
      <c r="T566" s="5">
        <v>22</v>
      </c>
      <c r="U566" s="5">
        <v>77.5</v>
      </c>
      <c r="V566" s="5">
        <v>50</v>
      </c>
    </row>
    <row r="567" spans="1:22" x14ac:dyDescent="0.3">
      <c r="A567" s="3">
        <v>35462</v>
      </c>
      <c r="B567" s="4">
        <v>566</v>
      </c>
      <c r="C567" s="4"/>
      <c r="D567" s="5">
        <v>0.17499999999999999</v>
      </c>
      <c r="E567" s="5">
        <v>0.121</v>
      </c>
      <c r="F567" s="5">
        <v>0.252</v>
      </c>
      <c r="G567" s="5">
        <v>0.14399999999999999</v>
      </c>
      <c r="H567" s="5"/>
      <c r="I567" s="5">
        <v>42</v>
      </c>
      <c r="J567" s="5">
        <v>85</v>
      </c>
      <c r="K567" s="5">
        <v>60</v>
      </c>
      <c r="L567" s="5">
        <v>44</v>
      </c>
      <c r="M567" s="6"/>
      <c r="N567" s="5">
        <v>36</v>
      </c>
      <c r="O567" s="5">
        <v>80</v>
      </c>
      <c r="P567" s="5">
        <v>49</v>
      </c>
      <c r="Q567" s="5">
        <v>36</v>
      </c>
      <c r="R567" s="5"/>
      <c r="S567" s="5">
        <v>10.5</v>
      </c>
      <c r="T567" s="5">
        <v>2.7</v>
      </c>
      <c r="U567" s="5">
        <v>36.5</v>
      </c>
      <c r="V567" s="5">
        <v>32</v>
      </c>
    </row>
    <row r="568" spans="1:22" x14ac:dyDescent="0.3">
      <c r="A568" s="3">
        <v>35490</v>
      </c>
      <c r="B568" s="4">
        <v>567</v>
      </c>
      <c r="C568" s="4"/>
      <c r="D568" s="5">
        <v>0.17</v>
      </c>
      <c r="E568" s="5">
        <v>0.215</v>
      </c>
      <c r="F568" s="5">
        <v>0.24199999999999999</v>
      </c>
      <c r="G568" s="5">
        <v>0.18099999999999999</v>
      </c>
      <c r="H568" s="5"/>
      <c r="I568" s="5">
        <v>42</v>
      </c>
      <c r="J568" s="5">
        <v>90</v>
      </c>
      <c r="K568" s="5">
        <v>58</v>
      </c>
      <c r="L568" s="5">
        <v>46</v>
      </c>
      <c r="M568" s="6"/>
      <c r="N568" s="5">
        <v>37</v>
      </c>
      <c r="O568" s="5">
        <v>80</v>
      </c>
      <c r="P568" s="5">
        <v>40</v>
      </c>
      <c r="Q568" s="5">
        <v>23</v>
      </c>
      <c r="R568" s="5"/>
      <c r="S568" s="5">
        <v>4.0999999999999996</v>
      </c>
      <c r="T568" s="5">
        <v>16.7</v>
      </c>
      <c r="U568" s="5">
        <v>108</v>
      </c>
      <c r="V568" s="5">
        <v>55</v>
      </c>
    </row>
    <row r="569" spans="1:22" x14ac:dyDescent="0.3">
      <c r="A569" s="3">
        <v>35521</v>
      </c>
      <c r="B569" s="4">
        <v>568</v>
      </c>
      <c r="C569" s="4"/>
      <c r="D569" s="5">
        <v>0.32</v>
      </c>
      <c r="E569" s="5">
        <v>0.374</v>
      </c>
      <c r="F569" s="5">
        <v>0.98799999999999999</v>
      </c>
      <c r="G569" s="5">
        <v>0.27700000000000002</v>
      </c>
      <c r="H569" s="5"/>
      <c r="I569" s="5">
        <v>50</v>
      </c>
      <c r="J569" s="5">
        <v>98</v>
      </c>
      <c r="K569" s="5">
        <v>88</v>
      </c>
      <c r="L569" s="5">
        <v>57</v>
      </c>
      <c r="M569" s="6"/>
      <c r="N569" s="5">
        <v>37</v>
      </c>
      <c r="O569" s="5">
        <v>90</v>
      </c>
      <c r="P569" s="5">
        <v>60</v>
      </c>
      <c r="Q569" s="5">
        <v>40</v>
      </c>
      <c r="R569" s="5"/>
      <c r="S569" s="5">
        <v>100.9</v>
      </c>
      <c r="T569" s="5">
        <v>98.5</v>
      </c>
      <c r="U569" s="5">
        <v>72.5</v>
      </c>
      <c r="V569" s="5">
        <v>115</v>
      </c>
    </row>
    <row r="570" spans="1:22" x14ac:dyDescent="0.3">
      <c r="A570" s="3">
        <v>35551</v>
      </c>
      <c r="B570" s="4">
        <v>569</v>
      </c>
      <c r="C570" s="4"/>
      <c r="D570" s="5">
        <v>0.30099999999999999</v>
      </c>
      <c r="E570" s="5">
        <v>0.115</v>
      </c>
      <c r="F570" s="5">
        <v>0.34399999999999997</v>
      </c>
      <c r="G570" s="5">
        <v>0.126</v>
      </c>
      <c r="H570" s="5"/>
      <c r="I570" s="5">
        <v>51</v>
      </c>
      <c r="J570" s="5">
        <v>85</v>
      </c>
      <c r="K570" s="5">
        <v>64</v>
      </c>
      <c r="L570" s="5">
        <v>41</v>
      </c>
      <c r="M570" s="6"/>
      <c r="N570" s="5">
        <v>40</v>
      </c>
      <c r="O570" s="5">
        <v>80</v>
      </c>
      <c r="P570" s="5">
        <v>55</v>
      </c>
      <c r="Q570" s="5">
        <v>33</v>
      </c>
      <c r="R570" s="5"/>
      <c r="S570" s="5">
        <v>60</v>
      </c>
      <c r="T570" s="5">
        <v>92.4</v>
      </c>
      <c r="U570" s="5">
        <v>60.5</v>
      </c>
      <c r="V570" s="5">
        <v>87</v>
      </c>
    </row>
    <row r="571" spans="1:22" x14ac:dyDescent="0.3">
      <c r="A571" s="3">
        <v>35582</v>
      </c>
      <c r="B571" s="4">
        <v>570</v>
      </c>
      <c r="C571" s="4"/>
      <c r="D571" s="5">
        <v>0.317</v>
      </c>
      <c r="E571" s="5">
        <v>0.51800000000000002</v>
      </c>
      <c r="F571" s="5">
        <v>1.76</v>
      </c>
      <c r="G571" s="5">
        <v>0.44500000000000001</v>
      </c>
      <c r="H571" s="5"/>
      <c r="I571" s="5">
        <v>51</v>
      </c>
      <c r="J571" s="5">
        <v>100</v>
      </c>
      <c r="K571" s="5">
        <v>105</v>
      </c>
      <c r="L571" s="5">
        <v>66</v>
      </c>
      <c r="M571" s="6"/>
      <c r="N571" s="5">
        <v>39</v>
      </c>
      <c r="O571" s="5">
        <v>84</v>
      </c>
      <c r="P571" s="5">
        <v>69</v>
      </c>
      <c r="Q571" s="5">
        <v>35</v>
      </c>
      <c r="R571" s="5"/>
      <c r="S571" s="5">
        <v>119.8</v>
      </c>
      <c r="T571" s="5">
        <v>17.7</v>
      </c>
      <c r="U571" s="5">
        <v>72</v>
      </c>
      <c r="V571" s="5">
        <v>120</v>
      </c>
    </row>
    <row r="572" spans="1:22" x14ac:dyDescent="0.3">
      <c r="A572" s="3">
        <v>35612</v>
      </c>
      <c r="B572" s="4">
        <v>571</v>
      </c>
      <c r="C572" s="4"/>
      <c r="D572" s="5">
        <v>0.30399999999999999</v>
      </c>
      <c r="E572" s="5">
        <v>0.38500000000000001</v>
      </c>
      <c r="F572" s="5">
        <v>0.44400000000000001</v>
      </c>
      <c r="G572" s="5">
        <v>0.26400000000000001</v>
      </c>
      <c r="H572" s="5"/>
      <c r="I572" s="5">
        <v>51</v>
      </c>
      <c r="J572" s="5">
        <v>97</v>
      </c>
      <c r="K572" s="5">
        <v>69</v>
      </c>
      <c r="L572" s="5">
        <v>57</v>
      </c>
      <c r="M572" s="6"/>
      <c r="N572" s="5">
        <v>44</v>
      </c>
      <c r="O572" s="5">
        <v>75</v>
      </c>
      <c r="P572" s="5">
        <v>60</v>
      </c>
      <c r="Q572" s="5">
        <v>42</v>
      </c>
      <c r="R572" s="5"/>
      <c r="S572" s="5">
        <v>201.9</v>
      </c>
      <c r="T572" s="5">
        <v>44.2</v>
      </c>
      <c r="U572" s="5">
        <v>18.5</v>
      </c>
      <c r="V572" s="5">
        <v>80</v>
      </c>
    </row>
    <row r="573" spans="1:22" x14ac:dyDescent="0.3">
      <c r="A573" s="3">
        <v>35643</v>
      </c>
      <c r="B573" s="4">
        <v>572</v>
      </c>
      <c r="C573" s="4"/>
      <c r="D573" s="5">
        <v>0.157</v>
      </c>
      <c r="E573" s="5">
        <v>0.20499999999999999</v>
      </c>
      <c r="F573" s="5">
        <v>9.6000000000000002E-2</v>
      </c>
      <c r="G573" s="5">
        <v>7.0000000000000007E-2</v>
      </c>
      <c r="H573" s="5"/>
      <c r="I573" s="5">
        <v>47</v>
      </c>
      <c r="J573" s="5">
        <v>90</v>
      </c>
      <c r="K573" s="5">
        <v>49</v>
      </c>
      <c r="L573" s="5">
        <v>29</v>
      </c>
      <c r="M573" s="6"/>
      <c r="N573" s="5">
        <v>35</v>
      </c>
      <c r="O573" s="5">
        <v>82</v>
      </c>
      <c r="P573" s="5">
        <v>40</v>
      </c>
      <c r="Q573" s="5">
        <v>0</v>
      </c>
      <c r="R573" s="5"/>
      <c r="S573" s="5">
        <v>76.8</v>
      </c>
      <c r="T573" s="5">
        <v>39.4</v>
      </c>
      <c r="U573" s="5">
        <v>21</v>
      </c>
      <c r="V573" s="5">
        <v>5</v>
      </c>
    </row>
    <row r="574" spans="1:22" x14ac:dyDescent="0.3">
      <c r="A574" s="3">
        <v>35674</v>
      </c>
      <c r="B574" s="4">
        <v>573</v>
      </c>
      <c r="C574" s="4"/>
      <c r="D574" s="5">
        <v>0.158</v>
      </c>
      <c r="E574" s="5">
        <v>9.8000000000000004E-2</v>
      </c>
      <c r="F574" s="5">
        <v>9.0999999999999998E-2</v>
      </c>
      <c r="G574" s="5">
        <v>4.3999999999999997E-2</v>
      </c>
      <c r="H574" s="5"/>
      <c r="I574" s="5">
        <v>40</v>
      </c>
      <c r="J574" s="5">
        <v>83</v>
      </c>
      <c r="K574" s="5">
        <v>42</v>
      </c>
      <c r="L574" s="5">
        <v>17</v>
      </c>
      <c r="M574" s="6"/>
      <c r="N574" s="5">
        <v>33</v>
      </c>
      <c r="O574" s="5">
        <v>73</v>
      </c>
      <c r="P574" s="5">
        <v>19</v>
      </c>
      <c r="Q574" s="5">
        <v>0</v>
      </c>
      <c r="R574" s="5"/>
      <c r="S574" s="5">
        <v>48.7</v>
      </c>
      <c r="T574" s="5">
        <v>112.6</v>
      </c>
      <c r="U574" s="5">
        <v>56.5</v>
      </c>
      <c r="V574" s="5">
        <v>25</v>
      </c>
    </row>
    <row r="575" spans="1:22" x14ac:dyDescent="0.3">
      <c r="A575" s="3">
        <v>35704</v>
      </c>
      <c r="B575" s="4">
        <v>574</v>
      </c>
      <c r="C575" s="4"/>
      <c r="D575" s="5">
        <v>0.13400000000000001</v>
      </c>
      <c r="E575" s="5">
        <v>0.124</v>
      </c>
      <c r="F575" s="5">
        <v>0.23799999999999999</v>
      </c>
      <c r="G575" s="5">
        <v>3.1E-2</v>
      </c>
      <c r="H575" s="5"/>
      <c r="I575" s="5">
        <v>38</v>
      </c>
      <c r="J575" s="5">
        <v>85</v>
      </c>
      <c r="K575" s="5">
        <v>54</v>
      </c>
      <c r="L575" s="5">
        <v>18</v>
      </c>
      <c r="M575" s="6"/>
      <c r="N575" s="5">
        <v>32</v>
      </c>
      <c r="O575" s="5">
        <v>80</v>
      </c>
      <c r="P575" s="5">
        <v>36</v>
      </c>
      <c r="Q575" s="5">
        <v>3</v>
      </c>
      <c r="R575" s="5"/>
      <c r="S575" s="5">
        <v>14.3</v>
      </c>
      <c r="T575" s="5">
        <v>113.5</v>
      </c>
      <c r="U575" s="5">
        <v>62.8</v>
      </c>
      <c r="V575" s="5">
        <v>36</v>
      </c>
    </row>
    <row r="576" spans="1:22" x14ac:dyDescent="0.3">
      <c r="A576" s="3">
        <v>35735</v>
      </c>
      <c r="B576" s="4">
        <v>575</v>
      </c>
      <c r="C576" s="4"/>
      <c r="D576" s="5">
        <v>0.16</v>
      </c>
      <c r="E576" s="5">
        <v>0.32800000000000001</v>
      </c>
      <c r="F576" s="5">
        <v>0.79600000000000004</v>
      </c>
      <c r="G576" s="5">
        <v>4.2999999999999997E-2</v>
      </c>
      <c r="H576" s="5"/>
      <c r="I576" s="5">
        <v>40</v>
      </c>
      <c r="J576" s="5">
        <v>95</v>
      </c>
      <c r="K576" s="5">
        <v>71</v>
      </c>
      <c r="L576" s="5">
        <v>21</v>
      </c>
      <c r="M576" s="6"/>
      <c r="N576" s="5">
        <v>34</v>
      </c>
      <c r="O576" s="5">
        <v>84</v>
      </c>
      <c r="P576" s="5">
        <v>32</v>
      </c>
      <c r="Q576" s="5">
        <v>3</v>
      </c>
      <c r="R576" s="5"/>
      <c r="S576" s="5">
        <v>163.5</v>
      </c>
      <c r="T576" s="5">
        <v>162</v>
      </c>
      <c r="U576" s="5">
        <v>82</v>
      </c>
      <c r="V576" s="5">
        <v>145</v>
      </c>
    </row>
    <row r="577" spans="1:22" x14ac:dyDescent="0.3">
      <c r="A577" s="3">
        <v>35765</v>
      </c>
      <c r="B577" s="4">
        <v>576</v>
      </c>
      <c r="C577" s="4"/>
      <c r="D577" s="5">
        <v>0.182</v>
      </c>
      <c r="E577" s="5">
        <v>0.14499999999999999</v>
      </c>
      <c r="F577" s="5">
        <v>0.11600000000000001</v>
      </c>
      <c r="G577" s="5">
        <v>0.01</v>
      </c>
      <c r="H577" s="5"/>
      <c r="I577" s="5">
        <v>43</v>
      </c>
      <c r="J577" s="5">
        <v>82</v>
      </c>
      <c r="K577" s="5">
        <v>44</v>
      </c>
      <c r="L577" s="5">
        <v>8</v>
      </c>
      <c r="M577" s="6"/>
      <c r="N577" s="5">
        <v>39</v>
      </c>
      <c r="O577" s="5">
        <v>69</v>
      </c>
      <c r="P577" s="5">
        <v>36</v>
      </c>
      <c r="Q577" s="5">
        <v>3</v>
      </c>
      <c r="R577" s="5"/>
      <c r="S577" s="5">
        <v>86.8</v>
      </c>
      <c r="T577" s="5"/>
      <c r="U577" s="5">
        <v>0</v>
      </c>
      <c r="V577" s="5">
        <v>5</v>
      </c>
    </row>
    <row r="578" spans="1:22" x14ac:dyDescent="0.3">
      <c r="A578" s="3">
        <v>35796</v>
      </c>
      <c r="B578" s="4">
        <v>577</v>
      </c>
      <c r="C578" s="4"/>
      <c r="D578" s="5">
        <v>8.5000000000000006E-2</v>
      </c>
      <c r="E578" s="5">
        <v>0.114</v>
      </c>
      <c r="F578" s="5">
        <v>8.0000000000000002E-3</v>
      </c>
      <c r="G578" s="5">
        <v>2E-3</v>
      </c>
      <c r="H578" s="5"/>
      <c r="I578" s="5">
        <v>31</v>
      </c>
      <c r="J578" s="5">
        <v>85</v>
      </c>
      <c r="K578" s="5">
        <v>34</v>
      </c>
      <c r="L578" s="5">
        <v>3</v>
      </c>
      <c r="M578" s="5"/>
      <c r="N578" s="5">
        <v>27</v>
      </c>
      <c r="O578" s="5">
        <v>75</v>
      </c>
      <c r="P578" s="5">
        <v>30</v>
      </c>
      <c r="Q578" s="5">
        <v>3</v>
      </c>
      <c r="R578" s="5"/>
      <c r="S578" s="5">
        <v>32</v>
      </c>
      <c r="T578" s="5">
        <v>0</v>
      </c>
      <c r="U578" s="5">
        <v>27</v>
      </c>
      <c r="V578" s="5">
        <v>20</v>
      </c>
    </row>
    <row r="579" spans="1:22" x14ac:dyDescent="0.3">
      <c r="A579" s="3">
        <v>35827</v>
      </c>
      <c r="B579" s="4">
        <v>578</v>
      </c>
      <c r="C579" s="4"/>
      <c r="D579" s="5">
        <v>0.10199999999999999</v>
      </c>
      <c r="E579" s="5">
        <v>0.151</v>
      </c>
      <c r="F579" s="5">
        <v>0.22900000000000001</v>
      </c>
      <c r="G579" s="5">
        <v>2.1000000000000001E-2</v>
      </c>
      <c r="H579" s="5"/>
      <c r="I579" s="5">
        <v>35</v>
      </c>
      <c r="J579" s="5">
        <v>87</v>
      </c>
      <c r="K579" s="5">
        <v>52</v>
      </c>
      <c r="L579" s="5">
        <v>13</v>
      </c>
      <c r="M579" s="5"/>
      <c r="N579" s="5">
        <v>33</v>
      </c>
      <c r="O579" s="5">
        <v>79</v>
      </c>
      <c r="P579" s="5">
        <v>29</v>
      </c>
      <c r="Q579" s="5">
        <v>3</v>
      </c>
      <c r="R579" s="5"/>
      <c r="S579" s="5">
        <v>42</v>
      </c>
      <c r="T579" s="5">
        <v>53.7</v>
      </c>
      <c r="U579" s="5">
        <v>44</v>
      </c>
      <c r="V579" s="5">
        <v>40</v>
      </c>
    </row>
    <row r="580" spans="1:22" x14ac:dyDescent="0.3">
      <c r="A580" s="3">
        <v>35855</v>
      </c>
      <c r="B580" s="4">
        <v>579</v>
      </c>
      <c r="C580" s="4"/>
      <c r="D580" s="5">
        <v>0.10299999999999999</v>
      </c>
      <c r="E580" s="5">
        <v>0.1</v>
      </c>
      <c r="F580" s="5">
        <v>6.8000000000000005E-2</v>
      </c>
      <c r="G580" s="5">
        <v>6.0000000000000001E-3</v>
      </c>
      <c r="H580" s="5"/>
      <c r="I580" s="5">
        <v>35</v>
      </c>
      <c r="J580" s="5">
        <v>84</v>
      </c>
      <c r="K580" s="5">
        <v>38</v>
      </c>
      <c r="L580" s="5">
        <v>5</v>
      </c>
      <c r="M580" s="5"/>
      <c r="N580" s="5">
        <v>34</v>
      </c>
      <c r="O580" s="5">
        <v>80</v>
      </c>
      <c r="P580" s="5">
        <v>30</v>
      </c>
      <c r="Q580" s="5">
        <v>3</v>
      </c>
      <c r="R580" s="5"/>
      <c r="S580" s="5">
        <v>135.9</v>
      </c>
      <c r="T580" s="5">
        <v>3</v>
      </c>
      <c r="U580" s="5">
        <v>31</v>
      </c>
      <c r="V580" s="5">
        <v>55</v>
      </c>
    </row>
    <row r="581" spans="1:22" x14ac:dyDescent="0.3">
      <c r="A581" s="3">
        <v>35886</v>
      </c>
      <c r="B581" s="4">
        <v>580</v>
      </c>
      <c r="C581" s="4"/>
      <c r="D581" s="5">
        <v>0.13700000000000001</v>
      </c>
      <c r="E581" s="5">
        <v>0.32300000000000001</v>
      </c>
      <c r="F581" s="5">
        <v>0.43099999999999999</v>
      </c>
      <c r="G581" s="5"/>
      <c r="H581" s="5"/>
      <c r="I581" s="5">
        <v>39</v>
      </c>
      <c r="J581" s="5">
        <v>95</v>
      </c>
      <c r="K581" s="5">
        <v>66</v>
      </c>
      <c r="L581" s="5">
        <v>39</v>
      </c>
      <c r="M581" s="5"/>
      <c r="N581" s="5">
        <v>32</v>
      </c>
      <c r="O581" s="5">
        <v>88</v>
      </c>
      <c r="P581" s="5">
        <v>52</v>
      </c>
      <c r="Q581" s="5">
        <v>0</v>
      </c>
      <c r="R581" s="5"/>
      <c r="S581" s="5">
        <v>222.1</v>
      </c>
      <c r="T581" s="5">
        <v>134.9</v>
      </c>
      <c r="U581" s="5">
        <v>113.8</v>
      </c>
      <c r="V581" s="5">
        <v>55</v>
      </c>
    </row>
    <row r="582" spans="1:22" x14ac:dyDescent="0.3">
      <c r="A582" s="3">
        <v>35916</v>
      </c>
      <c r="B582" s="4">
        <v>581</v>
      </c>
      <c r="C582" s="4"/>
      <c r="D582" s="5">
        <v>0.73199999999999998</v>
      </c>
      <c r="E582" s="5">
        <v>1.0089999999999999</v>
      </c>
      <c r="F582" s="5">
        <v>1.9339999999999999</v>
      </c>
      <c r="G582" s="5">
        <v>2.1890000000000001</v>
      </c>
      <c r="H582" s="5"/>
      <c r="I582" s="5">
        <v>69</v>
      </c>
      <c r="J582" s="5">
        <v>112</v>
      </c>
      <c r="K582" s="5">
        <v>108</v>
      </c>
      <c r="L582" s="5">
        <v>129</v>
      </c>
      <c r="M582" s="5"/>
      <c r="N582" s="5">
        <v>46</v>
      </c>
      <c r="O582" s="5">
        <v>94</v>
      </c>
      <c r="P582" s="5">
        <v>80</v>
      </c>
      <c r="Q582" s="5">
        <v>86</v>
      </c>
      <c r="R582" s="5"/>
      <c r="S582" s="5">
        <v>163.6</v>
      </c>
      <c r="T582" s="5">
        <v>74.3</v>
      </c>
      <c r="U582" s="5">
        <v>116</v>
      </c>
      <c r="V582" s="5">
        <v>129</v>
      </c>
    </row>
    <row r="583" spans="1:22" x14ac:dyDescent="0.3">
      <c r="A583" s="3">
        <v>35947</v>
      </c>
      <c r="B583" s="4">
        <v>582</v>
      </c>
      <c r="C583" s="4"/>
      <c r="D583" s="5">
        <v>1.0269999999999999</v>
      </c>
      <c r="E583" s="5">
        <v>0.64400000000000002</v>
      </c>
      <c r="F583" s="5">
        <v>1.274</v>
      </c>
      <c r="G583" s="5">
        <v>1.056</v>
      </c>
      <c r="H583" s="5"/>
      <c r="I583" s="5">
        <v>79</v>
      </c>
      <c r="J583" s="5">
        <v>105</v>
      </c>
      <c r="K583" s="5">
        <v>97</v>
      </c>
      <c r="L583" s="5">
        <v>90</v>
      </c>
      <c r="M583" s="5"/>
      <c r="N583" s="5">
        <v>63</v>
      </c>
      <c r="O583" s="5">
        <v>91</v>
      </c>
      <c r="P583" s="5">
        <v>86</v>
      </c>
      <c r="Q583" s="5">
        <v>56</v>
      </c>
      <c r="R583" s="5"/>
      <c r="S583" s="5">
        <v>64</v>
      </c>
      <c r="T583" s="5">
        <v>55.4</v>
      </c>
      <c r="U583" s="5">
        <v>57.4</v>
      </c>
      <c r="V583" s="5">
        <v>51.5</v>
      </c>
    </row>
    <row r="584" spans="1:22" x14ac:dyDescent="0.3">
      <c r="A584" s="3">
        <v>35977</v>
      </c>
      <c r="B584" s="4">
        <v>583</v>
      </c>
      <c r="C584" s="4"/>
      <c r="D584" s="5">
        <v>0.42099999999999999</v>
      </c>
      <c r="E584" s="5">
        <v>0.501</v>
      </c>
      <c r="F584" s="5">
        <v>0.90700000000000003</v>
      </c>
      <c r="G584" s="5">
        <v>0.49399999999999999</v>
      </c>
      <c r="H584" s="5"/>
      <c r="I584" s="5">
        <v>57</v>
      </c>
      <c r="J584" s="5">
        <v>101</v>
      </c>
      <c r="K584" s="5">
        <v>86</v>
      </c>
      <c r="L584" s="5">
        <v>71</v>
      </c>
      <c r="M584" s="5"/>
      <c r="N584" s="5">
        <v>48</v>
      </c>
      <c r="O584" s="5">
        <v>85</v>
      </c>
      <c r="P584" s="5">
        <v>67</v>
      </c>
      <c r="Q584" s="5">
        <v>50</v>
      </c>
      <c r="R584" s="5"/>
      <c r="S584" s="5">
        <v>104.3</v>
      </c>
      <c r="T584" s="5">
        <v>5.9</v>
      </c>
      <c r="U584" s="5">
        <v>48</v>
      </c>
      <c r="V584" s="5">
        <v>62</v>
      </c>
    </row>
    <row r="585" spans="1:22" x14ac:dyDescent="0.3">
      <c r="A585" s="3">
        <v>36008</v>
      </c>
      <c r="B585" s="4">
        <v>584</v>
      </c>
      <c r="C585" s="4"/>
      <c r="D585" s="5">
        <v>0.32400000000000001</v>
      </c>
      <c r="E585" s="5">
        <v>0.20499999999999999</v>
      </c>
      <c r="F585" s="5">
        <v>0.51300000000000001</v>
      </c>
      <c r="G585" s="5">
        <v>0.373</v>
      </c>
      <c r="H585" s="5"/>
      <c r="I585" s="5">
        <v>53</v>
      </c>
      <c r="J585" s="5">
        <v>90</v>
      </c>
      <c r="K585" s="5">
        <v>73</v>
      </c>
      <c r="L585" s="5">
        <v>66</v>
      </c>
      <c r="M585" s="5"/>
      <c r="N585" s="5">
        <v>48</v>
      </c>
      <c r="O585" s="5">
        <v>85</v>
      </c>
      <c r="P585" s="5">
        <v>67</v>
      </c>
      <c r="Q585" s="5">
        <v>50</v>
      </c>
      <c r="R585" s="5"/>
      <c r="S585" s="5">
        <v>39.6</v>
      </c>
      <c r="T585" s="5">
        <v>79.099999999999994</v>
      </c>
      <c r="U585" s="5">
        <v>68.099999999999994</v>
      </c>
      <c r="V585" s="5">
        <v>60</v>
      </c>
    </row>
    <row r="586" spans="1:22" x14ac:dyDescent="0.3">
      <c r="A586" s="3">
        <v>36039</v>
      </c>
      <c r="B586" s="4">
        <v>585</v>
      </c>
      <c r="C586" s="4"/>
      <c r="D586" s="5">
        <v>0.44</v>
      </c>
      <c r="E586" s="5">
        <v>0.20100000000000001</v>
      </c>
      <c r="F586" s="5">
        <v>1.244</v>
      </c>
      <c r="G586" s="5">
        <v>0.29699999999999999</v>
      </c>
      <c r="H586" s="5"/>
      <c r="I586" s="5">
        <v>56</v>
      </c>
      <c r="J586" s="5">
        <v>89</v>
      </c>
      <c r="K586" s="5">
        <v>94</v>
      </c>
      <c r="L586" s="5">
        <v>58</v>
      </c>
      <c r="M586" s="5"/>
      <c r="N586" s="5">
        <v>45</v>
      </c>
      <c r="O586" s="5">
        <v>80</v>
      </c>
      <c r="P586" s="5">
        <v>69</v>
      </c>
      <c r="Q586" s="5">
        <v>33</v>
      </c>
      <c r="R586" s="5"/>
      <c r="S586" s="5">
        <v>88.1</v>
      </c>
      <c r="T586" s="5">
        <v>67.3</v>
      </c>
      <c r="U586" s="5">
        <v>67.099999999999994</v>
      </c>
      <c r="V586" s="5">
        <v>117</v>
      </c>
    </row>
    <row r="587" spans="1:22" x14ac:dyDescent="0.3">
      <c r="A587" s="3">
        <v>36069</v>
      </c>
      <c r="B587" s="4">
        <v>586</v>
      </c>
      <c r="C587" s="4"/>
      <c r="D587" s="5">
        <v>0.85199999999999998</v>
      </c>
      <c r="E587" s="5">
        <v>1.202</v>
      </c>
      <c r="F587" s="5">
        <v>2.7360000000000002</v>
      </c>
      <c r="G587" s="5">
        <v>2.052</v>
      </c>
      <c r="H587" s="5"/>
      <c r="I587" s="5">
        <v>74</v>
      </c>
      <c r="J587" s="5">
        <v>115</v>
      </c>
      <c r="K587" s="5">
        <v>123</v>
      </c>
      <c r="L587" s="5">
        <v>117</v>
      </c>
      <c r="M587" s="5"/>
      <c r="N587" s="5">
        <v>50</v>
      </c>
      <c r="O587" s="5">
        <v>85</v>
      </c>
      <c r="P587" s="5">
        <v>84</v>
      </c>
      <c r="Q587" s="5">
        <v>68</v>
      </c>
      <c r="R587" s="5"/>
      <c r="S587" s="5">
        <v>176.1</v>
      </c>
      <c r="T587" s="5">
        <v>232.9</v>
      </c>
      <c r="U587" s="5">
        <v>154.5</v>
      </c>
      <c r="V587" s="5">
        <v>188</v>
      </c>
    </row>
    <row r="588" spans="1:22" x14ac:dyDescent="0.3">
      <c r="A588" s="3">
        <v>36100</v>
      </c>
      <c r="B588" s="4">
        <v>587</v>
      </c>
      <c r="C588" s="4"/>
      <c r="D588" s="5">
        <v>0.59</v>
      </c>
      <c r="E588" s="5">
        <v>1.1339999999999999</v>
      </c>
      <c r="F588" s="5">
        <v>2.63</v>
      </c>
      <c r="G588" s="5">
        <v>2.077</v>
      </c>
      <c r="H588" s="5"/>
      <c r="I588" s="5">
        <v>61</v>
      </c>
      <c r="J588" s="5">
        <v>118</v>
      </c>
      <c r="K588" s="5">
        <v>117</v>
      </c>
      <c r="L588" s="5">
        <v>127</v>
      </c>
      <c r="M588" s="5"/>
      <c r="N588" s="5">
        <v>37</v>
      </c>
      <c r="O588" s="5">
        <v>100</v>
      </c>
      <c r="P588" s="5">
        <v>76</v>
      </c>
      <c r="Q588" s="5">
        <v>88</v>
      </c>
      <c r="R588" s="5"/>
      <c r="S588" s="5">
        <v>240.3</v>
      </c>
      <c r="T588" s="5">
        <v>88.6</v>
      </c>
      <c r="U588" s="5">
        <v>109.5</v>
      </c>
      <c r="V588" s="5">
        <v>130</v>
      </c>
    </row>
    <row r="589" spans="1:22" x14ac:dyDescent="0.3">
      <c r="A589" s="3">
        <v>36130</v>
      </c>
      <c r="B589" s="4">
        <v>588</v>
      </c>
      <c r="C589" s="5">
        <v>0.23200000000000001</v>
      </c>
      <c r="D589" s="5">
        <v>0.66800000000000004</v>
      </c>
      <c r="E589" s="5">
        <v>0.66700000000000004</v>
      </c>
      <c r="F589" s="5">
        <v>1.3879999999999999</v>
      </c>
      <c r="G589" s="5">
        <v>1.8360000000000001</v>
      </c>
      <c r="H589" s="5">
        <v>44</v>
      </c>
      <c r="I589" s="5">
        <v>67</v>
      </c>
      <c r="J589" s="5">
        <v>105</v>
      </c>
      <c r="K589" s="5">
        <v>99</v>
      </c>
      <c r="L589" s="5">
        <v>124</v>
      </c>
      <c r="M589" s="5">
        <v>40</v>
      </c>
      <c r="N589" s="5">
        <v>49</v>
      </c>
      <c r="O589" s="5">
        <v>90</v>
      </c>
      <c r="P589" s="5">
        <v>84</v>
      </c>
      <c r="Q589" s="5">
        <v>90</v>
      </c>
      <c r="R589" s="5"/>
      <c r="S589" s="5">
        <v>60</v>
      </c>
      <c r="T589" s="5">
        <v>18.3</v>
      </c>
      <c r="U589" s="5">
        <v>90.5</v>
      </c>
      <c r="V589" s="5">
        <v>105</v>
      </c>
    </row>
    <row r="590" spans="1:22" x14ac:dyDescent="0.3">
      <c r="A590" s="3">
        <v>36161</v>
      </c>
      <c r="B590" s="4">
        <v>589</v>
      </c>
      <c r="C590" s="5">
        <v>0.24199999999999999</v>
      </c>
      <c r="D590" s="5">
        <v>0.29199999999999998</v>
      </c>
      <c r="E590" s="5">
        <v>0.44700000000000001</v>
      </c>
      <c r="F590" s="5">
        <v>1.234</v>
      </c>
      <c r="G590" s="5">
        <v>0.66100000000000003</v>
      </c>
      <c r="H590" s="5">
        <v>43</v>
      </c>
      <c r="I590" s="5">
        <v>56</v>
      </c>
      <c r="J590" s="5">
        <v>99</v>
      </c>
      <c r="K590" s="5">
        <v>96</v>
      </c>
      <c r="L590" s="5">
        <v>84</v>
      </c>
      <c r="M590" s="5">
        <v>40</v>
      </c>
      <c r="N590" s="5">
        <v>40</v>
      </c>
      <c r="O590" s="5">
        <v>90</v>
      </c>
      <c r="P590" s="5">
        <v>90</v>
      </c>
      <c r="Q590" s="5">
        <v>72</v>
      </c>
      <c r="R590" s="5"/>
      <c r="S590" s="5">
        <v>41.3</v>
      </c>
      <c r="T590" s="5">
        <v>0</v>
      </c>
      <c r="U590" s="5">
        <v>73.5</v>
      </c>
      <c r="V590" s="5">
        <v>45</v>
      </c>
    </row>
    <row r="591" spans="1:22" x14ac:dyDescent="0.3">
      <c r="A591" s="3">
        <v>36192</v>
      </c>
      <c r="B591" s="4">
        <v>590</v>
      </c>
      <c r="C591" s="5">
        <v>0.68</v>
      </c>
      <c r="D591" s="5">
        <v>0.58599999999999997</v>
      </c>
      <c r="E591" s="5">
        <v>1.4830000000000001</v>
      </c>
      <c r="F591" s="5">
        <v>3.2789999999999999</v>
      </c>
      <c r="G591" s="5">
        <v>1.629</v>
      </c>
      <c r="H591" s="5">
        <v>53</v>
      </c>
      <c r="I591" s="5">
        <v>70</v>
      </c>
      <c r="J591" s="5">
        <v>119</v>
      </c>
      <c r="K591" s="5">
        <v>135</v>
      </c>
      <c r="L591" s="5">
        <v>108</v>
      </c>
      <c r="M591" s="5">
        <v>38</v>
      </c>
      <c r="N591" s="5">
        <v>39</v>
      </c>
      <c r="O591" s="5">
        <v>88</v>
      </c>
      <c r="P591" s="5">
        <v>93</v>
      </c>
      <c r="Q591" s="5">
        <v>68</v>
      </c>
      <c r="R591" s="5"/>
      <c r="S591" s="5">
        <v>25.5</v>
      </c>
      <c r="T591" s="5">
        <v>5</v>
      </c>
      <c r="U591" s="5">
        <v>154.1</v>
      </c>
      <c r="V591" s="5">
        <v>180.5</v>
      </c>
    </row>
    <row r="592" spans="1:22" x14ac:dyDescent="0.3">
      <c r="A592" s="3">
        <v>36220</v>
      </c>
      <c r="B592" s="4">
        <v>591</v>
      </c>
      <c r="C592" s="5">
        <v>1.048</v>
      </c>
      <c r="D592" s="5">
        <v>0.77700000000000002</v>
      </c>
      <c r="E592" s="5">
        <v>1.4950000000000001</v>
      </c>
      <c r="F592" s="5">
        <v>2.1230000000000002</v>
      </c>
      <c r="G592" s="5">
        <v>1.8560000000000001</v>
      </c>
      <c r="H592" s="5">
        <v>61</v>
      </c>
      <c r="I592" s="5">
        <v>83</v>
      </c>
      <c r="J592" s="5">
        <v>126</v>
      </c>
      <c r="K592" s="5">
        <v>110</v>
      </c>
      <c r="L592" s="5">
        <v>124</v>
      </c>
      <c r="M592" s="5">
        <v>41</v>
      </c>
      <c r="N592" s="5">
        <v>76</v>
      </c>
      <c r="O592" s="5">
        <v>100</v>
      </c>
      <c r="P592" s="5">
        <v>62</v>
      </c>
      <c r="Q592" s="5">
        <v>85</v>
      </c>
      <c r="R592" s="5"/>
      <c r="S592" s="5">
        <v>116.7</v>
      </c>
      <c r="T592" s="5">
        <v>100.9</v>
      </c>
      <c r="U592" s="5">
        <v>93.8</v>
      </c>
      <c r="V592" s="5">
        <v>90</v>
      </c>
    </row>
    <row r="593" spans="1:22" x14ac:dyDescent="0.3">
      <c r="A593" s="3">
        <v>36251</v>
      </c>
      <c r="B593" s="4">
        <v>592</v>
      </c>
      <c r="C593" s="5">
        <v>0.92900000000000005</v>
      </c>
      <c r="D593" s="5">
        <v>0.80700000000000005</v>
      </c>
      <c r="E593" s="5">
        <v>1.5109999999999999</v>
      </c>
      <c r="F593" s="5">
        <v>0.84399999999999997</v>
      </c>
      <c r="G593" s="5">
        <v>1.988</v>
      </c>
      <c r="H593" s="5">
        <v>63</v>
      </c>
      <c r="I593" s="5">
        <v>84</v>
      </c>
      <c r="J593" s="5">
        <v>126</v>
      </c>
      <c r="K593" s="5">
        <v>81</v>
      </c>
      <c r="L593" s="5">
        <v>123</v>
      </c>
      <c r="M593" s="5">
        <v>42</v>
      </c>
      <c r="N593" s="5">
        <v>73</v>
      </c>
      <c r="O593" s="5">
        <v>100</v>
      </c>
      <c r="P593" s="5">
        <v>65</v>
      </c>
      <c r="Q593" s="5">
        <v>83</v>
      </c>
      <c r="R593" s="5"/>
      <c r="S593" s="5">
        <v>221.6</v>
      </c>
      <c r="T593" s="5">
        <v>136.6</v>
      </c>
      <c r="U593" s="5">
        <v>70</v>
      </c>
      <c r="V593" s="5">
        <v>105</v>
      </c>
    </row>
    <row r="594" spans="1:22" x14ac:dyDescent="0.3">
      <c r="A594" s="3">
        <v>36281</v>
      </c>
      <c r="B594" s="4">
        <v>593</v>
      </c>
      <c r="C594" s="5">
        <v>0.33500000000000002</v>
      </c>
      <c r="D594" s="5">
        <v>0.56899999999999995</v>
      </c>
      <c r="E594" s="5">
        <v>0.61399999999999999</v>
      </c>
      <c r="F594" s="5">
        <v>3.1E-2</v>
      </c>
      <c r="G594" s="5">
        <v>0.66600000000000004</v>
      </c>
      <c r="H594" s="5">
        <v>49</v>
      </c>
      <c r="I594" s="5">
        <v>74</v>
      </c>
      <c r="J594" s="5">
        <v>103</v>
      </c>
      <c r="K594" s="5">
        <v>43</v>
      </c>
      <c r="L594" s="5">
        <v>83</v>
      </c>
      <c r="M594" s="5">
        <v>40</v>
      </c>
      <c r="N594" s="5">
        <v>68</v>
      </c>
      <c r="O594" s="5">
        <v>85</v>
      </c>
      <c r="P594" s="5">
        <v>20</v>
      </c>
      <c r="Q594" s="5">
        <v>64</v>
      </c>
      <c r="R594" s="5"/>
      <c r="S594" s="5">
        <v>62.6</v>
      </c>
      <c r="T594" s="5">
        <v>188.6</v>
      </c>
      <c r="U594" s="5">
        <v>77.5</v>
      </c>
      <c r="V594" s="5">
        <v>105</v>
      </c>
    </row>
    <row r="595" spans="1:22" x14ac:dyDescent="0.3">
      <c r="A595" s="3">
        <v>36312</v>
      </c>
      <c r="B595" s="4">
        <v>594</v>
      </c>
      <c r="C595" s="5">
        <v>0.24299999999999999</v>
      </c>
      <c r="D595" s="5">
        <v>0.621</v>
      </c>
      <c r="E595" s="5">
        <v>0.438</v>
      </c>
      <c r="F595" s="5">
        <v>0.80700000000000005</v>
      </c>
      <c r="G595" s="5">
        <v>0.64800000000000002</v>
      </c>
      <c r="H595" s="5">
        <v>45</v>
      </c>
      <c r="I595" s="5">
        <v>76</v>
      </c>
      <c r="J595" s="5">
        <v>99</v>
      </c>
      <c r="K595" s="5">
        <v>97</v>
      </c>
      <c r="L595" s="5">
        <v>83</v>
      </c>
      <c r="M595" s="5">
        <v>39</v>
      </c>
      <c r="N595" s="5">
        <v>70</v>
      </c>
      <c r="O595" s="5">
        <v>80</v>
      </c>
      <c r="P595" s="5">
        <v>65</v>
      </c>
      <c r="Q595" s="5">
        <v>60</v>
      </c>
      <c r="R595" s="5"/>
      <c r="S595" s="5">
        <v>31.8</v>
      </c>
      <c r="T595" s="5">
        <v>74.5</v>
      </c>
      <c r="U595" s="5">
        <v>131.5</v>
      </c>
      <c r="V595" s="5">
        <v>220</v>
      </c>
    </row>
    <row r="596" spans="1:22" x14ac:dyDescent="0.3">
      <c r="A596" s="3">
        <v>36342</v>
      </c>
      <c r="B596" s="4">
        <v>595</v>
      </c>
      <c r="C596" s="5">
        <v>0.40100000000000002</v>
      </c>
      <c r="D596" s="5">
        <v>0.53700000000000003</v>
      </c>
      <c r="E596" s="5">
        <v>0.29799999999999999</v>
      </c>
      <c r="F596" s="5">
        <v>0.33300000000000002</v>
      </c>
      <c r="G596" s="5">
        <v>0.64</v>
      </c>
      <c r="H596" s="5">
        <v>47</v>
      </c>
      <c r="I596" s="5">
        <v>72</v>
      </c>
      <c r="J596" s="5">
        <v>91</v>
      </c>
      <c r="K596" s="5">
        <v>82</v>
      </c>
      <c r="L596" s="5">
        <v>83</v>
      </c>
      <c r="M596" s="5">
        <v>37</v>
      </c>
      <c r="N596" s="5">
        <v>68</v>
      </c>
      <c r="O596" s="5">
        <v>75</v>
      </c>
      <c r="P596" s="5">
        <v>60</v>
      </c>
      <c r="Q596" s="5">
        <v>64</v>
      </c>
      <c r="R596" s="5"/>
      <c r="S596" s="5">
        <v>50.5</v>
      </c>
      <c r="T596" s="5">
        <v>59.8</v>
      </c>
      <c r="U596" s="5">
        <v>27.5</v>
      </c>
      <c r="V596" s="5">
        <v>55</v>
      </c>
    </row>
    <row r="597" spans="1:22" x14ac:dyDescent="0.3">
      <c r="A597" s="3">
        <v>36373</v>
      </c>
      <c r="B597" s="4">
        <v>596</v>
      </c>
      <c r="C597" s="5">
        <v>0.32700000000000001</v>
      </c>
      <c r="D597" s="5">
        <v>0.65200000000000002</v>
      </c>
      <c r="E597" s="5">
        <v>0.60699999999999998</v>
      </c>
      <c r="F597" s="5">
        <v>0.18</v>
      </c>
      <c r="G597" s="5">
        <v>0.92200000000000004</v>
      </c>
      <c r="H597" s="5">
        <v>51</v>
      </c>
      <c r="I597" s="5">
        <v>77</v>
      </c>
      <c r="J597" s="5">
        <v>103</v>
      </c>
      <c r="K597" s="5">
        <v>48</v>
      </c>
      <c r="L597" s="5">
        <v>88</v>
      </c>
      <c r="M597" s="5">
        <v>40</v>
      </c>
      <c r="N597" s="5">
        <v>69</v>
      </c>
      <c r="O597" s="5">
        <v>85</v>
      </c>
      <c r="P597" s="5">
        <v>10</v>
      </c>
      <c r="Q597" s="5">
        <v>59</v>
      </c>
      <c r="R597" s="5"/>
      <c r="S597" s="5">
        <v>46.1</v>
      </c>
      <c r="T597" s="5">
        <v>39.1</v>
      </c>
      <c r="U597" s="5">
        <v>94.7</v>
      </c>
      <c r="V597" s="5">
        <v>107</v>
      </c>
    </row>
    <row r="598" spans="1:22" x14ac:dyDescent="0.3">
      <c r="A598" s="3">
        <v>36404</v>
      </c>
      <c r="B598" s="4">
        <v>597</v>
      </c>
      <c r="C598" s="5">
        <v>0.58399999999999996</v>
      </c>
      <c r="D598" s="5">
        <v>0.68500000000000005</v>
      </c>
      <c r="E598" s="5">
        <v>1.109</v>
      </c>
      <c r="F598" s="5">
        <v>3.5999999999999997E-2</v>
      </c>
      <c r="G598" s="5">
        <v>1.9119999999999999</v>
      </c>
      <c r="H598" s="5">
        <v>55</v>
      </c>
      <c r="I598" s="5">
        <v>78</v>
      </c>
      <c r="J598" s="5">
        <v>117</v>
      </c>
      <c r="K598" s="5">
        <v>40</v>
      </c>
      <c r="L598" s="5">
        <v>123</v>
      </c>
      <c r="M598" s="5">
        <v>48</v>
      </c>
      <c r="N598" s="5">
        <v>65</v>
      </c>
      <c r="O598" s="5">
        <v>95</v>
      </c>
      <c r="P598" s="5">
        <v>20</v>
      </c>
      <c r="Q598" s="5">
        <v>90</v>
      </c>
      <c r="R598" s="5"/>
      <c r="S598" s="5">
        <v>32.299999999999997</v>
      </c>
      <c r="T598" s="5">
        <v>44.8</v>
      </c>
      <c r="U598" s="5">
        <v>143.5</v>
      </c>
      <c r="V598" s="5">
        <v>175</v>
      </c>
    </row>
    <row r="599" spans="1:22" x14ac:dyDescent="0.3">
      <c r="A599" s="3">
        <v>36434</v>
      </c>
      <c r="B599" s="4">
        <v>598</v>
      </c>
      <c r="C599" s="5">
        <v>1.03</v>
      </c>
      <c r="D599" s="5">
        <v>0.96099999999999997</v>
      </c>
      <c r="E599" s="5">
        <v>4.0170000000000003</v>
      </c>
      <c r="F599" s="5">
        <v>5.665</v>
      </c>
      <c r="G599" s="5">
        <v>3.2410000000000001</v>
      </c>
      <c r="H599" s="5">
        <v>64</v>
      </c>
      <c r="I599" s="5">
        <v>92</v>
      </c>
      <c r="J599" s="5">
        <v>164</v>
      </c>
      <c r="K599" s="5">
        <v>154</v>
      </c>
      <c r="L599" s="5">
        <v>173</v>
      </c>
      <c r="M599" s="5">
        <v>51</v>
      </c>
      <c r="N599" s="5">
        <v>74</v>
      </c>
      <c r="O599" s="5">
        <v>118</v>
      </c>
      <c r="P599" s="5">
        <v>110</v>
      </c>
      <c r="Q599" s="5">
        <v>110</v>
      </c>
      <c r="R599" s="5"/>
      <c r="S599" s="5">
        <v>88.4</v>
      </c>
      <c r="T599" s="5">
        <v>107.5</v>
      </c>
      <c r="U599" s="5">
        <v>166</v>
      </c>
      <c r="V599" s="5">
        <v>145</v>
      </c>
    </row>
    <row r="600" spans="1:22" x14ac:dyDescent="0.3">
      <c r="A600" s="3">
        <v>36465</v>
      </c>
      <c r="B600" s="4">
        <v>599</v>
      </c>
      <c r="C600" s="5">
        <v>0.83899999999999997</v>
      </c>
      <c r="D600" s="5">
        <v>0.67100000000000004</v>
      </c>
      <c r="E600" s="5">
        <v>1.8759999999999999</v>
      </c>
      <c r="F600" s="5">
        <v>0.315</v>
      </c>
      <c r="G600" s="5">
        <v>3.0409999999999999</v>
      </c>
      <c r="H600" s="5">
        <v>55</v>
      </c>
      <c r="I600" s="5">
        <v>78</v>
      </c>
      <c r="J600" s="5">
        <v>134</v>
      </c>
      <c r="K600" s="5">
        <v>72</v>
      </c>
      <c r="L600" s="5">
        <v>154</v>
      </c>
      <c r="M600" s="5">
        <v>47</v>
      </c>
      <c r="N600" s="5">
        <v>59</v>
      </c>
      <c r="O600" s="5">
        <v>105</v>
      </c>
      <c r="P600" s="5">
        <v>48</v>
      </c>
      <c r="Q600" s="5">
        <v>129</v>
      </c>
      <c r="R600" s="5"/>
      <c r="S600" s="5">
        <v>30.6</v>
      </c>
      <c r="T600" s="5">
        <v>13.8</v>
      </c>
      <c r="U600" s="5">
        <v>203.5</v>
      </c>
      <c r="V600" s="5">
        <v>160</v>
      </c>
    </row>
    <row r="601" spans="1:22" x14ac:dyDescent="0.3">
      <c r="A601" s="3">
        <v>36495</v>
      </c>
      <c r="B601" s="4">
        <v>600</v>
      </c>
      <c r="C601" s="5">
        <v>0.24299999999999999</v>
      </c>
      <c r="D601" s="5">
        <v>0.248</v>
      </c>
      <c r="E601" s="5">
        <v>0.42</v>
      </c>
      <c r="F601" s="5">
        <v>0.35299999999999998</v>
      </c>
      <c r="G601" s="5">
        <v>1.129</v>
      </c>
      <c r="H601" s="5">
        <v>45</v>
      </c>
      <c r="I601" s="5">
        <v>53</v>
      </c>
      <c r="J601" s="5">
        <v>99</v>
      </c>
      <c r="K601" s="5">
        <v>85</v>
      </c>
      <c r="L601" s="5">
        <v>104</v>
      </c>
      <c r="M601" s="5">
        <v>38</v>
      </c>
      <c r="N601" s="5">
        <v>47</v>
      </c>
      <c r="O601" s="5">
        <v>88</v>
      </c>
      <c r="P601" s="5">
        <v>70</v>
      </c>
      <c r="Q601" s="5">
        <v>93</v>
      </c>
      <c r="R601" s="5"/>
      <c r="S601" s="5">
        <v>16.600000000000001</v>
      </c>
      <c r="T601" s="5">
        <v>75.2</v>
      </c>
      <c r="U601" s="5">
        <v>96</v>
      </c>
      <c r="V601" s="5">
        <v>45</v>
      </c>
    </row>
    <row r="602" spans="1:22" x14ac:dyDescent="0.3">
      <c r="A602" s="3">
        <v>36526</v>
      </c>
      <c r="B602" s="4">
        <v>601</v>
      </c>
      <c r="C602" s="5">
        <v>0.161</v>
      </c>
      <c r="D602" s="5">
        <v>0.18099999999999999</v>
      </c>
      <c r="E602" s="5">
        <v>0.13200000000000001</v>
      </c>
      <c r="F602" s="5">
        <v>0.38</v>
      </c>
      <c r="G602" s="5">
        <v>0.63200000000000001</v>
      </c>
      <c r="H602" s="5">
        <v>42</v>
      </c>
      <c r="I602" s="5">
        <v>46</v>
      </c>
      <c r="J602" s="5">
        <v>85</v>
      </c>
      <c r="K602" s="5">
        <v>77</v>
      </c>
      <c r="L602" s="5">
        <v>81</v>
      </c>
      <c r="M602" s="5">
        <v>39</v>
      </c>
      <c r="N602" s="5">
        <v>43</v>
      </c>
      <c r="O602" s="5">
        <v>77</v>
      </c>
      <c r="P602" s="5">
        <v>24</v>
      </c>
      <c r="Q602" s="5">
        <v>72</v>
      </c>
      <c r="R602" s="5"/>
      <c r="S602" s="5">
        <v>22</v>
      </c>
      <c r="T602" s="5">
        <v>19.7</v>
      </c>
      <c r="U602" s="5">
        <v>35.5</v>
      </c>
      <c r="V602" s="5">
        <v>15</v>
      </c>
    </row>
    <row r="603" spans="1:22" x14ac:dyDescent="0.3">
      <c r="A603" s="3">
        <v>36557</v>
      </c>
      <c r="B603" s="4">
        <v>602</v>
      </c>
      <c r="C603" s="5">
        <v>0.24</v>
      </c>
      <c r="D603" s="5">
        <v>0.22900000000000001</v>
      </c>
      <c r="E603" s="5">
        <v>0.50800000000000001</v>
      </c>
      <c r="F603" s="5">
        <v>0.11799999999999999</v>
      </c>
      <c r="G603" s="5">
        <v>0.53700000000000003</v>
      </c>
      <c r="H603" s="5">
        <v>45</v>
      </c>
      <c r="I603" s="5">
        <v>49</v>
      </c>
      <c r="J603" s="5">
        <v>95</v>
      </c>
      <c r="K603" s="5">
        <v>38</v>
      </c>
      <c r="L603" s="5">
        <v>70</v>
      </c>
      <c r="M603" s="5">
        <v>38</v>
      </c>
      <c r="N603" s="5">
        <v>41</v>
      </c>
      <c r="O603" s="5">
        <v>75</v>
      </c>
      <c r="P603" s="5">
        <v>10</v>
      </c>
      <c r="Q603" s="5">
        <v>41</v>
      </c>
      <c r="R603" s="5"/>
      <c r="S603" s="5">
        <v>62.5</v>
      </c>
      <c r="T603" s="5">
        <v>0</v>
      </c>
      <c r="U603" s="5">
        <v>95.5</v>
      </c>
      <c r="V603" s="5">
        <v>130</v>
      </c>
    </row>
    <row r="604" spans="1:22" x14ac:dyDescent="0.3">
      <c r="A604" s="3">
        <v>36586</v>
      </c>
      <c r="B604" s="4">
        <v>603</v>
      </c>
      <c r="C604" s="5">
        <v>0.24</v>
      </c>
      <c r="D604" s="5">
        <v>0.191</v>
      </c>
      <c r="E604" s="5">
        <v>0.25600000000000001</v>
      </c>
      <c r="F604" s="5">
        <v>0.38100000000000001</v>
      </c>
      <c r="G604" s="5">
        <v>0.58899999999999997</v>
      </c>
      <c r="H604" s="5">
        <v>43</v>
      </c>
      <c r="I604" s="5">
        <v>47</v>
      </c>
      <c r="J604" s="5">
        <v>91</v>
      </c>
      <c r="K604" s="5">
        <v>75</v>
      </c>
      <c r="L604" s="5">
        <v>79</v>
      </c>
      <c r="M604" s="5">
        <v>38</v>
      </c>
      <c r="N604" s="5">
        <v>42</v>
      </c>
      <c r="O604" s="5">
        <v>83</v>
      </c>
      <c r="P604" s="5">
        <v>38</v>
      </c>
      <c r="Q604" s="5">
        <v>60</v>
      </c>
      <c r="R604" s="5"/>
      <c r="S604" s="5">
        <v>86.7</v>
      </c>
      <c r="T604" s="5">
        <v>45.2</v>
      </c>
      <c r="U604" s="5">
        <v>77.5</v>
      </c>
      <c r="V604" s="5">
        <v>85</v>
      </c>
    </row>
    <row r="605" spans="1:22" x14ac:dyDescent="0.3">
      <c r="A605" s="3">
        <v>36617</v>
      </c>
      <c r="B605" s="4">
        <v>604</v>
      </c>
      <c r="C605" s="5">
        <v>0.13900000000000001</v>
      </c>
      <c r="D605" s="5">
        <v>0.218</v>
      </c>
      <c r="E605" s="5">
        <v>0.17799999999999999</v>
      </c>
      <c r="F605" s="5">
        <v>1E-3</v>
      </c>
      <c r="G605" s="5">
        <v>0.442</v>
      </c>
      <c r="H605" s="5">
        <v>39</v>
      </c>
      <c r="I605" s="5">
        <v>50</v>
      </c>
      <c r="J605" s="5">
        <v>88</v>
      </c>
      <c r="K605" s="5">
        <v>23</v>
      </c>
      <c r="L605" s="5">
        <v>71</v>
      </c>
      <c r="M605" s="5">
        <v>36</v>
      </c>
      <c r="N605" s="5">
        <v>46</v>
      </c>
      <c r="O605" s="5">
        <v>80</v>
      </c>
      <c r="P605" s="5">
        <v>10</v>
      </c>
      <c r="Q605" s="5">
        <v>63</v>
      </c>
      <c r="R605" s="5"/>
      <c r="S605" s="5">
        <v>119.5</v>
      </c>
      <c r="T605" s="5">
        <v>179.1</v>
      </c>
      <c r="U605" s="5">
        <v>48.5</v>
      </c>
      <c r="V605" s="5">
        <v>90</v>
      </c>
    </row>
    <row r="606" spans="1:22" x14ac:dyDescent="0.3">
      <c r="A606" s="3">
        <v>36647</v>
      </c>
      <c r="B606" s="4">
        <v>605</v>
      </c>
      <c r="C606" s="5">
        <v>0.13100000000000001</v>
      </c>
      <c r="D606" s="5">
        <v>0.193</v>
      </c>
      <c r="E606" s="5">
        <v>6.9000000000000006E-2</v>
      </c>
      <c r="F606" s="5">
        <v>0</v>
      </c>
      <c r="G606" s="5">
        <v>0.28799999999999998</v>
      </c>
      <c r="H606" s="5">
        <v>39</v>
      </c>
      <c r="I606" s="5">
        <v>47</v>
      </c>
      <c r="J606" s="5">
        <v>81</v>
      </c>
      <c r="K606" s="5">
        <v>19</v>
      </c>
      <c r="L606" s="5">
        <v>60</v>
      </c>
      <c r="M606" s="5">
        <v>36</v>
      </c>
      <c r="N606" s="5">
        <v>33</v>
      </c>
      <c r="O606" s="5">
        <v>74</v>
      </c>
      <c r="P606" s="5">
        <v>12</v>
      </c>
      <c r="Q606" s="5">
        <v>55</v>
      </c>
      <c r="R606" s="5"/>
      <c r="S606" s="5">
        <v>116.5</v>
      </c>
      <c r="T606" s="5">
        <v>48.2</v>
      </c>
      <c r="U606" s="5">
        <v>22.9</v>
      </c>
      <c r="V606" s="5">
        <v>180</v>
      </c>
    </row>
    <row r="607" spans="1:22" x14ac:dyDescent="0.3">
      <c r="A607" s="3">
        <v>36678</v>
      </c>
      <c r="B607" s="4">
        <v>606</v>
      </c>
      <c r="C607" s="5">
        <v>0.20899999999999999</v>
      </c>
      <c r="D607" s="5">
        <v>0.57799999999999996</v>
      </c>
      <c r="E607" s="5">
        <v>0.1</v>
      </c>
      <c r="F607" s="5">
        <v>1E-3</v>
      </c>
      <c r="G607" s="5">
        <v>0.21099999999999999</v>
      </c>
      <c r="H607" s="5">
        <v>40</v>
      </c>
      <c r="I607" s="5">
        <v>74</v>
      </c>
      <c r="J607" s="5">
        <v>81</v>
      </c>
      <c r="K607" s="5">
        <v>25</v>
      </c>
      <c r="L607" s="5">
        <v>61</v>
      </c>
      <c r="M607" s="5">
        <v>36</v>
      </c>
      <c r="N607" s="5">
        <v>60</v>
      </c>
      <c r="O607" s="5">
        <v>72</v>
      </c>
      <c r="P607" s="5">
        <v>20</v>
      </c>
      <c r="Q607" s="5">
        <v>36</v>
      </c>
      <c r="R607" s="5"/>
      <c r="S607" s="5">
        <v>33.6</v>
      </c>
      <c r="T607" s="5">
        <v>84.6</v>
      </c>
      <c r="U607" s="5">
        <v>45</v>
      </c>
      <c r="V607" s="5">
        <v>75</v>
      </c>
    </row>
    <row r="608" spans="1:22" x14ac:dyDescent="0.3">
      <c r="A608" s="3">
        <v>36708</v>
      </c>
      <c r="B608" s="4">
        <v>607</v>
      </c>
      <c r="C608" s="5">
        <v>0.27900000000000003</v>
      </c>
      <c r="D608" s="5">
        <v>0.46600000000000003</v>
      </c>
      <c r="E608" s="5">
        <v>0.22800000000000001</v>
      </c>
      <c r="F608" s="5">
        <v>0.68400000000000005</v>
      </c>
      <c r="G608" s="5">
        <v>0.35699999999999998</v>
      </c>
      <c r="H608" s="5">
        <v>46</v>
      </c>
      <c r="I608" s="5">
        <v>68</v>
      </c>
      <c r="J608" s="5">
        <v>89</v>
      </c>
      <c r="K608" s="5">
        <v>76</v>
      </c>
      <c r="L608" s="5">
        <v>77</v>
      </c>
      <c r="M608" s="5">
        <v>38</v>
      </c>
      <c r="N608" s="5">
        <v>61</v>
      </c>
      <c r="O608" s="5">
        <v>75</v>
      </c>
      <c r="P608" s="5">
        <v>24</v>
      </c>
      <c r="Q608" s="5">
        <v>39</v>
      </c>
      <c r="R608" s="5"/>
      <c r="S608" s="5">
        <v>32.299999999999997</v>
      </c>
      <c r="T608" s="5">
        <v>20</v>
      </c>
      <c r="U608" s="5">
        <v>46.2</v>
      </c>
      <c r="V608" s="5">
        <v>69</v>
      </c>
    </row>
    <row r="609" spans="1:22" x14ac:dyDescent="0.3">
      <c r="A609" s="3">
        <v>36739</v>
      </c>
      <c r="B609" s="4">
        <v>608</v>
      </c>
      <c r="C609" s="5">
        <v>0.14899999999999999</v>
      </c>
      <c r="D609" s="5">
        <v>0.247</v>
      </c>
      <c r="E609" s="5">
        <v>0.112</v>
      </c>
      <c r="F609" s="5">
        <v>0.46400000000000002</v>
      </c>
      <c r="G609" s="5">
        <v>0.14299999999999999</v>
      </c>
      <c r="H609" s="5">
        <v>40</v>
      </c>
      <c r="I609" s="5">
        <v>53</v>
      </c>
      <c r="J609" s="5">
        <v>83</v>
      </c>
      <c r="K609" s="5">
        <v>90</v>
      </c>
      <c r="L609" s="5">
        <v>70</v>
      </c>
      <c r="M609" s="5">
        <v>35</v>
      </c>
      <c r="N609" s="5">
        <v>49</v>
      </c>
      <c r="O609" s="5">
        <v>75</v>
      </c>
      <c r="P609" s="5">
        <v>74</v>
      </c>
      <c r="Q609" s="5">
        <v>58</v>
      </c>
      <c r="R609" s="5"/>
      <c r="S609" s="5">
        <v>76.099999999999994</v>
      </c>
      <c r="T609" s="5">
        <v>44.2</v>
      </c>
      <c r="U609" s="5">
        <v>45.5</v>
      </c>
      <c r="V609" s="5">
        <v>63</v>
      </c>
    </row>
    <row r="610" spans="1:22" x14ac:dyDescent="0.3">
      <c r="A610" s="3">
        <v>36770</v>
      </c>
      <c r="B610" s="4">
        <v>609</v>
      </c>
      <c r="C610" s="5">
        <v>0.40600000000000003</v>
      </c>
      <c r="D610" s="5">
        <v>0.499</v>
      </c>
      <c r="E610" s="5">
        <v>0.81</v>
      </c>
      <c r="F610" s="5">
        <v>0.58499999999999996</v>
      </c>
      <c r="G610" s="5">
        <v>0.95199999999999996</v>
      </c>
      <c r="H610" s="5">
        <v>48</v>
      </c>
      <c r="I610" s="5">
        <v>66</v>
      </c>
      <c r="J610" s="5">
        <v>104</v>
      </c>
      <c r="K610" s="5">
        <v>85</v>
      </c>
      <c r="L610" s="5">
        <v>99</v>
      </c>
      <c r="M610" s="5">
        <v>37</v>
      </c>
      <c r="N610" s="5">
        <v>49</v>
      </c>
      <c r="O610" s="5">
        <v>77</v>
      </c>
      <c r="P610" s="5">
        <v>64</v>
      </c>
      <c r="Q610" s="5">
        <v>60</v>
      </c>
      <c r="R610" s="5"/>
      <c r="S610" s="5">
        <v>45.5</v>
      </c>
      <c r="T610" s="5"/>
      <c r="U610" s="5">
        <v>121.5</v>
      </c>
      <c r="V610" s="5">
        <v>175</v>
      </c>
    </row>
    <row r="611" spans="1:22" x14ac:dyDescent="0.3">
      <c r="A611" s="3">
        <v>36800</v>
      </c>
      <c r="B611" s="4">
        <v>610</v>
      </c>
      <c r="C611" s="5">
        <v>0.56899999999999995</v>
      </c>
      <c r="D611" s="5">
        <v>0.67300000000000004</v>
      </c>
      <c r="E611" s="5">
        <v>0.77500000000000002</v>
      </c>
      <c r="F611" s="5">
        <v>1.492</v>
      </c>
      <c r="G611" s="5">
        <v>1.871</v>
      </c>
      <c r="H611" s="5">
        <v>51</v>
      </c>
      <c r="I611" s="5">
        <v>78</v>
      </c>
      <c r="J611" s="5">
        <v>109</v>
      </c>
      <c r="K611" s="5">
        <v>108</v>
      </c>
      <c r="L611" s="5">
        <v>122</v>
      </c>
      <c r="M611" s="5">
        <v>39</v>
      </c>
      <c r="N611" s="5">
        <v>62</v>
      </c>
      <c r="O611" s="5">
        <v>90</v>
      </c>
      <c r="P611" s="5">
        <v>73</v>
      </c>
      <c r="Q611" s="5">
        <v>90</v>
      </c>
      <c r="R611" s="5"/>
      <c r="S611" s="5">
        <v>72.8</v>
      </c>
      <c r="T611" s="5">
        <v>99.2</v>
      </c>
      <c r="U611" s="5">
        <v>92.5</v>
      </c>
      <c r="V611" s="5">
        <v>115</v>
      </c>
    </row>
    <row r="612" spans="1:22" x14ac:dyDescent="0.3">
      <c r="A612" s="3">
        <v>36831</v>
      </c>
      <c r="B612" s="4">
        <v>611</v>
      </c>
      <c r="C612" s="5">
        <v>0.66900000000000004</v>
      </c>
      <c r="D612" s="5">
        <v>0.52100000000000002</v>
      </c>
      <c r="E612" s="5">
        <v>0.59599999999999997</v>
      </c>
      <c r="F612" s="5">
        <v>0.74199999999999999</v>
      </c>
      <c r="G612" s="5">
        <v>1.4239999999999999</v>
      </c>
      <c r="H612" s="5">
        <v>52</v>
      </c>
      <c r="I612" s="5">
        <v>106</v>
      </c>
      <c r="J612" s="5">
        <v>104</v>
      </c>
      <c r="K612" s="5">
        <v>94</v>
      </c>
      <c r="L612" s="5">
        <v>114</v>
      </c>
      <c r="M612" s="5">
        <v>38</v>
      </c>
      <c r="N612" s="5">
        <v>69</v>
      </c>
      <c r="O612" s="5">
        <v>84</v>
      </c>
      <c r="P612" s="5">
        <v>48</v>
      </c>
      <c r="Q612" s="5">
        <v>68</v>
      </c>
      <c r="R612" s="5"/>
      <c r="S612" s="5">
        <v>74.7</v>
      </c>
      <c r="T612" s="5">
        <v>62.8</v>
      </c>
      <c r="U612" s="5">
        <v>117</v>
      </c>
      <c r="V612" s="5">
        <v>45</v>
      </c>
    </row>
    <row r="613" spans="1:22" x14ac:dyDescent="0.3">
      <c r="A613" s="3">
        <v>36861</v>
      </c>
      <c r="B613" s="4">
        <v>612</v>
      </c>
      <c r="C613" s="5">
        <v>0.24199999999999999</v>
      </c>
      <c r="D613" s="5">
        <v>0.34799999999999998</v>
      </c>
      <c r="E613" s="5">
        <v>3.1E-2</v>
      </c>
      <c r="F613" s="5">
        <v>2E-3</v>
      </c>
      <c r="G613" s="5">
        <v>8.3000000000000004E-2</v>
      </c>
      <c r="H613" s="5">
        <v>44</v>
      </c>
      <c r="I613" s="5">
        <v>60</v>
      </c>
      <c r="J613" s="5">
        <v>76</v>
      </c>
      <c r="K613" s="5">
        <v>21</v>
      </c>
      <c r="L613" s="5">
        <v>65</v>
      </c>
      <c r="M613" s="5">
        <v>40</v>
      </c>
      <c r="N613" s="5">
        <v>43</v>
      </c>
      <c r="O613" s="5">
        <v>70</v>
      </c>
      <c r="P613" s="5">
        <v>10</v>
      </c>
      <c r="Q613" s="5">
        <v>55</v>
      </c>
      <c r="R613" s="5"/>
      <c r="S613" s="5">
        <v>82.4</v>
      </c>
      <c r="T613" s="5">
        <v>79.2</v>
      </c>
      <c r="U613" s="5">
        <v>54</v>
      </c>
      <c r="V613" s="5">
        <v>55</v>
      </c>
    </row>
    <row r="614" spans="1:22" x14ac:dyDescent="0.3">
      <c r="A614" s="3">
        <v>36892</v>
      </c>
      <c r="B614" s="4">
        <v>613</v>
      </c>
      <c r="C614" s="5">
        <v>0.158</v>
      </c>
      <c r="D614" s="5">
        <v>0.109</v>
      </c>
      <c r="E614" s="5">
        <v>4.1185180000000002E-2</v>
      </c>
      <c r="F614" s="5">
        <v>0</v>
      </c>
      <c r="G614" s="5">
        <v>0.04</v>
      </c>
      <c r="H614" s="5">
        <v>40</v>
      </c>
      <c r="I614" s="5">
        <v>38</v>
      </c>
      <c r="J614" s="5">
        <v>78</v>
      </c>
      <c r="K614" s="5">
        <v>11</v>
      </c>
      <c r="L614" s="5">
        <v>56</v>
      </c>
      <c r="M614" s="5">
        <v>37</v>
      </c>
      <c r="N614" s="5">
        <v>38</v>
      </c>
      <c r="O614" s="5">
        <v>73</v>
      </c>
      <c r="P614" s="5">
        <v>9</v>
      </c>
      <c r="Q614" s="5">
        <v>49</v>
      </c>
      <c r="R614" s="5"/>
      <c r="S614" s="5">
        <v>62.1</v>
      </c>
      <c r="T614" s="5">
        <v>45.9</v>
      </c>
      <c r="U614" s="5">
        <v>35.1</v>
      </c>
      <c r="V614" s="5">
        <v>61</v>
      </c>
    </row>
    <row r="615" spans="1:22" x14ac:dyDescent="0.3">
      <c r="A615" s="3">
        <v>36923</v>
      </c>
      <c r="B615" s="4">
        <v>614</v>
      </c>
      <c r="C615" s="5">
        <v>0.14199999999999999</v>
      </c>
      <c r="D615" s="5">
        <v>0.109</v>
      </c>
      <c r="E615" s="5">
        <v>6.8500000000000005E-2</v>
      </c>
      <c r="F615" s="5">
        <v>0.26100000000000001</v>
      </c>
      <c r="G615" s="5">
        <v>2.3E-2</v>
      </c>
      <c r="H615" s="5">
        <v>39</v>
      </c>
      <c r="I615" s="5">
        <v>38</v>
      </c>
      <c r="J615" s="5">
        <v>75</v>
      </c>
      <c r="K615" s="5">
        <v>81</v>
      </c>
      <c r="L615" s="5">
        <v>51</v>
      </c>
      <c r="M615" s="5">
        <v>34</v>
      </c>
      <c r="N615" s="5">
        <v>38</v>
      </c>
      <c r="O615" s="5">
        <v>58</v>
      </c>
      <c r="P615" s="5">
        <v>80</v>
      </c>
      <c r="Q615" s="5">
        <v>50</v>
      </c>
      <c r="R615" s="5"/>
      <c r="S615" s="5">
        <v>97.1</v>
      </c>
      <c r="T615" s="5">
        <v>73.599999999999994</v>
      </c>
      <c r="U615" s="5">
        <v>43</v>
      </c>
      <c r="V615" s="5">
        <v>18</v>
      </c>
    </row>
    <row r="616" spans="1:22" x14ac:dyDescent="0.3">
      <c r="A616" s="3">
        <v>36951</v>
      </c>
      <c r="B616" s="4">
        <v>615</v>
      </c>
      <c r="C616" s="5">
        <v>0.34899999999999998</v>
      </c>
      <c r="D616" s="5">
        <v>0.16</v>
      </c>
      <c r="E616" s="5">
        <v>0.1331667</v>
      </c>
      <c r="F616" s="5">
        <v>0.23200000000000001</v>
      </c>
      <c r="G616" s="5">
        <v>7.5999999999999998E-2</v>
      </c>
      <c r="H616" s="5">
        <v>45</v>
      </c>
      <c r="I616" s="5">
        <v>44</v>
      </c>
      <c r="J616" s="5">
        <v>82</v>
      </c>
      <c r="K616" s="5">
        <v>79</v>
      </c>
      <c r="L616" s="5">
        <v>62</v>
      </c>
      <c r="M616" s="5">
        <v>38</v>
      </c>
      <c r="N616" s="5">
        <v>38</v>
      </c>
      <c r="O616" s="5">
        <v>70</v>
      </c>
      <c r="P616" s="5">
        <v>70</v>
      </c>
      <c r="Q616" s="5">
        <v>50</v>
      </c>
      <c r="R616" s="5"/>
      <c r="S616" s="5">
        <v>51.2</v>
      </c>
      <c r="T616" s="5">
        <v>105.5</v>
      </c>
      <c r="U616" s="5">
        <v>104</v>
      </c>
      <c r="V616" s="5">
        <v>175</v>
      </c>
    </row>
    <row r="617" spans="1:22" x14ac:dyDescent="0.3">
      <c r="A617" s="3">
        <v>36982</v>
      </c>
      <c r="B617" s="4">
        <v>616</v>
      </c>
      <c r="C617" s="5">
        <v>0.123</v>
      </c>
      <c r="D617" s="4"/>
      <c r="E617" s="5">
        <v>3.3666670000000003E-2</v>
      </c>
      <c r="F617" s="5">
        <v>0.107</v>
      </c>
      <c r="G617" s="5">
        <v>2.7E-2</v>
      </c>
      <c r="H617" s="5">
        <v>38</v>
      </c>
      <c r="I617" s="5"/>
      <c r="J617" s="5">
        <v>68</v>
      </c>
      <c r="K617" s="5">
        <v>57</v>
      </c>
      <c r="L617" s="5">
        <v>52</v>
      </c>
      <c r="M617" s="5">
        <v>35</v>
      </c>
      <c r="N617" s="5"/>
      <c r="O617" s="5">
        <v>43</v>
      </c>
      <c r="P617" s="5">
        <v>10</v>
      </c>
      <c r="Q617" s="5">
        <v>43</v>
      </c>
      <c r="R617" s="5"/>
      <c r="S617" s="5">
        <v>55.5</v>
      </c>
      <c r="T617" s="5">
        <v>166.8</v>
      </c>
      <c r="U617" s="5">
        <v>29.5</v>
      </c>
      <c r="V617" s="5">
        <v>10</v>
      </c>
    </row>
    <row r="618" spans="1:22" x14ac:dyDescent="0.3">
      <c r="A618" s="3">
        <v>37012</v>
      </c>
      <c r="B618" s="4">
        <v>617</v>
      </c>
      <c r="C618" s="5">
        <v>0.13200000000000001</v>
      </c>
      <c r="D618" s="5">
        <v>0.189</v>
      </c>
      <c r="E618" s="5">
        <v>0.19227420000000001</v>
      </c>
      <c r="F618" s="5">
        <v>1.7999999999999999E-2</v>
      </c>
      <c r="G618" s="5">
        <v>3.7999999999999999E-2</v>
      </c>
      <c r="H618" s="5">
        <v>39</v>
      </c>
      <c r="I618" s="5">
        <v>47</v>
      </c>
      <c r="J618" s="5">
        <v>81</v>
      </c>
      <c r="K618" s="5">
        <v>23</v>
      </c>
      <c r="L618" s="5">
        <v>54</v>
      </c>
      <c r="M618" s="5">
        <v>34</v>
      </c>
      <c r="N618" s="5">
        <v>46</v>
      </c>
      <c r="O618" s="5">
        <v>70</v>
      </c>
      <c r="P618" s="5">
        <v>10</v>
      </c>
      <c r="Q618" s="5">
        <v>47</v>
      </c>
      <c r="R618" s="5"/>
      <c r="S618" s="5">
        <v>41.6</v>
      </c>
      <c r="T618" s="5">
        <v>189.8</v>
      </c>
      <c r="U618" s="5">
        <v>153</v>
      </c>
      <c r="V618" s="5">
        <v>200</v>
      </c>
    </row>
    <row r="619" spans="1:22" x14ac:dyDescent="0.3">
      <c r="A619" s="3">
        <v>37043</v>
      </c>
      <c r="B619" s="4">
        <v>618</v>
      </c>
      <c r="C619" s="5">
        <v>0.13800000000000001</v>
      </c>
      <c r="D619" s="5">
        <v>0.19</v>
      </c>
      <c r="E619" s="5">
        <v>0.19785</v>
      </c>
      <c r="F619" s="5">
        <v>0.20599999999999999</v>
      </c>
      <c r="G619" s="5">
        <v>4.1000000000000002E-2</v>
      </c>
      <c r="H619" s="5">
        <v>39</v>
      </c>
      <c r="I619" s="5">
        <v>48</v>
      </c>
      <c r="J619" s="5">
        <v>81</v>
      </c>
      <c r="K619" s="5">
        <v>65</v>
      </c>
      <c r="L619" s="5">
        <v>53</v>
      </c>
      <c r="M619" s="5">
        <v>36</v>
      </c>
      <c r="N619" s="5">
        <v>46</v>
      </c>
      <c r="O619" s="5">
        <v>78</v>
      </c>
      <c r="P619" s="5">
        <v>10</v>
      </c>
      <c r="Q619" s="5">
        <v>44</v>
      </c>
      <c r="R619" s="5"/>
      <c r="S619" s="5">
        <v>65.099999999999994</v>
      </c>
      <c r="T619" s="5">
        <v>85.8</v>
      </c>
      <c r="U619" s="5">
        <v>36.5</v>
      </c>
      <c r="V619" s="5">
        <v>45</v>
      </c>
    </row>
    <row r="620" spans="1:22" x14ac:dyDescent="0.3">
      <c r="A620" s="3">
        <v>37073</v>
      </c>
      <c r="B620" s="4">
        <v>619</v>
      </c>
      <c r="C620" s="5">
        <v>0.222</v>
      </c>
      <c r="D620" s="5">
        <v>0.23200000000000001</v>
      </c>
      <c r="E620" s="5">
        <v>4.6129030000000001E-2</v>
      </c>
      <c r="F620" s="5">
        <v>0.154</v>
      </c>
      <c r="G620" s="5">
        <v>1.7000000000000001E-2</v>
      </c>
      <c r="H620" s="5">
        <v>42</v>
      </c>
      <c r="I620" s="5">
        <v>51</v>
      </c>
      <c r="J620" s="5">
        <v>71</v>
      </c>
      <c r="K620" s="5">
        <v>37</v>
      </c>
      <c r="L620" s="5">
        <v>12</v>
      </c>
      <c r="M620" s="5">
        <v>35</v>
      </c>
      <c r="N620" s="5">
        <v>49</v>
      </c>
      <c r="O620" s="5">
        <v>54</v>
      </c>
      <c r="P620" s="5">
        <v>0</v>
      </c>
      <c r="Q620" s="5">
        <v>0</v>
      </c>
      <c r="R620" s="5"/>
      <c r="S620" s="5">
        <v>40.700000000000003</v>
      </c>
      <c r="T620" s="5">
        <v>77.400000000000006</v>
      </c>
      <c r="U620" s="5">
        <v>31.5</v>
      </c>
      <c r="V620" s="5">
        <v>65</v>
      </c>
    </row>
    <row r="621" spans="1:22" x14ac:dyDescent="0.3">
      <c r="A621" s="3">
        <v>37104</v>
      </c>
      <c r="B621" s="4">
        <v>620</v>
      </c>
      <c r="C621" s="5">
        <v>0.215</v>
      </c>
      <c r="D621" s="5">
        <v>0.23499999999999999</v>
      </c>
      <c r="E621" s="5">
        <v>0.20320969999999999</v>
      </c>
      <c r="F621" s="5">
        <v>9.7000000000000003E-2</v>
      </c>
      <c r="G621" s="5">
        <v>2.8000000000000001E-2</v>
      </c>
      <c r="H621" s="5">
        <v>43</v>
      </c>
      <c r="I621" s="5">
        <v>52</v>
      </c>
      <c r="J621" s="5">
        <v>83</v>
      </c>
      <c r="K621" s="5">
        <v>53</v>
      </c>
      <c r="L621" s="5">
        <v>43</v>
      </c>
      <c r="M621" s="5">
        <v>38</v>
      </c>
      <c r="N621" s="5">
        <v>48</v>
      </c>
      <c r="O621" s="5">
        <v>73</v>
      </c>
      <c r="P621" s="5">
        <v>10</v>
      </c>
      <c r="Q621" s="5">
        <v>0</v>
      </c>
      <c r="R621" s="5"/>
      <c r="S621" s="5">
        <v>30.2</v>
      </c>
      <c r="T621" s="5">
        <v>125.9</v>
      </c>
      <c r="U621" s="5">
        <v>16</v>
      </c>
      <c r="V621" s="5">
        <v>21</v>
      </c>
    </row>
    <row r="622" spans="1:22" x14ac:dyDescent="0.3">
      <c r="A622" s="3">
        <v>37135</v>
      </c>
      <c r="B622" s="4">
        <v>621</v>
      </c>
      <c r="C622" s="5">
        <v>0.28299999999999997</v>
      </c>
      <c r="D622" s="5">
        <v>0.32600000000000001</v>
      </c>
      <c r="E622" s="5">
        <v>0.54168519999999998</v>
      </c>
      <c r="F622" s="5">
        <v>0.85099999999999998</v>
      </c>
      <c r="G622" s="5">
        <v>0.36199999999999999</v>
      </c>
      <c r="H622" s="5">
        <v>46</v>
      </c>
      <c r="I622" s="5">
        <v>57</v>
      </c>
      <c r="J622" s="5">
        <v>92</v>
      </c>
      <c r="K622" s="5">
        <v>68</v>
      </c>
      <c r="L622" s="5">
        <v>57</v>
      </c>
      <c r="M622" s="5">
        <v>38</v>
      </c>
      <c r="N622" s="5">
        <v>48</v>
      </c>
      <c r="O622" s="5">
        <v>70</v>
      </c>
      <c r="P622" s="5">
        <v>10</v>
      </c>
      <c r="Q622" s="5">
        <v>0</v>
      </c>
      <c r="R622" s="5"/>
      <c r="S622" s="5">
        <v>29</v>
      </c>
      <c r="T622" s="5">
        <v>69</v>
      </c>
      <c r="U622" s="5">
        <v>110.5</v>
      </c>
      <c r="V622" s="5">
        <v>152</v>
      </c>
    </row>
    <row r="623" spans="1:22" x14ac:dyDescent="0.3">
      <c r="A623" s="3">
        <v>37165</v>
      </c>
      <c r="B623" s="4">
        <v>622</v>
      </c>
      <c r="C623" s="5">
        <v>0.217</v>
      </c>
      <c r="D623" s="5">
        <v>0.40799999999999997</v>
      </c>
      <c r="E623" s="5">
        <v>0.42920000000000003</v>
      </c>
      <c r="F623" s="5">
        <v>1.038</v>
      </c>
      <c r="G623" s="5">
        <v>3.6999999999999998E-2</v>
      </c>
      <c r="H623" s="5">
        <v>42</v>
      </c>
      <c r="I623" s="5">
        <v>63</v>
      </c>
      <c r="J623" s="5">
        <v>86</v>
      </c>
      <c r="K623" s="5">
        <v>91</v>
      </c>
      <c r="L623" s="5">
        <v>53</v>
      </c>
      <c r="M623" s="5">
        <v>37</v>
      </c>
      <c r="N623" s="5">
        <v>53</v>
      </c>
      <c r="O623" s="5">
        <v>70</v>
      </c>
      <c r="P623" s="5">
        <v>10</v>
      </c>
      <c r="Q623" s="5">
        <v>43</v>
      </c>
      <c r="R623" s="5"/>
      <c r="S623" s="5">
        <v>294.2</v>
      </c>
      <c r="T623" s="5">
        <v>76.900000000000006</v>
      </c>
      <c r="U623" s="5">
        <v>76.5</v>
      </c>
      <c r="V623" s="5">
        <v>56</v>
      </c>
    </row>
    <row r="624" spans="1:22" x14ac:dyDescent="0.3">
      <c r="A624" s="3">
        <v>37196</v>
      </c>
      <c r="B624" s="4">
        <v>623</v>
      </c>
      <c r="C624" s="5">
        <v>0.193</v>
      </c>
      <c r="D624" s="5">
        <v>0.41699999999999998</v>
      </c>
      <c r="E624" s="5">
        <v>0.46809260000000003</v>
      </c>
      <c r="F624" s="5">
        <v>4.8000000000000001E-2</v>
      </c>
      <c r="G624" s="5">
        <v>0.21</v>
      </c>
      <c r="H624" s="5">
        <v>47</v>
      </c>
      <c r="I624" s="5">
        <v>62</v>
      </c>
      <c r="J624" s="5">
        <v>92</v>
      </c>
      <c r="K624" s="5">
        <v>32</v>
      </c>
      <c r="L624" s="5">
        <v>70</v>
      </c>
      <c r="M624" s="5">
        <v>37</v>
      </c>
      <c r="N624" s="5">
        <v>49</v>
      </c>
      <c r="O624" s="5">
        <v>75</v>
      </c>
      <c r="P624" s="5">
        <v>10</v>
      </c>
      <c r="Q624" s="5">
        <v>45</v>
      </c>
      <c r="R624" s="5"/>
      <c r="S624" s="5">
        <v>88.7</v>
      </c>
      <c r="T624" s="5">
        <v>226.8</v>
      </c>
      <c r="U624" s="5">
        <v>77.5</v>
      </c>
      <c r="V624" s="5">
        <v>75</v>
      </c>
    </row>
    <row r="625" spans="1:22" x14ac:dyDescent="0.3">
      <c r="A625" s="3">
        <v>37226</v>
      </c>
      <c r="B625" s="4">
        <v>624</v>
      </c>
      <c r="C625" s="5">
        <v>0.19600000000000001</v>
      </c>
      <c r="D625" s="5">
        <v>0.318</v>
      </c>
      <c r="E625" s="5">
        <v>0.57894619999999997</v>
      </c>
      <c r="F625" s="5">
        <v>0.22900000000000001</v>
      </c>
      <c r="G625" s="5">
        <v>0.159</v>
      </c>
      <c r="H625" s="5">
        <v>42</v>
      </c>
      <c r="I625" s="5">
        <v>58</v>
      </c>
      <c r="J625" s="5">
        <v>91</v>
      </c>
      <c r="K625" s="5">
        <v>73</v>
      </c>
      <c r="L625" s="5">
        <v>73</v>
      </c>
      <c r="M625" s="5">
        <v>38</v>
      </c>
      <c r="N625" s="5">
        <v>49</v>
      </c>
      <c r="O625" s="5">
        <v>85</v>
      </c>
      <c r="P625" s="5">
        <v>10</v>
      </c>
      <c r="Q625" s="5">
        <v>58</v>
      </c>
      <c r="R625" s="5"/>
      <c r="S625" s="5">
        <v>43.9</v>
      </c>
      <c r="T625" s="5">
        <v>18.600000000000001</v>
      </c>
      <c r="U625" s="5">
        <v>148</v>
      </c>
      <c r="V625" s="5">
        <v>120</v>
      </c>
    </row>
    <row r="626" spans="1:22" x14ac:dyDescent="0.3">
      <c r="A626" s="3">
        <v>37257</v>
      </c>
      <c r="B626" s="4">
        <v>625</v>
      </c>
      <c r="C626" s="5">
        <v>0.11899999999999999</v>
      </c>
      <c r="D626" s="5">
        <v>0.191</v>
      </c>
      <c r="E626" s="5">
        <v>4.3548389999999999E-2</v>
      </c>
      <c r="F626" s="5">
        <v>0.2</v>
      </c>
      <c r="G626" s="5">
        <v>0.02</v>
      </c>
      <c r="H626" s="5">
        <v>38</v>
      </c>
      <c r="I626" s="5">
        <v>48</v>
      </c>
      <c r="J626" s="5">
        <v>71</v>
      </c>
      <c r="K626" s="5">
        <v>12</v>
      </c>
      <c r="L626" s="5">
        <v>48</v>
      </c>
      <c r="M626" s="5">
        <v>36</v>
      </c>
      <c r="N626" s="5">
        <v>45</v>
      </c>
      <c r="O626" s="5">
        <v>50</v>
      </c>
      <c r="P626" s="5">
        <v>0</v>
      </c>
      <c r="Q626" s="5">
        <v>42</v>
      </c>
      <c r="R626" s="5"/>
      <c r="S626" s="5">
        <v>47.2</v>
      </c>
      <c r="T626" s="5">
        <v>43</v>
      </c>
      <c r="U626" s="5">
        <v>16</v>
      </c>
      <c r="V626" s="5">
        <v>22</v>
      </c>
    </row>
    <row r="627" spans="1:22" x14ac:dyDescent="0.3">
      <c r="A627" s="3">
        <v>37288</v>
      </c>
      <c r="B627" s="4">
        <v>626</v>
      </c>
      <c r="C627" s="5">
        <v>0.113</v>
      </c>
      <c r="D627" s="5">
        <v>0.14099999999999999</v>
      </c>
      <c r="E627" s="5">
        <v>2.936161E-2</v>
      </c>
      <c r="F627" s="5">
        <v>0</v>
      </c>
      <c r="G627" s="5">
        <v>0.01</v>
      </c>
      <c r="H627" s="5">
        <v>38</v>
      </c>
      <c r="I627" s="5">
        <v>42</v>
      </c>
      <c r="J627" s="5">
        <v>68</v>
      </c>
      <c r="K627" s="5">
        <v>0</v>
      </c>
      <c r="L627" s="5">
        <v>44</v>
      </c>
      <c r="M627" s="5">
        <v>36</v>
      </c>
      <c r="N627" s="5">
        <v>37</v>
      </c>
      <c r="O627" s="5">
        <v>45</v>
      </c>
      <c r="P627" s="5">
        <v>0</v>
      </c>
      <c r="Q627" s="5">
        <v>41</v>
      </c>
      <c r="R627" s="5"/>
      <c r="S627" s="5">
        <v>34.1</v>
      </c>
      <c r="T627" s="5">
        <v>63.7</v>
      </c>
      <c r="U627" s="5">
        <v>5.5</v>
      </c>
      <c r="V627" s="5">
        <v>11.3</v>
      </c>
    </row>
    <row r="628" spans="1:22" x14ac:dyDescent="0.3">
      <c r="A628" s="3">
        <v>37316</v>
      </c>
      <c r="B628" s="4">
        <v>627</v>
      </c>
      <c r="C628" s="5">
        <v>0.152</v>
      </c>
      <c r="D628" s="5">
        <v>0.191</v>
      </c>
      <c r="E628" s="5">
        <v>0.41907080000000002</v>
      </c>
      <c r="F628" s="5">
        <v>0.16900000000000001</v>
      </c>
      <c r="G628" s="5">
        <v>9.5000000000000001E-2</v>
      </c>
      <c r="H628" s="5">
        <v>40</v>
      </c>
      <c r="I628" s="5">
        <v>46</v>
      </c>
      <c r="J628" s="5">
        <v>77</v>
      </c>
      <c r="K628" s="5">
        <v>33</v>
      </c>
      <c r="L628" s="5">
        <v>27</v>
      </c>
      <c r="M628" s="5">
        <v>35</v>
      </c>
      <c r="N628" s="5">
        <v>34</v>
      </c>
      <c r="O628" s="5">
        <v>45</v>
      </c>
      <c r="P628" s="5">
        <v>0</v>
      </c>
      <c r="Q628" s="5">
        <v>0</v>
      </c>
      <c r="R628" s="5"/>
      <c r="S628" s="5">
        <v>47.6</v>
      </c>
      <c r="T628" s="5">
        <v>124.2</v>
      </c>
      <c r="U628" s="5">
        <v>97</v>
      </c>
      <c r="V628" s="5">
        <v>180</v>
      </c>
    </row>
    <row r="629" spans="1:22" x14ac:dyDescent="0.3">
      <c r="A629" s="3">
        <v>37347</v>
      </c>
      <c r="B629" s="4">
        <v>628</v>
      </c>
      <c r="C629" s="5">
        <v>0.17399999999999999</v>
      </c>
      <c r="D629" s="5">
        <v>0.65400000000000003</v>
      </c>
      <c r="E629" s="5">
        <v>1.3461000000000001</v>
      </c>
      <c r="F629" s="5">
        <v>1.905</v>
      </c>
      <c r="G629" s="5">
        <v>1.6890000000000001</v>
      </c>
      <c r="H629" s="5">
        <v>39</v>
      </c>
      <c r="I629" s="5">
        <v>75</v>
      </c>
      <c r="J629" s="5">
        <v>109</v>
      </c>
      <c r="K629" s="5">
        <v>114</v>
      </c>
      <c r="L629" s="5">
        <v>112</v>
      </c>
      <c r="M629" s="5">
        <v>34</v>
      </c>
      <c r="N629" s="5">
        <v>49</v>
      </c>
      <c r="O629" s="5">
        <v>83</v>
      </c>
      <c r="P629" s="5">
        <v>70</v>
      </c>
      <c r="Q629" s="5">
        <v>64</v>
      </c>
      <c r="R629" s="5"/>
      <c r="S629" s="5">
        <v>100.4</v>
      </c>
      <c r="T629" s="5">
        <v>57.6</v>
      </c>
      <c r="U629" s="5">
        <v>234</v>
      </c>
      <c r="V629" s="5">
        <v>305</v>
      </c>
    </row>
    <row r="630" spans="1:22" x14ac:dyDescent="0.3">
      <c r="A630" s="3">
        <v>37377</v>
      </c>
      <c r="B630" s="4">
        <v>629</v>
      </c>
      <c r="C630" s="4"/>
      <c r="D630" s="5">
        <v>0.622</v>
      </c>
      <c r="E630" s="5">
        <v>1.4564809999999999</v>
      </c>
      <c r="F630" s="5">
        <v>0.77200000000000002</v>
      </c>
      <c r="G630" s="5">
        <v>0.89400000000000002</v>
      </c>
      <c r="H630" s="5"/>
      <c r="I630" s="5">
        <v>76</v>
      </c>
      <c r="J630" s="5">
        <v>104</v>
      </c>
      <c r="K630" s="5">
        <v>96</v>
      </c>
      <c r="L630" s="5">
        <v>87</v>
      </c>
      <c r="M630" s="5"/>
      <c r="N630" s="5">
        <v>66</v>
      </c>
      <c r="O630" s="5">
        <v>86</v>
      </c>
      <c r="P630" s="5">
        <v>82</v>
      </c>
      <c r="Q630" s="5">
        <v>54</v>
      </c>
      <c r="R630" s="5"/>
      <c r="S630" s="5">
        <v>25.3</v>
      </c>
      <c r="T630" s="5">
        <v>31.7</v>
      </c>
      <c r="U630" s="5">
        <v>90.5</v>
      </c>
      <c r="V630" s="5">
        <v>160</v>
      </c>
    </row>
    <row r="631" spans="1:22" x14ac:dyDescent="0.3">
      <c r="A631" s="3">
        <v>37408</v>
      </c>
      <c r="B631" s="4">
        <v>630</v>
      </c>
      <c r="C631" s="4"/>
      <c r="D631" s="5">
        <v>0.96299999999999997</v>
      </c>
      <c r="E631" s="5">
        <v>1.539345</v>
      </c>
      <c r="F631" s="5">
        <v>0.182</v>
      </c>
      <c r="G631" s="5">
        <v>1.8720000000000001</v>
      </c>
      <c r="H631" s="5"/>
      <c r="I631" s="5">
        <v>91</v>
      </c>
      <c r="J631" s="5">
        <v>111</v>
      </c>
      <c r="K631" s="5">
        <v>73</v>
      </c>
      <c r="L631" s="5">
        <v>115</v>
      </c>
      <c r="M631" s="5"/>
      <c r="N631" s="5">
        <v>83</v>
      </c>
      <c r="O631" s="5">
        <v>90</v>
      </c>
      <c r="P631" s="5">
        <v>60</v>
      </c>
      <c r="Q631" s="5">
        <v>88</v>
      </c>
      <c r="R631" s="5"/>
      <c r="S631" s="5">
        <v>50.6</v>
      </c>
      <c r="T631" s="5">
        <v>35.1</v>
      </c>
      <c r="U631" s="5">
        <v>58.5</v>
      </c>
      <c r="V631" s="5">
        <v>256</v>
      </c>
    </row>
    <row r="632" spans="1:22" x14ac:dyDescent="0.3">
      <c r="A632" s="3">
        <v>37438</v>
      </c>
      <c r="B632" s="4">
        <v>631</v>
      </c>
      <c r="C632" s="4"/>
      <c r="D632" s="5">
        <v>0.69</v>
      </c>
      <c r="E632" s="5">
        <v>0.49914520000000001</v>
      </c>
      <c r="F632" s="5">
        <v>8.0000000000000002E-3</v>
      </c>
      <c r="G632" s="5">
        <v>0.245</v>
      </c>
      <c r="H632" s="5"/>
      <c r="I632" s="5">
        <v>80</v>
      </c>
      <c r="J632" s="5">
        <v>91</v>
      </c>
      <c r="K632" s="5">
        <v>27</v>
      </c>
      <c r="L632" s="5">
        <v>75</v>
      </c>
      <c r="M632" s="5"/>
      <c r="N632" s="5">
        <v>70</v>
      </c>
      <c r="O632" s="5">
        <v>85</v>
      </c>
      <c r="P632" s="5">
        <v>10</v>
      </c>
      <c r="Q632" s="5">
        <v>58</v>
      </c>
      <c r="R632" s="5"/>
      <c r="S632" s="5">
        <v>42.2</v>
      </c>
      <c r="T632" s="5">
        <v>43.8</v>
      </c>
      <c r="U632" s="5">
        <v>12.5</v>
      </c>
      <c r="V632" s="5">
        <v>5</v>
      </c>
    </row>
    <row r="633" spans="1:22" x14ac:dyDescent="0.3">
      <c r="A633" s="3">
        <v>37469</v>
      </c>
      <c r="B633" s="4">
        <v>632</v>
      </c>
      <c r="C633" s="4"/>
      <c r="D633" s="5">
        <v>0.53900000000000003</v>
      </c>
      <c r="E633" s="5">
        <v>0.50801609999999997</v>
      </c>
      <c r="F633" s="5">
        <v>0</v>
      </c>
      <c r="G633" s="5">
        <v>4.3999999999999997E-2</v>
      </c>
      <c r="H633" s="5"/>
      <c r="I633" s="5">
        <v>72</v>
      </c>
      <c r="J633" s="5">
        <v>89</v>
      </c>
      <c r="K633" s="5">
        <v>14</v>
      </c>
      <c r="L633" s="5">
        <v>47</v>
      </c>
      <c r="M633" s="5"/>
      <c r="N633" s="5">
        <v>67</v>
      </c>
      <c r="O633" s="5">
        <v>68</v>
      </c>
      <c r="P633" s="5">
        <v>10</v>
      </c>
      <c r="Q633" s="5">
        <v>0</v>
      </c>
      <c r="R633" s="5"/>
      <c r="S633" s="5">
        <v>37.299999999999997</v>
      </c>
      <c r="T633" s="5">
        <v>26.4</v>
      </c>
      <c r="U633" s="5">
        <v>16</v>
      </c>
      <c r="V633" s="5">
        <v>10</v>
      </c>
    </row>
    <row r="634" spans="1:22" x14ac:dyDescent="0.3">
      <c r="A634" s="3">
        <v>37500</v>
      </c>
      <c r="B634" s="4">
        <v>633</v>
      </c>
      <c r="C634" s="5">
        <v>0.57099999999999995</v>
      </c>
      <c r="D634" s="5">
        <v>0.47099999999999997</v>
      </c>
      <c r="E634" s="5"/>
      <c r="F634" s="5">
        <v>4.0000000000000001E-3</v>
      </c>
      <c r="G634" s="5">
        <v>0.55700000000000005</v>
      </c>
      <c r="H634" s="5">
        <v>50</v>
      </c>
      <c r="I634" s="5">
        <v>68</v>
      </c>
      <c r="J634" s="5">
        <v>86</v>
      </c>
      <c r="K634" s="5">
        <v>26</v>
      </c>
      <c r="L634" s="5">
        <v>36</v>
      </c>
      <c r="M634" s="5">
        <v>40</v>
      </c>
      <c r="N634" s="5">
        <v>67</v>
      </c>
      <c r="O634" s="5">
        <v>50</v>
      </c>
      <c r="P634" s="5">
        <v>10</v>
      </c>
      <c r="Q634" s="5">
        <v>0</v>
      </c>
      <c r="R634" s="5"/>
      <c r="S634" s="5">
        <v>17.2</v>
      </c>
      <c r="T634" s="5">
        <v>57</v>
      </c>
      <c r="U634" s="5">
        <v>36.5</v>
      </c>
      <c r="V634" s="5"/>
    </row>
    <row r="635" spans="1:22" x14ac:dyDescent="0.3">
      <c r="A635" s="3">
        <v>37530</v>
      </c>
      <c r="B635" s="4">
        <v>634</v>
      </c>
      <c r="C635" s="5">
        <v>0.14599999999999999</v>
      </c>
      <c r="D635" s="5">
        <v>0.68799999999999994</v>
      </c>
      <c r="E635" s="5"/>
      <c r="F635" s="5">
        <v>4.0000000000000001E-3</v>
      </c>
      <c r="G635" s="5">
        <v>0.57399999999999995</v>
      </c>
      <c r="H635" s="5">
        <v>39</v>
      </c>
      <c r="I635" s="5">
        <v>79</v>
      </c>
      <c r="J635" s="5">
        <v>91</v>
      </c>
      <c r="K635" s="5">
        <v>21</v>
      </c>
      <c r="L635" s="5">
        <v>87</v>
      </c>
      <c r="M635" s="5">
        <v>31</v>
      </c>
      <c r="N635" s="5">
        <v>68</v>
      </c>
      <c r="O635" s="5">
        <v>65</v>
      </c>
      <c r="P635" s="5">
        <v>0</v>
      </c>
      <c r="Q635" s="5">
        <v>56</v>
      </c>
      <c r="R635" s="5"/>
      <c r="S635" s="5">
        <v>19.600000000000001</v>
      </c>
      <c r="T635" s="5">
        <v>105.4</v>
      </c>
      <c r="U635" s="5">
        <v>138</v>
      </c>
      <c r="V635" s="5">
        <v>170</v>
      </c>
    </row>
    <row r="636" spans="1:22" x14ac:dyDescent="0.3">
      <c r="A636" s="3">
        <v>37561</v>
      </c>
      <c r="B636" s="4">
        <v>635</v>
      </c>
      <c r="C636" s="5">
        <v>0.29899999999999999</v>
      </c>
      <c r="D636" s="5">
        <v>0.27800000000000002</v>
      </c>
      <c r="E636" s="5"/>
      <c r="F636" s="5">
        <v>4.0000000000000001E-3</v>
      </c>
      <c r="G636" s="5">
        <v>0.21099999999999999</v>
      </c>
      <c r="H636" s="5">
        <v>42</v>
      </c>
      <c r="I636" s="5">
        <v>54</v>
      </c>
      <c r="J636" s="5">
        <v>95</v>
      </c>
      <c r="K636" s="5">
        <v>29</v>
      </c>
      <c r="L636" s="5">
        <v>70</v>
      </c>
      <c r="M636" s="5">
        <v>32</v>
      </c>
      <c r="N636" s="5">
        <v>49</v>
      </c>
      <c r="O636" s="5">
        <v>77</v>
      </c>
      <c r="P636" s="5">
        <v>20</v>
      </c>
      <c r="Q636" s="5">
        <v>52</v>
      </c>
      <c r="R636" s="5"/>
      <c r="S636" s="5">
        <v>69</v>
      </c>
      <c r="T636" s="5">
        <v>44.8</v>
      </c>
      <c r="U636" s="5">
        <v>37</v>
      </c>
      <c r="V636" s="5">
        <v>50</v>
      </c>
    </row>
    <row r="637" spans="1:22" x14ac:dyDescent="0.3">
      <c r="A637" s="3">
        <v>37591</v>
      </c>
      <c r="B637" s="4">
        <v>636</v>
      </c>
      <c r="C637" s="5">
        <v>7.2999999999999995E-2</v>
      </c>
      <c r="D637" s="5">
        <v>0.48599999999999999</v>
      </c>
      <c r="E637" s="5"/>
      <c r="F637" s="5">
        <v>3.0000000000000001E-3</v>
      </c>
      <c r="G637" s="5">
        <v>0.35699999999999998</v>
      </c>
      <c r="H637" s="5">
        <v>34</v>
      </c>
      <c r="I637" s="5">
        <v>66</v>
      </c>
      <c r="J637" s="5">
        <v>91</v>
      </c>
      <c r="K637" s="5">
        <v>22</v>
      </c>
      <c r="L637" s="5">
        <v>61</v>
      </c>
      <c r="M637" s="5">
        <v>32</v>
      </c>
      <c r="N637" s="5">
        <v>49</v>
      </c>
      <c r="O637" s="5">
        <v>80</v>
      </c>
      <c r="P637" s="5">
        <v>0</v>
      </c>
      <c r="Q637" s="5">
        <v>0</v>
      </c>
      <c r="R637" s="5"/>
      <c r="S637" s="5">
        <v>1.8</v>
      </c>
      <c r="T637" s="5">
        <v>20.399999999999999</v>
      </c>
      <c r="U637" s="5">
        <v>74.5</v>
      </c>
      <c r="V637" s="5">
        <v>65</v>
      </c>
    </row>
    <row r="638" spans="1:22" x14ac:dyDescent="0.3">
      <c r="A638" s="3">
        <v>37622</v>
      </c>
      <c r="B638" s="4">
        <v>637</v>
      </c>
      <c r="C638" s="5">
        <v>4.7E-2</v>
      </c>
      <c r="D638" s="5">
        <v>0.307</v>
      </c>
      <c r="E638" s="5"/>
      <c r="F638" s="5">
        <v>3.0000000000000001E-3</v>
      </c>
      <c r="G638" s="5"/>
      <c r="H638" s="5">
        <v>32</v>
      </c>
      <c r="I638" s="5">
        <v>66</v>
      </c>
      <c r="J638" s="5">
        <v>75</v>
      </c>
      <c r="K638" s="5">
        <v>16</v>
      </c>
      <c r="L638" s="5"/>
      <c r="M638" s="5">
        <v>31</v>
      </c>
      <c r="N638" s="5">
        <v>53</v>
      </c>
      <c r="O638" s="5">
        <v>59</v>
      </c>
      <c r="P638" s="5">
        <v>0</v>
      </c>
      <c r="Q638" s="5"/>
      <c r="R638" s="5"/>
      <c r="S638" s="5">
        <v>13.1</v>
      </c>
      <c r="T638" s="5">
        <v>18.8</v>
      </c>
      <c r="U638" s="5">
        <v>20.2</v>
      </c>
      <c r="V638" s="5">
        <v>5</v>
      </c>
    </row>
    <row r="639" spans="1:22" x14ac:dyDescent="0.3">
      <c r="A639" s="3">
        <v>37653</v>
      </c>
      <c r="B639" s="4">
        <v>638</v>
      </c>
      <c r="C639" s="5">
        <v>4.9000000000000002E-2</v>
      </c>
      <c r="D639" s="5">
        <v>0.16700000000000001</v>
      </c>
      <c r="E639" s="5"/>
      <c r="F639" s="5"/>
      <c r="G639" s="5"/>
      <c r="H639" s="5">
        <v>32</v>
      </c>
      <c r="I639" s="5">
        <v>60</v>
      </c>
      <c r="J639" s="5">
        <v>74</v>
      </c>
      <c r="K639" s="5">
        <v>0</v>
      </c>
      <c r="L639" s="5"/>
      <c r="M639" s="5">
        <v>31</v>
      </c>
      <c r="N639" s="5">
        <v>39</v>
      </c>
      <c r="O639" s="5">
        <v>60</v>
      </c>
      <c r="P639" s="5">
        <v>0</v>
      </c>
      <c r="Q639" s="5"/>
      <c r="R639" s="5"/>
      <c r="S639" s="5">
        <v>19.5</v>
      </c>
      <c r="T639" s="5">
        <v>18.399999999999999</v>
      </c>
      <c r="U639" s="5">
        <v>54.5</v>
      </c>
      <c r="V639" s="5">
        <v>40</v>
      </c>
    </row>
    <row r="640" spans="1:22" x14ac:dyDescent="0.3">
      <c r="A640" s="3">
        <v>37681</v>
      </c>
      <c r="B640" s="4">
        <v>639</v>
      </c>
      <c r="C640" s="5">
        <v>0.11799999999999999</v>
      </c>
      <c r="D640" s="5">
        <v>0.46800000000000003</v>
      </c>
      <c r="E640" s="5"/>
      <c r="F640" s="5"/>
      <c r="G640" s="5"/>
      <c r="H640" s="5">
        <v>38</v>
      </c>
      <c r="I640" s="5">
        <v>72</v>
      </c>
      <c r="J640" s="5">
        <v>83</v>
      </c>
      <c r="K640" s="5">
        <v>0</v>
      </c>
      <c r="L640" s="5"/>
      <c r="M640" s="5">
        <v>31</v>
      </c>
      <c r="N640" s="5">
        <v>61</v>
      </c>
      <c r="O640" s="5">
        <v>60</v>
      </c>
      <c r="P640" s="5">
        <v>0</v>
      </c>
      <c r="Q640" s="5"/>
      <c r="R640" s="5"/>
      <c r="S640" s="5">
        <v>56.5</v>
      </c>
      <c r="T640" s="5">
        <v>32.6</v>
      </c>
      <c r="U640" s="5">
        <v>85.5</v>
      </c>
      <c r="V640" s="5">
        <v>163</v>
      </c>
    </row>
    <row r="641" spans="1:22" x14ac:dyDescent="0.3">
      <c r="A641" s="3">
        <v>37712</v>
      </c>
      <c r="B641" s="4">
        <v>640</v>
      </c>
      <c r="C641" s="5">
        <v>0.81799999999999995</v>
      </c>
      <c r="D641" s="5">
        <v>0.90300000000000002</v>
      </c>
      <c r="E641" s="5"/>
      <c r="F641" s="5">
        <v>6.0000000000000001E-3</v>
      </c>
      <c r="G641" s="5">
        <v>0.60699999999999998</v>
      </c>
      <c r="H641" s="5">
        <v>44</v>
      </c>
      <c r="I641" s="5">
        <v>78</v>
      </c>
      <c r="J641" s="5">
        <v>108</v>
      </c>
      <c r="K641" s="5">
        <v>23</v>
      </c>
      <c r="L641" s="5">
        <v>92</v>
      </c>
      <c r="M641" s="5">
        <v>32</v>
      </c>
      <c r="N641" s="5">
        <v>59</v>
      </c>
      <c r="O641" s="5">
        <v>60</v>
      </c>
      <c r="P641" s="5">
        <v>0</v>
      </c>
      <c r="Q641" s="5">
        <v>68</v>
      </c>
      <c r="R641" s="5"/>
      <c r="S641" s="5">
        <v>88</v>
      </c>
      <c r="T641" s="5">
        <v>150.4</v>
      </c>
      <c r="U641" s="5">
        <v>188.5</v>
      </c>
      <c r="V641" s="5">
        <v>390</v>
      </c>
    </row>
    <row r="642" spans="1:22" x14ac:dyDescent="0.3">
      <c r="A642" s="3">
        <v>37742</v>
      </c>
      <c r="B642" s="4">
        <v>641</v>
      </c>
      <c r="C642" s="5">
        <v>9.2999999999999999E-2</v>
      </c>
      <c r="D642" s="5">
        <v>0.28199999999999997</v>
      </c>
      <c r="E642" s="5"/>
      <c r="F642" s="5">
        <v>5.8999999999999997E-2</v>
      </c>
      <c r="G642" s="5">
        <v>0.2</v>
      </c>
      <c r="H642" s="5">
        <v>36</v>
      </c>
      <c r="I642" s="5">
        <v>66</v>
      </c>
      <c r="J642" s="5">
        <v>92</v>
      </c>
      <c r="K642" s="5">
        <v>58</v>
      </c>
      <c r="L642" s="5">
        <v>60</v>
      </c>
      <c r="M642" s="5">
        <v>31</v>
      </c>
      <c r="N642" s="5">
        <v>59</v>
      </c>
      <c r="O642" s="5">
        <v>80</v>
      </c>
      <c r="P642" s="5">
        <v>48</v>
      </c>
      <c r="Q642" s="5">
        <v>49</v>
      </c>
      <c r="R642" s="5"/>
      <c r="S642" s="5">
        <v>55.3</v>
      </c>
      <c r="T642" s="5">
        <v>199.2</v>
      </c>
      <c r="U642" s="5">
        <v>71.5</v>
      </c>
      <c r="V642" s="5">
        <v>90</v>
      </c>
    </row>
    <row r="643" spans="1:22" x14ac:dyDescent="0.3">
      <c r="A643" s="3">
        <v>37773</v>
      </c>
      <c r="B643" s="4">
        <v>642</v>
      </c>
      <c r="C643" s="5">
        <v>0.05</v>
      </c>
      <c r="D643" s="4"/>
      <c r="E643" s="5"/>
      <c r="F643" s="5">
        <v>5.2999999999999999E-2</v>
      </c>
      <c r="G643" s="5">
        <v>0.152</v>
      </c>
      <c r="H643" s="5">
        <v>32</v>
      </c>
      <c r="I643" s="5"/>
      <c r="J643" s="5">
        <v>89</v>
      </c>
      <c r="K643" s="5">
        <v>56</v>
      </c>
      <c r="L643" s="5">
        <v>54</v>
      </c>
      <c r="M643" s="5">
        <v>31</v>
      </c>
      <c r="N643" s="5"/>
      <c r="O643" s="5">
        <v>80</v>
      </c>
      <c r="P643" s="5">
        <v>50</v>
      </c>
      <c r="Q643" s="5">
        <v>45</v>
      </c>
      <c r="R643" s="5"/>
      <c r="S643" s="5">
        <v>43.2</v>
      </c>
      <c r="T643" s="5">
        <v>89.3</v>
      </c>
      <c r="U643" s="5"/>
      <c r="V643" s="5"/>
    </row>
    <row r="644" spans="1:22" x14ac:dyDescent="0.3">
      <c r="A644" s="3">
        <v>37803</v>
      </c>
      <c r="B644" s="4">
        <v>643</v>
      </c>
      <c r="C644" s="4"/>
      <c r="D644" s="5">
        <v>0.30199999999999999</v>
      </c>
      <c r="E644" s="5"/>
      <c r="F644" s="5"/>
      <c r="G644" s="5">
        <v>0.26900000000000002</v>
      </c>
      <c r="H644" s="5"/>
      <c r="I644" s="5">
        <v>67</v>
      </c>
      <c r="J644" s="5">
        <v>91</v>
      </c>
      <c r="K644" s="5"/>
      <c r="L644" s="5">
        <v>68</v>
      </c>
      <c r="M644" s="5"/>
      <c r="N644" s="5">
        <v>57</v>
      </c>
      <c r="O644" s="5">
        <v>80</v>
      </c>
      <c r="P644" s="5"/>
      <c r="Q644" s="5">
        <v>50</v>
      </c>
      <c r="R644" s="5"/>
      <c r="S644" s="5">
        <v>70</v>
      </c>
      <c r="T644" s="5">
        <v>190.7</v>
      </c>
      <c r="U644" s="5">
        <v>82</v>
      </c>
      <c r="V644" s="5"/>
    </row>
    <row r="645" spans="1:22" x14ac:dyDescent="0.3">
      <c r="A645" s="3">
        <v>37834</v>
      </c>
      <c r="B645" s="4">
        <v>644</v>
      </c>
      <c r="C645" s="5">
        <v>0.32</v>
      </c>
      <c r="D645" s="5">
        <v>0.374</v>
      </c>
      <c r="E645" s="5"/>
      <c r="F645" s="5"/>
      <c r="G645" s="5">
        <v>0.38400000000000001</v>
      </c>
      <c r="H645" s="5">
        <v>45</v>
      </c>
      <c r="I645" s="5">
        <v>67</v>
      </c>
      <c r="J645" s="5">
        <v>98</v>
      </c>
      <c r="K645" s="5"/>
      <c r="L645" s="5">
        <v>75</v>
      </c>
      <c r="M645" s="5">
        <v>36</v>
      </c>
      <c r="N645" s="5">
        <v>58</v>
      </c>
      <c r="O645" s="5">
        <v>88</v>
      </c>
      <c r="P645" s="5"/>
      <c r="Q645" s="5">
        <v>50</v>
      </c>
      <c r="R645" s="5"/>
      <c r="S645" s="5">
        <v>58.3</v>
      </c>
      <c r="T645" s="5">
        <v>76.5</v>
      </c>
      <c r="U645" s="5">
        <v>29</v>
      </c>
      <c r="V645" s="5"/>
    </row>
    <row r="646" spans="1:22" x14ac:dyDescent="0.3">
      <c r="A646" s="3">
        <v>37865</v>
      </c>
      <c r="B646" s="4">
        <v>645</v>
      </c>
      <c r="C646" s="5">
        <v>0.40100000000000002</v>
      </c>
      <c r="D646" s="5">
        <v>0.48199999999999998</v>
      </c>
      <c r="E646" s="5"/>
      <c r="F646" s="5"/>
      <c r="G646" s="5">
        <v>0.34</v>
      </c>
      <c r="H646" s="5">
        <v>45</v>
      </c>
      <c r="I646" s="5">
        <v>73</v>
      </c>
      <c r="J646" s="5">
        <v>104</v>
      </c>
      <c r="K646" s="5"/>
      <c r="L646" s="5">
        <v>71</v>
      </c>
      <c r="M646" s="5">
        <v>35</v>
      </c>
      <c r="N646" s="5">
        <v>58</v>
      </c>
      <c r="O646" s="5">
        <v>90</v>
      </c>
      <c r="P646" s="5"/>
      <c r="Q646" s="5">
        <v>50</v>
      </c>
      <c r="R646" s="5"/>
      <c r="S646" s="5">
        <v>102</v>
      </c>
      <c r="T646" s="5">
        <v>112</v>
      </c>
      <c r="U646" s="5">
        <v>120</v>
      </c>
      <c r="V646" s="5"/>
    </row>
    <row r="647" spans="1:22" x14ac:dyDescent="0.3">
      <c r="A647" s="3">
        <v>37895</v>
      </c>
      <c r="B647" s="4">
        <v>646</v>
      </c>
      <c r="C647" s="5">
        <v>2.718</v>
      </c>
      <c r="D647" s="5">
        <v>0.96099999999999997</v>
      </c>
      <c r="E647" s="5"/>
      <c r="F647" s="5"/>
      <c r="G647" s="5">
        <v>1.0860000000000001</v>
      </c>
      <c r="H647" s="5">
        <v>64</v>
      </c>
      <c r="I647" s="5">
        <v>82</v>
      </c>
      <c r="J647" s="5">
        <v>125</v>
      </c>
      <c r="K647" s="5"/>
      <c r="L647" s="5">
        <v>113</v>
      </c>
      <c r="M647" s="5">
        <v>38</v>
      </c>
      <c r="N647" s="5">
        <v>67</v>
      </c>
      <c r="O647" s="5">
        <v>90</v>
      </c>
      <c r="P647" s="5"/>
      <c r="Q647" s="5">
        <v>60</v>
      </c>
      <c r="R647" s="5"/>
      <c r="S647" s="5">
        <v>107.4</v>
      </c>
      <c r="T647" s="5">
        <v>213.1</v>
      </c>
      <c r="U647" s="5">
        <v>162</v>
      </c>
      <c r="V647" s="5"/>
    </row>
    <row r="648" spans="1:22" x14ac:dyDescent="0.3">
      <c r="A648" s="3">
        <v>37926</v>
      </c>
      <c r="B648" s="4">
        <v>647</v>
      </c>
      <c r="C648" s="5">
        <v>0.309</v>
      </c>
      <c r="D648" s="5">
        <v>0.72499999999999998</v>
      </c>
      <c r="E648" s="5"/>
      <c r="F648" s="5"/>
      <c r="G648" s="5"/>
      <c r="H648" s="5">
        <v>43</v>
      </c>
      <c r="I648" s="5">
        <v>80</v>
      </c>
      <c r="J648" s="5">
        <v>121</v>
      </c>
      <c r="K648" s="5"/>
      <c r="L648" s="5"/>
      <c r="M648" s="5">
        <v>33</v>
      </c>
      <c r="N648" s="5">
        <v>70</v>
      </c>
      <c r="O648" s="5">
        <v>105</v>
      </c>
      <c r="P648" s="5"/>
      <c r="Q648" s="5"/>
      <c r="R648" s="5"/>
      <c r="S648" s="5">
        <v>62.7</v>
      </c>
      <c r="T648" s="5">
        <v>256.10000000000002</v>
      </c>
      <c r="U648" s="5">
        <v>93</v>
      </c>
      <c r="V648" s="5">
        <v>217</v>
      </c>
    </row>
    <row r="649" spans="1:22" x14ac:dyDescent="0.3">
      <c r="A649" s="3">
        <v>37956</v>
      </c>
      <c r="B649" s="4">
        <v>648</v>
      </c>
      <c r="C649" s="5">
        <v>0.98</v>
      </c>
      <c r="D649" s="5">
        <v>0.82099999999999995</v>
      </c>
      <c r="E649" s="5"/>
      <c r="F649" s="5"/>
      <c r="G649" s="5"/>
      <c r="H649" s="5">
        <v>54</v>
      </c>
      <c r="I649" s="5">
        <v>80</v>
      </c>
      <c r="J649" s="5">
        <v>120</v>
      </c>
      <c r="K649" s="5"/>
      <c r="L649" s="5"/>
      <c r="M649" s="5">
        <v>40</v>
      </c>
      <c r="N649" s="5">
        <v>67</v>
      </c>
      <c r="O649" s="5">
        <v>95</v>
      </c>
      <c r="P649" s="5"/>
      <c r="Q649" s="5"/>
      <c r="R649" s="5"/>
      <c r="S649" s="5">
        <v>59.1</v>
      </c>
      <c r="T649" s="5">
        <v>84</v>
      </c>
      <c r="U649" s="5">
        <v>62</v>
      </c>
      <c r="V649" s="5">
        <v>65</v>
      </c>
    </row>
    <row r="650" spans="1:22" x14ac:dyDescent="0.3">
      <c r="A650" s="3">
        <v>37987</v>
      </c>
      <c r="B650" s="4">
        <v>649</v>
      </c>
      <c r="C650" s="5">
        <v>0.251</v>
      </c>
      <c r="D650" s="5">
        <v>0.40699999999999997</v>
      </c>
      <c r="E650" s="5"/>
      <c r="F650" s="5">
        <v>0</v>
      </c>
      <c r="G650" s="5">
        <v>0.23599999999999999</v>
      </c>
      <c r="H650" s="5">
        <v>43</v>
      </c>
      <c r="I650" s="5">
        <v>71</v>
      </c>
      <c r="J650" s="5">
        <v>97</v>
      </c>
      <c r="K650" s="5">
        <v>21</v>
      </c>
      <c r="L650" s="5">
        <v>64</v>
      </c>
      <c r="M650" s="5">
        <v>33</v>
      </c>
      <c r="N650" s="5">
        <v>65</v>
      </c>
      <c r="O650" s="5">
        <v>90</v>
      </c>
      <c r="P650" s="5">
        <v>10</v>
      </c>
      <c r="Q650" s="5">
        <v>58</v>
      </c>
      <c r="R650" s="5"/>
      <c r="S650" s="5">
        <v>42.4</v>
      </c>
      <c r="T650" s="5">
        <v>52.1</v>
      </c>
      <c r="U650" s="5">
        <v>45</v>
      </c>
      <c r="V650" s="5">
        <v>120</v>
      </c>
    </row>
    <row r="651" spans="1:22" x14ac:dyDescent="0.3">
      <c r="A651" s="3">
        <v>38018</v>
      </c>
      <c r="B651" s="4">
        <v>650</v>
      </c>
      <c r="C651" s="5">
        <v>0.121</v>
      </c>
      <c r="D651" s="5">
        <v>7.3999999999999996E-2</v>
      </c>
      <c r="E651" s="5"/>
      <c r="F651" s="5">
        <v>0</v>
      </c>
      <c r="G651" s="5">
        <v>7.8E-2</v>
      </c>
      <c r="H651" s="5">
        <v>38</v>
      </c>
      <c r="I651" s="5">
        <v>49</v>
      </c>
      <c r="J651" s="5">
        <v>86</v>
      </c>
      <c r="K651" s="5">
        <v>4</v>
      </c>
      <c r="L651" s="5">
        <v>40</v>
      </c>
      <c r="M651" s="5">
        <v>31</v>
      </c>
      <c r="N651" s="5">
        <v>39</v>
      </c>
      <c r="O651" s="5">
        <v>70</v>
      </c>
      <c r="P651" s="5">
        <v>0</v>
      </c>
      <c r="Q651" s="5">
        <v>35</v>
      </c>
      <c r="R651" s="5"/>
      <c r="S651" s="5">
        <v>36.200000000000003</v>
      </c>
      <c r="T651" s="5">
        <v>88.7</v>
      </c>
      <c r="U651" s="5">
        <v>64</v>
      </c>
      <c r="V651" s="5">
        <v>65</v>
      </c>
    </row>
    <row r="652" spans="1:22" x14ac:dyDescent="0.3">
      <c r="A652" s="3">
        <v>38047</v>
      </c>
      <c r="B652" s="4">
        <v>651</v>
      </c>
      <c r="C652" s="5">
        <v>0.123</v>
      </c>
      <c r="D652" s="5">
        <v>2.7E-2</v>
      </c>
      <c r="E652" s="5"/>
      <c r="F652" s="5">
        <v>3.0000000000000001E-3</v>
      </c>
      <c r="G652" s="5">
        <v>6.0999999999999999E-2</v>
      </c>
      <c r="H652" s="5">
        <v>38</v>
      </c>
      <c r="I652" s="5">
        <v>42</v>
      </c>
      <c r="J652" s="5">
        <v>85</v>
      </c>
      <c r="K652" s="5">
        <v>13</v>
      </c>
      <c r="L652" s="5">
        <v>36</v>
      </c>
      <c r="M652" s="5">
        <v>32</v>
      </c>
      <c r="N652" s="5">
        <v>39</v>
      </c>
      <c r="O652" s="5">
        <v>70</v>
      </c>
      <c r="P652" s="5">
        <v>0</v>
      </c>
      <c r="Q652" s="5">
        <v>30</v>
      </c>
      <c r="R652" s="5"/>
      <c r="S652" s="5">
        <v>103.4</v>
      </c>
      <c r="T652" s="5">
        <v>133.19999999999999</v>
      </c>
      <c r="U652" s="5">
        <v>149</v>
      </c>
      <c r="V652" s="5">
        <v>214</v>
      </c>
    </row>
    <row r="653" spans="1:22" x14ac:dyDescent="0.3">
      <c r="A653" s="3">
        <v>38078</v>
      </c>
      <c r="B653" s="4">
        <v>652</v>
      </c>
      <c r="C653" s="5">
        <v>1.0069999999999999</v>
      </c>
      <c r="D653" s="5">
        <v>0.24299999999999999</v>
      </c>
      <c r="E653" s="5">
        <v>0.68897059999999999</v>
      </c>
      <c r="F653" s="5"/>
      <c r="G653" s="5">
        <v>0.39700000000000002</v>
      </c>
      <c r="H653" s="5">
        <v>52</v>
      </c>
      <c r="I653" s="5">
        <v>60</v>
      </c>
      <c r="J653" s="5">
        <v>103</v>
      </c>
      <c r="K653" s="5"/>
      <c r="L653" s="5">
        <v>75</v>
      </c>
      <c r="M653" s="5">
        <v>36</v>
      </c>
      <c r="N653" s="5">
        <v>50</v>
      </c>
      <c r="O653" s="5">
        <v>95</v>
      </c>
      <c r="P653" s="5"/>
      <c r="Q653" s="5">
        <v>45</v>
      </c>
      <c r="R653" s="5"/>
      <c r="S653" s="5">
        <v>60.3</v>
      </c>
      <c r="T653" s="5">
        <v>224.7</v>
      </c>
      <c r="U653" s="5">
        <v>150</v>
      </c>
      <c r="V653" s="5">
        <v>370</v>
      </c>
    </row>
    <row r="654" spans="1:22" x14ac:dyDescent="0.3">
      <c r="A654" s="3">
        <v>38108</v>
      </c>
      <c r="B654" s="4">
        <v>653</v>
      </c>
      <c r="C654" s="5">
        <v>1.6930000000000001</v>
      </c>
      <c r="D654" s="5">
        <v>0.39600000000000002</v>
      </c>
      <c r="E654" s="5">
        <v>0.64887090000000003</v>
      </c>
      <c r="F654" s="5"/>
      <c r="G654" s="5">
        <v>0.79400000000000004</v>
      </c>
      <c r="H654" s="5">
        <v>58</v>
      </c>
      <c r="I654" s="5">
        <v>69</v>
      </c>
      <c r="J654" s="5">
        <v>113</v>
      </c>
      <c r="K654" s="5"/>
      <c r="L654" s="5">
        <v>104</v>
      </c>
      <c r="M654" s="5">
        <v>41</v>
      </c>
      <c r="N654" s="5">
        <v>54</v>
      </c>
      <c r="O654" s="5">
        <v>93</v>
      </c>
      <c r="P654" s="5"/>
      <c r="Q654" s="5">
        <v>70</v>
      </c>
      <c r="R654" s="5"/>
      <c r="S654" s="5">
        <v>145.1</v>
      </c>
      <c r="T654" s="5">
        <v>126.7</v>
      </c>
      <c r="U654" s="5">
        <v>114</v>
      </c>
      <c r="V654" s="5">
        <v>385</v>
      </c>
    </row>
    <row r="655" spans="1:22" x14ac:dyDescent="0.3">
      <c r="A655" s="3">
        <v>38139</v>
      </c>
      <c r="B655" s="4">
        <v>654</v>
      </c>
      <c r="C655" s="5">
        <v>0.28299999999999997</v>
      </c>
      <c r="D655" s="5">
        <v>0.153</v>
      </c>
      <c r="E655" s="5">
        <v>0.39876669999999997</v>
      </c>
      <c r="F655" s="5"/>
      <c r="G655" s="5">
        <v>0.41899999999999998</v>
      </c>
      <c r="H655" s="5">
        <v>45</v>
      </c>
      <c r="I655" s="5">
        <v>56</v>
      </c>
      <c r="J655" s="5">
        <v>95</v>
      </c>
      <c r="K655" s="5"/>
      <c r="L655" s="5">
        <v>80</v>
      </c>
      <c r="M655" s="5">
        <v>36</v>
      </c>
      <c r="N655" s="5">
        <v>49</v>
      </c>
      <c r="O655" s="5">
        <v>90</v>
      </c>
      <c r="P655" s="5"/>
      <c r="Q655" s="5">
        <v>62</v>
      </c>
      <c r="R655" s="5"/>
      <c r="S655" s="5">
        <v>66.2</v>
      </c>
      <c r="T655" s="5">
        <v>69.900000000000006</v>
      </c>
      <c r="U655" s="5">
        <v>38</v>
      </c>
      <c r="V655" s="5">
        <v>55</v>
      </c>
    </row>
    <row r="656" spans="1:22" x14ac:dyDescent="0.3">
      <c r="A656" s="3">
        <v>38169</v>
      </c>
      <c r="B656" s="4">
        <v>655</v>
      </c>
      <c r="C656" s="5">
        <v>0.32</v>
      </c>
      <c r="D656" s="5">
        <v>7.2999999999999995E-2</v>
      </c>
      <c r="E656" s="5"/>
      <c r="F656" s="5"/>
      <c r="G656" s="5">
        <v>0.193</v>
      </c>
      <c r="H656" s="5">
        <v>46</v>
      </c>
      <c r="I656" s="5">
        <v>51</v>
      </c>
      <c r="J656" s="5">
        <v>91</v>
      </c>
      <c r="K656" s="5"/>
      <c r="L656" s="5">
        <v>59</v>
      </c>
      <c r="M656" s="5">
        <v>41</v>
      </c>
      <c r="N656" s="5">
        <v>49</v>
      </c>
      <c r="O656" s="5">
        <v>82</v>
      </c>
      <c r="P656" s="5"/>
      <c r="Q656" s="5">
        <v>50</v>
      </c>
      <c r="R656" s="5"/>
      <c r="S656" s="5">
        <v>65</v>
      </c>
      <c r="T656" s="5">
        <v>70.5</v>
      </c>
      <c r="U656" s="5">
        <v>72</v>
      </c>
      <c r="V656" s="5">
        <v>125</v>
      </c>
    </row>
    <row r="657" spans="1:22" x14ac:dyDescent="0.3">
      <c r="A657" s="3">
        <v>38200</v>
      </c>
      <c r="B657" s="4">
        <v>656</v>
      </c>
      <c r="C657" s="5">
        <v>0.30599999999999999</v>
      </c>
      <c r="D657" s="5">
        <v>5.3999999999999999E-2</v>
      </c>
      <c r="E657" s="5"/>
      <c r="F657" s="5"/>
      <c r="G657" s="5">
        <v>0.215</v>
      </c>
      <c r="H657" s="5">
        <v>46</v>
      </c>
      <c r="I657" s="5">
        <v>49</v>
      </c>
      <c r="J657" s="5">
        <v>92</v>
      </c>
      <c r="K657" s="5"/>
      <c r="L657" s="5">
        <v>62</v>
      </c>
      <c r="M657" s="5">
        <v>39</v>
      </c>
      <c r="N657" s="5">
        <v>49</v>
      </c>
      <c r="O657" s="5">
        <v>75</v>
      </c>
      <c r="P657" s="5"/>
      <c r="Q657" s="5">
        <v>50</v>
      </c>
      <c r="R657" s="5"/>
      <c r="S657" s="5">
        <v>63.3</v>
      </c>
      <c r="T657" s="5">
        <v>80.400000000000006</v>
      </c>
      <c r="U657" s="5">
        <v>29</v>
      </c>
      <c r="V657" s="5">
        <v>40</v>
      </c>
    </row>
    <row r="658" spans="1:22" x14ac:dyDescent="0.3">
      <c r="A658" s="3">
        <v>38231</v>
      </c>
      <c r="B658" s="4">
        <v>657</v>
      </c>
      <c r="C658" s="5">
        <v>0.14499999999999999</v>
      </c>
      <c r="D658" s="5">
        <v>0.50600000000000001</v>
      </c>
      <c r="E658" s="5"/>
      <c r="F658" s="5"/>
      <c r="G658" s="5">
        <v>0.64700000000000002</v>
      </c>
      <c r="H658" s="5">
        <v>39</v>
      </c>
      <c r="I658" s="5">
        <v>71</v>
      </c>
      <c r="J658" s="5">
        <v>111</v>
      </c>
      <c r="K658" s="5"/>
      <c r="L658" s="5">
        <v>94</v>
      </c>
      <c r="M658" s="5">
        <v>30</v>
      </c>
      <c r="N658" s="5">
        <v>49</v>
      </c>
      <c r="O658" s="5">
        <v>88</v>
      </c>
      <c r="P658" s="5"/>
      <c r="Q658" s="5">
        <v>49</v>
      </c>
      <c r="R658" s="5"/>
      <c r="S658" s="5">
        <v>54.9</v>
      </c>
      <c r="T658" s="5">
        <v>71.400000000000006</v>
      </c>
      <c r="U658" s="5">
        <v>135</v>
      </c>
      <c r="V658" s="5">
        <v>391</v>
      </c>
    </row>
    <row r="659" spans="1:22" x14ac:dyDescent="0.3">
      <c r="A659" s="3">
        <v>38261</v>
      </c>
      <c r="B659" s="4">
        <v>658</v>
      </c>
      <c r="C659" s="5">
        <v>2.1139999999999999</v>
      </c>
      <c r="D659" s="5">
        <v>0.25900000000000001</v>
      </c>
      <c r="E659" s="5"/>
      <c r="F659" s="5"/>
      <c r="G659" s="5">
        <v>0.92700000000000005</v>
      </c>
      <c r="H659" s="5">
        <v>60</v>
      </c>
      <c r="I659" s="5">
        <v>64</v>
      </c>
      <c r="J659" s="5">
        <v>122</v>
      </c>
      <c r="K659" s="5"/>
      <c r="L659" s="5">
        <v>110</v>
      </c>
      <c r="M659" s="5">
        <v>32</v>
      </c>
      <c r="N659" s="5">
        <v>52</v>
      </c>
      <c r="O659" s="5">
        <v>100</v>
      </c>
      <c r="P659" s="5"/>
      <c r="Q659" s="5">
        <v>80</v>
      </c>
      <c r="R659" s="5"/>
      <c r="S659" s="5">
        <v>78.3</v>
      </c>
      <c r="T659" s="5">
        <v>212.6</v>
      </c>
      <c r="U659" s="5">
        <v>137</v>
      </c>
      <c r="V659" s="5">
        <v>315</v>
      </c>
    </row>
    <row r="660" spans="1:22" x14ac:dyDescent="0.3">
      <c r="A660" s="3">
        <v>38292</v>
      </c>
      <c r="B660" s="4">
        <v>659</v>
      </c>
      <c r="C660" s="5">
        <v>2.3359999999999999</v>
      </c>
      <c r="D660" s="5">
        <v>1.17</v>
      </c>
      <c r="E660" s="5"/>
      <c r="F660" s="5"/>
      <c r="G660" s="5"/>
      <c r="H660" s="5">
        <v>64</v>
      </c>
      <c r="I660" s="5">
        <v>85</v>
      </c>
      <c r="J660" s="5">
        <v>147</v>
      </c>
      <c r="K660" s="5"/>
      <c r="L660" s="5"/>
      <c r="M660" s="5">
        <v>42</v>
      </c>
      <c r="N660" s="5">
        <v>72</v>
      </c>
      <c r="O660" s="5">
        <v>128</v>
      </c>
      <c r="P660" s="5"/>
      <c r="Q660" s="5"/>
      <c r="R660" s="5"/>
      <c r="S660" s="5">
        <v>99.6</v>
      </c>
      <c r="T660" s="5">
        <v>207.5</v>
      </c>
      <c r="U660" s="5">
        <v>133</v>
      </c>
      <c r="V660" s="5">
        <v>411</v>
      </c>
    </row>
    <row r="661" spans="1:22" x14ac:dyDescent="0.3">
      <c r="A661" s="3">
        <v>38322</v>
      </c>
      <c r="B661" s="4">
        <v>660</v>
      </c>
      <c r="C661" s="5">
        <v>2.141</v>
      </c>
      <c r="D661" s="5">
        <v>0.44500000000000001</v>
      </c>
      <c r="E661" s="5"/>
      <c r="F661" s="5"/>
      <c r="G661" s="5"/>
      <c r="H661" s="5">
        <v>59</v>
      </c>
      <c r="I661" s="5">
        <v>69</v>
      </c>
      <c r="J661" s="5">
        <v>110</v>
      </c>
      <c r="K661" s="5"/>
      <c r="L661" s="5"/>
      <c r="M661" s="5">
        <v>32</v>
      </c>
      <c r="N661" s="5">
        <v>57</v>
      </c>
      <c r="O661" s="5">
        <v>95</v>
      </c>
      <c r="P661" s="5"/>
      <c r="Q661" s="5"/>
      <c r="R661" s="5"/>
      <c r="S661" s="5">
        <v>83.4</v>
      </c>
      <c r="T661" s="5">
        <v>89.4</v>
      </c>
      <c r="U661" s="5">
        <v>25</v>
      </c>
      <c r="V661" s="5">
        <v>75</v>
      </c>
    </row>
    <row r="662" spans="1:22" x14ac:dyDescent="0.3">
      <c r="A662" s="3">
        <v>38353</v>
      </c>
      <c r="B662" s="4">
        <v>661</v>
      </c>
      <c r="C662" s="5">
        <v>1.9510000000000001</v>
      </c>
      <c r="D662" s="4"/>
      <c r="E662" s="5"/>
      <c r="F662" s="5"/>
      <c r="G662" s="5">
        <v>0.16900000000000001</v>
      </c>
      <c r="H662" s="5">
        <v>59</v>
      </c>
      <c r="I662" s="5"/>
      <c r="J662" s="5">
        <v>86</v>
      </c>
      <c r="K662" s="6"/>
      <c r="L662" s="5">
        <v>56</v>
      </c>
      <c r="M662" s="5">
        <v>34</v>
      </c>
      <c r="N662" s="5"/>
      <c r="O662" s="5">
        <v>70</v>
      </c>
      <c r="P662" s="6"/>
      <c r="Q662" s="5">
        <v>50</v>
      </c>
      <c r="R662" s="5"/>
      <c r="S662" s="5">
        <v>30</v>
      </c>
      <c r="T662" s="5">
        <v>48.6</v>
      </c>
      <c r="U662" s="5">
        <v>0</v>
      </c>
      <c r="V662" s="5">
        <v>65</v>
      </c>
    </row>
    <row r="663" spans="1:22" x14ac:dyDescent="0.3">
      <c r="A663" s="3">
        <v>38384</v>
      </c>
      <c r="B663" s="4">
        <v>662</v>
      </c>
      <c r="C663" s="5">
        <v>0.42199999999999999</v>
      </c>
      <c r="D663" s="5">
        <v>0.312</v>
      </c>
      <c r="E663" s="5"/>
      <c r="F663" s="5"/>
      <c r="G663" s="5">
        <v>0.32900000000000001</v>
      </c>
      <c r="H663" s="5">
        <v>47</v>
      </c>
      <c r="I663" s="5">
        <v>66</v>
      </c>
      <c r="J663" s="5">
        <v>82</v>
      </c>
      <c r="K663" s="6"/>
      <c r="L663" s="5">
        <v>72</v>
      </c>
      <c r="M663" s="5">
        <v>35</v>
      </c>
      <c r="N663" s="5">
        <v>49</v>
      </c>
      <c r="O663" s="5">
        <v>55</v>
      </c>
      <c r="P663" s="6"/>
      <c r="Q663" s="5">
        <v>50</v>
      </c>
      <c r="R663" s="5"/>
      <c r="S663" s="5">
        <v>36.5</v>
      </c>
      <c r="T663" s="5">
        <v>35.1</v>
      </c>
      <c r="U663" s="5">
        <v>65</v>
      </c>
      <c r="V663" s="5">
        <v>27.5</v>
      </c>
    </row>
    <row r="664" spans="1:22" x14ac:dyDescent="0.3">
      <c r="A664" s="3">
        <v>38412</v>
      </c>
      <c r="B664" s="4">
        <v>663</v>
      </c>
      <c r="C664" s="5">
        <v>0.71699999999999997</v>
      </c>
      <c r="D664" s="5">
        <v>5.3999999999999999E-2</v>
      </c>
      <c r="E664" s="5"/>
      <c r="F664" s="5"/>
      <c r="G664" s="5">
        <v>0.09</v>
      </c>
      <c r="H664" s="5">
        <v>52</v>
      </c>
      <c r="I664" s="5">
        <v>49</v>
      </c>
      <c r="J664" s="5">
        <v>76</v>
      </c>
      <c r="K664" s="6"/>
      <c r="L664" s="5">
        <v>43</v>
      </c>
      <c r="M664" s="5">
        <v>37</v>
      </c>
      <c r="N664" s="5">
        <v>49</v>
      </c>
      <c r="O664" s="5">
        <v>65</v>
      </c>
      <c r="P664" s="6"/>
      <c r="Q664" s="5">
        <v>35</v>
      </c>
      <c r="R664" s="5"/>
      <c r="S664" s="5">
        <v>141.6</v>
      </c>
      <c r="T664" s="5">
        <v>82.6</v>
      </c>
      <c r="U664" s="5">
        <v>5</v>
      </c>
      <c r="V664" s="5">
        <v>47</v>
      </c>
    </row>
    <row r="665" spans="1:22" x14ac:dyDescent="0.3">
      <c r="A665" s="3">
        <v>38443</v>
      </c>
      <c r="B665" s="4">
        <v>664</v>
      </c>
      <c r="C665" s="5">
        <v>1.923</v>
      </c>
      <c r="D665" s="5">
        <v>5.3999999999999999E-2</v>
      </c>
      <c r="E665" s="5"/>
      <c r="F665" s="5"/>
      <c r="G665" s="5">
        <v>0.13300000000000001</v>
      </c>
      <c r="H665" s="5">
        <v>60</v>
      </c>
      <c r="I665" s="5">
        <v>49</v>
      </c>
      <c r="J665" s="5">
        <v>90</v>
      </c>
      <c r="K665" s="6"/>
      <c r="L665" s="5">
        <v>49</v>
      </c>
      <c r="M665" s="5">
        <v>36</v>
      </c>
      <c r="N665" s="5">
        <v>49</v>
      </c>
      <c r="O665" s="5">
        <v>60</v>
      </c>
      <c r="P665" s="6"/>
      <c r="Q665" s="5">
        <v>30</v>
      </c>
      <c r="R665" s="5"/>
      <c r="S665" s="5">
        <v>148.9</v>
      </c>
      <c r="T665" s="5">
        <v>147.9</v>
      </c>
      <c r="U665" s="5">
        <v>96</v>
      </c>
      <c r="V665" s="5">
        <v>175</v>
      </c>
    </row>
    <row r="666" spans="1:22" x14ac:dyDescent="0.3">
      <c r="A666" s="3">
        <v>38473</v>
      </c>
      <c r="B666" s="4">
        <v>665</v>
      </c>
      <c r="C666" s="5">
        <v>2.7879999999999998</v>
      </c>
      <c r="D666" s="5">
        <v>5.093</v>
      </c>
      <c r="E666" s="5"/>
      <c r="F666" s="5"/>
      <c r="G666" s="5">
        <v>1.28</v>
      </c>
      <c r="H666" s="5">
        <v>65</v>
      </c>
      <c r="I666" s="5">
        <v>86</v>
      </c>
      <c r="J666" s="5">
        <v>125</v>
      </c>
      <c r="K666" s="6"/>
      <c r="L666" s="5">
        <v>122</v>
      </c>
      <c r="M666" s="5">
        <v>43</v>
      </c>
      <c r="N666" s="5">
        <v>58</v>
      </c>
      <c r="O666" s="5">
        <v>100</v>
      </c>
      <c r="P666" s="6"/>
      <c r="Q666" s="5">
        <v>40</v>
      </c>
      <c r="R666" s="5"/>
      <c r="S666" s="5">
        <v>131.5</v>
      </c>
      <c r="T666" s="5">
        <v>49.9</v>
      </c>
      <c r="U666" s="5">
        <v>123</v>
      </c>
      <c r="V666" s="5">
        <v>412</v>
      </c>
    </row>
    <row r="667" spans="1:22" x14ac:dyDescent="0.3">
      <c r="A667" s="3">
        <v>38504</v>
      </c>
      <c r="B667" s="4">
        <v>666</v>
      </c>
      <c r="C667" s="5">
        <v>0.66400000000000003</v>
      </c>
      <c r="D667" s="5">
        <v>0.48599999999999999</v>
      </c>
      <c r="E667" s="5"/>
      <c r="F667" s="5"/>
      <c r="G667" s="5">
        <v>0.64</v>
      </c>
      <c r="H667" s="5">
        <v>50</v>
      </c>
      <c r="I667" s="5">
        <v>74</v>
      </c>
      <c r="J667" s="5">
        <v>111</v>
      </c>
      <c r="K667" s="6"/>
      <c r="L667" s="5">
        <v>97</v>
      </c>
      <c r="M667" s="5">
        <v>34</v>
      </c>
      <c r="N667" s="5">
        <v>72</v>
      </c>
      <c r="O667" s="5">
        <v>98</v>
      </c>
      <c r="P667" s="6"/>
      <c r="Q667" s="5">
        <v>80</v>
      </c>
      <c r="R667" s="5"/>
      <c r="S667" s="5">
        <v>50.7</v>
      </c>
      <c r="T667" s="5">
        <v>19.5</v>
      </c>
      <c r="U667" s="5">
        <v>26</v>
      </c>
      <c r="V667" s="5">
        <v>91.5</v>
      </c>
    </row>
    <row r="668" spans="1:22" x14ac:dyDescent="0.3">
      <c r="A668" s="3">
        <v>38534</v>
      </c>
      <c r="B668" s="4">
        <v>667</v>
      </c>
      <c r="C668" s="5">
        <v>0.68600000000000005</v>
      </c>
      <c r="D668" s="5">
        <v>9.7000000000000003E-2</v>
      </c>
      <c r="E668" s="5"/>
      <c r="F668" s="5"/>
      <c r="G668" s="5">
        <v>0.23799999999999999</v>
      </c>
      <c r="H668" s="5">
        <v>51</v>
      </c>
      <c r="I668" s="5">
        <v>54</v>
      </c>
      <c r="J668" s="5">
        <v>92</v>
      </c>
      <c r="K668" s="6"/>
      <c r="L668" s="5">
        <v>64</v>
      </c>
      <c r="M668" s="5">
        <v>35</v>
      </c>
      <c r="N668" s="5">
        <v>50</v>
      </c>
      <c r="O668" s="5">
        <v>80</v>
      </c>
      <c r="P668" s="6"/>
      <c r="Q668" s="5">
        <v>50</v>
      </c>
      <c r="R668" s="5"/>
      <c r="S668" s="5">
        <v>37.9</v>
      </c>
      <c r="T668" s="5">
        <v>86</v>
      </c>
      <c r="U668" s="5">
        <v>16</v>
      </c>
      <c r="V668" s="5">
        <v>120</v>
      </c>
    </row>
    <row r="669" spans="1:22" x14ac:dyDescent="0.3">
      <c r="A669" s="3">
        <v>38565</v>
      </c>
      <c r="B669" s="4">
        <v>668</v>
      </c>
      <c r="C669" s="5">
        <v>0.78500000000000003</v>
      </c>
      <c r="D669" s="5">
        <v>0.17499999999999999</v>
      </c>
      <c r="E669" s="5"/>
      <c r="F669" s="5"/>
      <c r="G669" s="5">
        <v>0.25800000000000001</v>
      </c>
      <c r="H669" s="5">
        <v>53</v>
      </c>
      <c r="I669" s="5">
        <v>59</v>
      </c>
      <c r="J669" s="5">
        <v>101</v>
      </c>
      <c r="K669" s="6"/>
      <c r="L669" s="5">
        <v>65</v>
      </c>
      <c r="M669" s="5">
        <v>34</v>
      </c>
      <c r="N669" s="5">
        <v>49</v>
      </c>
      <c r="O669" s="5">
        <v>85</v>
      </c>
      <c r="P669" s="6"/>
      <c r="Q669" s="5">
        <v>39</v>
      </c>
      <c r="R669" s="5"/>
      <c r="S669" s="5">
        <v>30.9</v>
      </c>
      <c r="T669" s="5">
        <v>30.3</v>
      </c>
      <c r="U669" s="5"/>
      <c r="V669" s="5">
        <v>165</v>
      </c>
    </row>
    <row r="670" spans="1:22" x14ac:dyDescent="0.3">
      <c r="A670" s="3">
        <v>38596</v>
      </c>
      <c r="B670" s="4">
        <v>669</v>
      </c>
      <c r="C670" s="5">
        <v>2.597</v>
      </c>
      <c r="D670" s="5">
        <v>0.14000000000000001</v>
      </c>
      <c r="E670" s="5"/>
      <c r="F670" s="5"/>
      <c r="G670" s="5">
        <v>0.504</v>
      </c>
      <c r="H670" s="5">
        <v>66</v>
      </c>
      <c r="I670" s="5">
        <v>56</v>
      </c>
      <c r="J670" s="5">
        <v>104</v>
      </c>
      <c r="K670" s="6"/>
      <c r="L670" s="5">
        <v>86</v>
      </c>
      <c r="M670" s="5">
        <v>42</v>
      </c>
      <c r="N670" s="5">
        <v>49</v>
      </c>
      <c r="O670" s="5">
        <v>91</v>
      </c>
      <c r="P670" s="6"/>
      <c r="Q670" s="5">
        <v>60</v>
      </c>
      <c r="R670" s="5"/>
      <c r="S670" s="5">
        <v>83.7</v>
      </c>
      <c r="T670" s="5">
        <v>23.5</v>
      </c>
      <c r="U670" s="5"/>
      <c r="V670" s="5">
        <v>175</v>
      </c>
    </row>
    <row r="671" spans="1:22" x14ac:dyDescent="0.3">
      <c r="A671" s="3">
        <v>38626</v>
      </c>
      <c r="B671" s="4">
        <v>670</v>
      </c>
      <c r="C671" s="5">
        <v>2.915</v>
      </c>
      <c r="D671" s="5">
        <v>0.95799999999999996</v>
      </c>
      <c r="E671" s="5"/>
      <c r="F671" s="5"/>
      <c r="G671" s="5">
        <v>1.782</v>
      </c>
      <c r="H671" s="5">
        <v>70</v>
      </c>
      <c r="I671" s="5">
        <v>83</v>
      </c>
      <c r="J671" s="5">
        <v>152</v>
      </c>
      <c r="K671" s="6"/>
      <c r="L671" s="5">
        <v>147</v>
      </c>
      <c r="M671" s="5">
        <v>54</v>
      </c>
      <c r="N671" s="5">
        <v>70</v>
      </c>
      <c r="O671" s="5">
        <v>115</v>
      </c>
      <c r="P671" s="6"/>
      <c r="Q671" s="5">
        <v>95</v>
      </c>
      <c r="R671" s="5"/>
      <c r="S671" s="5">
        <v>130</v>
      </c>
      <c r="T671" s="5">
        <v>42.9</v>
      </c>
      <c r="U671" s="5"/>
      <c r="V671" s="5">
        <v>360</v>
      </c>
    </row>
    <row r="672" spans="1:22" x14ac:dyDescent="0.3">
      <c r="A672" s="3">
        <v>38657</v>
      </c>
      <c r="B672" s="4">
        <v>671</v>
      </c>
      <c r="C672" s="5">
        <v>2.306</v>
      </c>
      <c r="D672" s="5">
        <v>1.27</v>
      </c>
      <c r="E672" s="5"/>
      <c r="F672" s="5"/>
      <c r="G672" s="5">
        <v>1.861</v>
      </c>
      <c r="H672" s="5">
        <v>62</v>
      </c>
      <c r="I672" s="5">
        <v>87</v>
      </c>
      <c r="J672" s="5">
        <v>151</v>
      </c>
      <c r="K672" s="6"/>
      <c r="L672" s="5">
        <v>151</v>
      </c>
      <c r="M672" s="5">
        <v>38</v>
      </c>
      <c r="N672" s="5">
        <v>75</v>
      </c>
      <c r="O672" s="5">
        <v>130</v>
      </c>
      <c r="P672" s="6"/>
      <c r="Q672" s="5">
        <v>109</v>
      </c>
      <c r="R672" s="5"/>
      <c r="S672" s="5">
        <v>84</v>
      </c>
      <c r="T672" s="5">
        <v>58.1</v>
      </c>
      <c r="U672" s="5"/>
      <c r="V672" s="5">
        <v>315</v>
      </c>
    </row>
    <row r="673" spans="1:22" x14ac:dyDescent="0.3">
      <c r="A673" s="3">
        <v>38687</v>
      </c>
      <c r="B673" s="4">
        <v>672</v>
      </c>
      <c r="C673" s="5">
        <v>0.44800000000000001</v>
      </c>
      <c r="D673" s="5">
        <v>0.28899999999999998</v>
      </c>
      <c r="E673" s="5"/>
      <c r="F673" s="5"/>
      <c r="G673" s="5">
        <v>0.56499999999999995</v>
      </c>
      <c r="H673" s="5">
        <v>47</v>
      </c>
      <c r="I673" s="5">
        <v>67</v>
      </c>
      <c r="J673" s="5">
        <v>108</v>
      </c>
      <c r="K673" s="6"/>
      <c r="L673" s="5">
        <v>92</v>
      </c>
      <c r="M673" s="5">
        <v>34</v>
      </c>
      <c r="N673" s="5">
        <v>61</v>
      </c>
      <c r="O673" s="5">
        <v>95</v>
      </c>
      <c r="P673" s="6"/>
      <c r="Q673" s="5">
        <v>70</v>
      </c>
      <c r="R673" s="5"/>
      <c r="S673" s="5">
        <v>27.1</v>
      </c>
      <c r="T673" s="5">
        <v>39.799999999999997</v>
      </c>
      <c r="U673" s="5">
        <v>0</v>
      </c>
      <c r="V673" s="5">
        <v>69</v>
      </c>
    </row>
    <row r="674" spans="1:22" x14ac:dyDescent="0.3">
      <c r="A674" s="3">
        <v>38718</v>
      </c>
      <c r="B674" s="4">
        <v>673</v>
      </c>
      <c r="C674" s="5">
        <v>0.55000000000000004</v>
      </c>
      <c r="D674" s="5">
        <v>0.08</v>
      </c>
      <c r="E674" s="5"/>
      <c r="F674" s="5"/>
      <c r="G674" s="5">
        <v>0.34300000000000003</v>
      </c>
      <c r="H674" s="5">
        <v>50</v>
      </c>
      <c r="I674" s="5">
        <v>52</v>
      </c>
      <c r="J674" s="5">
        <v>96</v>
      </c>
      <c r="K674" s="5"/>
      <c r="L674" s="5">
        <v>74</v>
      </c>
      <c r="M674" s="5">
        <v>37</v>
      </c>
      <c r="N674" s="5">
        <v>49</v>
      </c>
      <c r="O674" s="5">
        <v>88</v>
      </c>
      <c r="P674" s="5"/>
      <c r="Q674" s="5">
        <v>60</v>
      </c>
      <c r="R674" s="5"/>
      <c r="S674" s="5">
        <v>7.1</v>
      </c>
      <c r="T674" s="5">
        <v>8.6999999999999993</v>
      </c>
      <c r="U674" s="5">
        <v>49</v>
      </c>
      <c r="V674" s="5">
        <v>45</v>
      </c>
    </row>
    <row r="675" spans="1:22" x14ac:dyDescent="0.3">
      <c r="A675" s="3">
        <v>38749</v>
      </c>
      <c r="B675" s="4">
        <v>674</v>
      </c>
      <c r="C675" s="5">
        <v>0.80100000000000005</v>
      </c>
      <c r="D675" s="5">
        <v>5.5E-2</v>
      </c>
      <c r="E675" s="5"/>
      <c r="F675" s="5"/>
      <c r="G675" s="5">
        <v>9.4E-2</v>
      </c>
      <c r="H675" s="5">
        <v>51</v>
      </c>
      <c r="I675" s="5">
        <v>49</v>
      </c>
      <c r="J675" s="5">
        <v>79</v>
      </c>
      <c r="K675" s="5"/>
      <c r="L675" s="5">
        <v>49</v>
      </c>
      <c r="M675" s="5">
        <v>32</v>
      </c>
      <c r="N675" s="5">
        <v>49</v>
      </c>
      <c r="O675" s="5">
        <v>53</v>
      </c>
      <c r="P675" s="5"/>
      <c r="Q675" s="5">
        <v>40</v>
      </c>
      <c r="R675" s="5"/>
      <c r="S675" s="5">
        <v>57.1</v>
      </c>
      <c r="T675" s="5">
        <v>74.599999999999994</v>
      </c>
      <c r="U675" s="5">
        <v>12</v>
      </c>
      <c r="V675" s="5">
        <v>45</v>
      </c>
    </row>
    <row r="676" spans="1:22" x14ac:dyDescent="0.3">
      <c r="A676" s="3">
        <v>38777</v>
      </c>
      <c r="B676" s="4">
        <v>675</v>
      </c>
      <c r="C676" s="5">
        <v>0.74399999999999999</v>
      </c>
      <c r="D676" s="5">
        <v>0.183</v>
      </c>
      <c r="E676" s="5"/>
      <c r="F676" s="5"/>
      <c r="G676" s="5">
        <v>0.249</v>
      </c>
      <c r="H676" s="5">
        <v>51</v>
      </c>
      <c r="I676" s="5">
        <v>59</v>
      </c>
      <c r="J676" s="5">
        <v>99</v>
      </c>
      <c r="K676" s="5"/>
      <c r="L676" s="5">
        <v>72</v>
      </c>
      <c r="M676" s="5">
        <v>0</v>
      </c>
      <c r="N676" s="5">
        <v>47</v>
      </c>
      <c r="O676" s="5">
        <v>80</v>
      </c>
      <c r="P676" s="5"/>
      <c r="Q676" s="5">
        <v>49</v>
      </c>
      <c r="R676" s="5"/>
      <c r="S676" s="5">
        <v>128.4</v>
      </c>
      <c r="T676" s="5">
        <v>51.6</v>
      </c>
      <c r="U676" s="5">
        <v>193.5</v>
      </c>
      <c r="V676" s="5"/>
    </row>
    <row r="677" spans="1:22" x14ac:dyDescent="0.3">
      <c r="A677" s="3">
        <v>38808</v>
      </c>
      <c r="B677" s="4">
        <v>676</v>
      </c>
      <c r="C677" s="5">
        <v>0.216</v>
      </c>
      <c r="D677" s="5">
        <v>0.29899999999999999</v>
      </c>
      <c r="E677" s="5"/>
      <c r="F677" s="5">
        <v>2.149</v>
      </c>
      <c r="G677" s="5">
        <v>1.6779999999999999</v>
      </c>
      <c r="H677" s="5">
        <v>27</v>
      </c>
      <c r="I677" s="5">
        <v>67</v>
      </c>
      <c r="J677" s="5">
        <v>133</v>
      </c>
      <c r="K677" s="5">
        <v>167</v>
      </c>
      <c r="L677" s="5">
        <v>129</v>
      </c>
      <c r="M677" s="5">
        <v>3</v>
      </c>
      <c r="N677" s="5">
        <v>62</v>
      </c>
      <c r="O677" s="5">
        <v>100</v>
      </c>
      <c r="P677" s="5">
        <v>136</v>
      </c>
      <c r="Q677" s="5">
        <v>96</v>
      </c>
      <c r="R677" s="5"/>
      <c r="S677" s="5">
        <v>69.599999999999994</v>
      </c>
      <c r="T677" s="5">
        <v>142.5</v>
      </c>
      <c r="U677" s="5">
        <v>216.2</v>
      </c>
      <c r="V677" s="5">
        <v>410</v>
      </c>
    </row>
    <row r="678" spans="1:22" x14ac:dyDescent="0.3">
      <c r="A678" s="3">
        <v>38838</v>
      </c>
      <c r="B678" s="4">
        <v>677</v>
      </c>
      <c r="C678" s="5">
        <v>1.524</v>
      </c>
      <c r="D678" s="5">
        <v>0.65600000000000003</v>
      </c>
      <c r="E678" s="5"/>
      <c r="F678" s="5">
        <v>4.6340000000000003</v>
      </c>
      <c r="G678" s="5">
        <v>6.2789999999999999</v>
      </c>
      <c r="H678" s="5">
        <v>40</v>
      </c>
      <c r="I678" s="5">
        <v>78</v>
      </c>
      <c r="J678" s="5">
        <v>206</v>
      </c>
      <c r="K678" s="5">
        <v>178</v>
      </c>
      <c r="L678" s="5">
        <v>184</v>
      </c>
      <c r="M678" s="5">
        <v>5</v>
      </c>
      <c r="N678" s="5">
        <v>71</v>
      </c>
      <c r="O678" s="5">
        <v>144</v>
      </c>
      <c r="P678" s="5">
        <v>2</v>
      </c>
      <c r="Q678" s="5">
        <v>164</v>
      </c>
      <c r="R678" s="5"/>
      <c r="S678" s="5">
        <v>118.2</v>
      </c>
      <c r="T678" s="5">
        <v>96.6</v>
      </c>
      <c r="U678" s="5">
        <v>100.9</v>
      </c>
      <c r="V678" s="5">
        <v>480</v>
      </c>
    </row>
    <row r="679" spans="1:22" x14ac:dyDescent="0.3">
      <c r="A679" s="3">
        <v>38869</v>
      </c>
      <c r="B679" s="4">
        <v>678</v>
      </c>
      <c r="C679" s="5">
        <v>1.2829999999999999</v>
      </c>
      <c r="D679" s="5">
        <v>1.421</v>
      </c>
      <c r="E679" s="5"/>
      <c r="F679" s="5">
        <v>5.3490000000000002</v>
      </c>
      <c r="G679" s="5">
        <v>4.9349999999999996</v>
      </c>
      <c r="H679" s="5">
        <v>58</v>
      </c>
      <c r="I679" s="5">
        <v>90</v>
      </c>
      <c r="J679" s="5">
        <v>163</v>
      </c>
      <c r="K679" s="5">
        <v>184</v>
      </c>
      <c r="L679" s="5">
        <v>173</v>
      </c>
      <c r="M679" s="5">
        <v>37</v>
      </c>
      <c r="N679" s="5">
        <v>80</v>
      </c>
      <c r="O679" s="5">
        <v>135</v>
      </c>
      <c r="P679" s="5">
        <v>112</v>
      </c>
      <c r="Q679" s="5">
        <v>153</v>
      </c>
      <c r="R679" s="5"/>
      <c r="S679" s="5">
        <v>53.6</v>
      </c>
      <c r="T679" s="5">
        <v>28.9</v>
      </c>
      <c r="U679" s="5">
        <v>132</v>
      </c>
      <c r="V679" s="5">
        <v>440</v>
      </c>
    </row>
    <row r="680" spans="1:22" x14ac:dyDescent="0.3">
      <c r="A680" s="3">
        <v>38899</v>
      </c>
      <c r="B680" s="4">
        <v>679</v>
      </c>
      <c r="C680" s="5">
        <v>0.22600000000000001</v>
      </c>
      <c r="D680" s="5">
        <v>0.59</v>
      </c>
      <c r="E680" s="5"/>
      <c r="F680" s="5">
        <v>1.3919999999999999</v>
      </c>
      <c r="G680" s="5">
        <v>1.405</v>
      </c>
      <c r="H680" s="5">
        <v>43</v>
      </c>
      <c r="I680" s="5">
        <v>76</v>
      </c>
      <c r="J680" s="5">
        <v>116</v>
      </c>
      <c r="K680" s="5">
        <v>159</v>
      </c>
      <c r="L680" s="5">
        <v>126</v>
      </c>
      <c r="M680" s="5">
        <v>38</v>
      </c>
      <c r="N680" s="5">
        <v>69</v>
      </c>
      <c r="O680" s="5">
        <v>68</v>
      </c>
      <c r="P680" s="5">
        <v>147</v>
      </c>
      <c r="Q680" s="5">
        <v>67</v>
      </c>
      <c r="R680" s="5"/>
      <c r="S680" s="5">
        <v>34.799999999999997</v>
      </c>
      <c r="T680" s="5">
        <v>33.299999999999997</v>
      </c>
      <c r="U680" s="5">
        <v>33.299999999999997</v>
      </c>
      <c r="V680" s="5">
        <v>280</v>
      </c>
    </row>
    <row r="681" spans="1:22" x14ac:dyDescent="0.3">
      <c r="A681" s="3">
        <v>38930</v>
      </c>
      <c r="B681" s="4">
        <v>680</v>
      </c>
      <c r="C681" s="5">
        <v>9.4E-2</v>
      </c>
      <c r="D681" s="5">
        <v>0.46800000000000003</v>
      </c>
      <c r="E681" s="5"/>
      <c r="F681" s="5">
        <v>0.56799999999999995</v>
      </c>
      <c r="G681" s="5">
        <v>0.62</v>
      </c>
      <c r="H681" s="5">
        <v>35</v>
      </c>
      <c r="I681" s="5">
        <v>73</v>
      </c>
      <c r="J681" s="5">
        <v>97</v>
      </c>
      <c r="K681" s="5">
        <v>134</v>
      </c>
      <c r="L681" s="5">
        <v>104</v>
      </c>
      <c r="M681" s="5">
        <v>28</v>
      </c>
      <c r="N681" s="5">
        <v>73</v>
      </c>
      <c r="O681" s="5">
        <v>90</v>
      </c>
      <c r="P681" s="5">
        <v>116</v>
      </c>
      <c r="Q681" s="5">
        <v>91</v>
      </c>
      <c r="R681" s="5"/>
      <c r="S681" s="5">
        <v>22.8</v>
      </c>
      <c r="T681" s="5">
        <v>101.5</v>
      </c>
      <c r="U681" s="5">
        <v>53</v>
      </c>
      <c r="V681" s="5"/>
    </row>
    <row r="682" spans="1:22" x14ac:dyDescent="0.3">
      <c r="A682" s="3">
        <v>38961</v>
      </c>
      <c r="B682" s="4">
        <v>681</v>
      </c>
      <c r="C682" s="5">
        <v>0.152</v>
      </c>
      <c r="D682" s="5">
        <v>0.30099999999999999</v>
      </c>
      <c r="E682" s="5"/>
      <c r="F682" s="5">
        <v>0.16700000000000001</v>
      </c>
      <c r="G682" s="5">
        <v>0.42099999999999999</v>
      </c>
      <c r="H682" s="5">
        <v>41</v>
      </c>
      <c r="I682" s="5">
        <v>67</v>
      </c>
      <c r="J682" s="5">
        <v>90</v>
      </c>
      <c r="K682" s="5">
        <v>105</v>
      </c>
      <c r="L682" s="5">
        <v>93</v>
      </c>
      <c r="M682" s="5">
        <v>38</v>
      </c>
      <c r="N682" s="5">
        <v>64</v>
      </c>
      <c r="O682" s="5">
        <v>80</v>
      </c>
      <c r="P682" s="5">
        <v>74</v>
      </c>
      <c r="Q682" s="5">
        <v>76</v>
      </c>
      <c r="R682" s="5"/>
      <c r="S682" s="5">
        <v>101.3</v>
      </c>
      <c r="T682" s="5">
        <v>52.2</v>
      </c>
      <c r="U682" s="5">
        <v>32.9</v>
      </c>
      <c r="V682" s="5">
        <v>90</v>
      </c>
    </row>
    <row r="683" spans="1:22" x14ac:dyDescent="0.3">
      <c r="A683" s="3">
        <v>38991</v>
      </c>
      <c r="B683" s="4">
        <v>682</v>
      </c>
      <c r="C683" s="5">
        <v>0.42699999999999999</v>
      </c>
      <c r="D683" s="5">
        <v>0.46</v>
      </c>
      <c r="E683" s="5"/>
      <c r="F683" s="5">
        <v>0.57399999999999995</v>
      </c>
      <c r="G683" s="5">
        <v>0.71199999999999997</v>
      </c>
      <c r="H683" s="5">
        <v>47</v>
      </c>
      <c r="I683" s="5">
        <v>72</v>
      </c>
      <c r="J683" s="5">
        <v>107</v>
      </c>
      <c r="K683" s="5">
        <v>121</v>
      </c>
      <c r="L683" s="5">
        <v>96</v>
      </c>
      <c r="M683" s="5">
        <v>38</v>
      </c>
      <c r="N683" s="5">
        <v>63</v>
      </c>
      <c r="O683" s="5">
        <v>72</v>
      </c>
      <c r="P683" s="5">
        <v>72</v>
      </c>
      <c r="Q683" s="5">
        <v>57</v>
      </c>
      <c r="R683" s="5"/>
      <c r="S683" s="5">
        <v>119.6</v>
      </c>
      <c r="T683" s="5">
        <v>92.6</v>
      </c>
      <c r="U683" s="5">
        <v>281.10000000000002</v>
      </c>
      <c r="V683" s="5">
        <v>452</v>
      </c>
    </row>
    <row r="684" spans="1:22" x14ac:dyDescent="0.3">
      <c r="A684" s="3">
        <v>39022</v>
      </c>
      <c r="B684" s="4">
        <v>683</v>
      </c>
      <c r="C684" s="5">
        <v>1.647</v>
      </c>
      <c r="D684" s="5">
        <v>0.68</v>
      </c>
      <c r="E684" s="5"/>
      <c r="F684" s="5">
        <v>2.383</v>
      </c>
      <c r="G684" s="5">
        <v>1.4359999999999999</v>
      </c>
      <c r="H684" s="5">
        <v>53</v>
      </c>
      <c r="I684" s="5">
        <v>79</v>
      </c>
      <c r="J684" s="5">
        <v>143</v>
      </c>
      <c r="K684" s="5">
        <v>169</v>
      </c>
      <c r="L684" s="5">
        <v>131</v>
      </c>
      <c r="M684" s="5">
        <v>39</v>
      </c>
      <c r="N684" s="5">
        <v>79</v>
      </c>
      <c r="O684" s="5">
        <v>100</v>
      </c>
      <c r="P684" s="5">
        <v>119</v>
      </c>
      <c r="Q684" s="5">
        <v>95</v>
      </c>
      <c r="R684" s="5"/>
      <c r="S684" s="5">
        <v>125.7</v>
      </c>
      <c r="T684" s="5">
        <v>147.6</v>
      </c>
      <c r="U684" s="5">
        <v>67.599999999999994</v>
      </c>
      <c r="V684" s="5">
        <v>360</v>
      </c>
    </row>
    <row r="685" spans="1:22" x14ac:dyDescent="0.3">
      <c r="A685" s="3">
        <v>39052</v>
      </c>
      <c r="B685" s="4">
        <v>684</v>
      </c>
      <c r="C685" s="5">
        <v>0.112</v>
      </c>
      <c r="D685" s="5">
        <v>2.919</v>
      </c>
      <c r="E685" s="5"/>
      <c r="F685" s="5">
        <v>2.7E-2</v>
      </c>
      <c r="G685" s="5">
        <v>1.3240000000000001</v>
      </c>
      <c r="H685" s="5">
        <v>38</v>
      </c>
      <c r="I685" s="5">
        <v>104</v>
      </c>
      <c r="J685" s="5">
        <v>115</v>
      </c>
      <c r="K685" s="5">
        <v>78</v>
      </c>
      <c r="L685" s="5">
        <v>121</v>
      </c>
      <c r="M685" s="5">
        <v>35</v>
      </c>
      <c r="N685" s="5">
        <v>99</v>
      </c>
      <c r="O685" s="5">
        <v>98</v>
      </c>
      <c r="P685" s="5">
        <v>76</v>
      </c>
      <c r="Q685" s="5">
        <v>96</v>
      </c>
      <c r="R685" s="5"/>
      <c r="S685" s="5">
        <v>48.2</v>
      </c>
      <c r="T685" s="5">
        <v>107</v>
      </c>
      <c r="U685" s="5">
        <v>47.1</v>
      </c>
      <c r="V685" s="5">
        <v>105</v>
      </c>
    </row>
    <row r="686" spans="1:22" x14ac:dyDescent="0.3">
      <c r="A686" s="3">
        <v>39083</v>
      </c>
      <c r="B686" s="4">
        <v>685</v>
      </c>
      <c r="C686" s="5">
        <v>0.16200000000000001</v>
      </c>
      <c r="D686" s="5">
        <v>1.7749999999999999</v>
      </c>
      <c r="E686" s="5"/>
      <c r="F686" s="5">
        <v>0.14399999999999999</v>
      </c>
      <c r="G686" s="5">
        <v>0.26800000000000002</v>
      </c>
      <c r="H686" s="5">
        <v>28</v>
      </c>
      <c r="I686" s="5">
        <v>95</v>
      </c>
      <c r="J686" s="5">
        <v>93</v>
      </c>
      <c r="K686" s="5">
        <v>97</v>
      </c>
      <c r="L686" s="5">
        <v>79</v>
      </c>
      <c r="M686" s="5">
        <v>27</v>
      </c>
      <c r="N686" s="5">
        <v>90</v>
      </c>
      <c r="O686" s="5">
        <v>70</v>
      </c>
      <c r="P686" s="5">
        <v>69</v>
      </c>
      <c r="Q686" s="5">
        <v>67</v>
      </c>
      <c r="R686" s="5">
        <v>40.200000000000003</v>
      </c>
      <c r="S686" s="5">
        <v>16</v>
      </c>
      <c r="T686" s="5">
        <v>62.2</v>
      </c>
      <c r="U686" s="5">
        <v>17.399999999999999</v>
      </c>
      <c r="V686" s="5">
        <v>30</v>
      </c>
    </row>
    <row r="687" spans="1:22" x14ac:dyDescent="0.3">
      <c r="A687" s="3">
        <v>39114</v>
      </c>
      <c r="B687" s="4">
        <v>686</v>
      </c>
      <c r="C687" s="5">
        <v>0.14000000000000001</v>
      </c>
      <c r="D687" s="5">
        <v>1.8260000000000001</v>
      </c>
      <c r="E687" s="5"/>
      <c r="F687" s="5">
        <v>1.0999999999999999E-2</v>
      </c>
      <c r="G687" s="5">
        <v>0.13</v>
      </c>
      <c r="H687" s="5">
        <v>27</v>
      </c>
      <c r="I687" s="5">
        <v>95</v>
      </c>
      <c r="J687" s="5">
        <v>83</v>
      </c>
      <c r="K687" s="5">
        <v>53</v>
      </c>
      <c r="L687" s="5">
        <v>58</v>
      </c>
      <c r="M687" s="5">
        <v>24</v>
      </c>
      <c r="N687" s="5">
        <v>88</v>
      </c>
      <c r="O687" s="5">
        <v>65</v>
      </c>
      <c r="P687" s="5">
        <v>0</v>
      </c>
      <c r="Q687" s="5">
        <v>47</v>
      </c>
      <c r="R687" s="5">
        <v>36.799999999999997</v>
      </c>
      <c r="S687" s="5">
        <v>37.299999999999997</v>
      </c>
      <c r="T687" s="5">
        <v>79.5</v>
      </c>
      <c r="U687" s="5">
        <v>0</v>
      </c>
      <c r="V687" s="5">
        <v>50</v>
      </c>
    </row>
    <row r="688" spans="1:22" x14ac:dyDescent="0.3">
      <c r="A688" s="3">
        <v>39142</v>
      </c>
      <c r="B688" s="4">
        <v>687</v>
      </c>
      <c r="C688" s="5">
        <v>0.158</v>
      </c>
      <c r="D688" s="5">
        <v>1.1200000000000001</v>
      </c>
      <c r="E688" s="5"/>
      <c r="F688" s="5">
        <v>1.7999999999999999E-2</v>
      </c>
      <c r="G688" s="5">
        <v>0.185</v>
      </c>
      <c r="H688" s="5">
        <v>28</v>
      </c>
      <c r="I688" s="5">
        <v>107</v>
      </c>
      <c r="J688" s="5">
        <v>87</v>
      </c>
      <c r="K688" s="5">
        <v>58</v>
      </c>
      <c r="L688" s="5">
        <v>64</v>
      </c>
      <c r="M688" s="5">
        <v>26</v>
      </c>
      <c r="N688" s="5">
        <v>85</v>
      </c>
      <c r="O688" s="5">
        <v>68</v>
      </c>
      <c r="P688" s="5">
        <v>0</v>
      </c>
      <c r="Q688" s="5">
        <v>47</v>
      </c>
      <c r="R688" s="5">
        <v>64.2</v>
      </c>
      <c r="S688" s="5">
        <v>39.700000000000003</v>
      </c>
      <c r="T688" s="5">
        <v>89.8</v>
      </c>
      <c r="U688" s="5">
        <v>61.5</v>
      </c>
      <c r="V688" s="5">
        <v>195</v>
      </c>
    </row>
    <row r="689" spans="1:22" x14ac:dyDescent="0.3">
      <c r="A689" s="3">
        <v>39173</v>
      </c>
      <c r="B689" s="4">
        <v>688</v>
      </c>
      <c r="C689" s="5">
        <v>0.35499999999999998</v>
      </c>
      <c r="D689" s="5">
        <v>0.26100000000000001</v>
      </c>
      <c r="E689" s="5"/>
      <c r="F689" s="5">
        <v>0.317</v>
      </c>
      <c r="G689" s="5">
        <v>1.254</v>
      </c>
      <c r="H689" s="5">
        <v>37</v>
      </c>
      <c r="I689" s="5">
        <v>72</v>
      </c>
      <c r="J689" s="5">
        <v>118</v>
      </c>
      <c r="K689" s="5">
        <v>107</v>
      </c>
      <c r="L689" s="5">
        <v>124</v>
      </c>
      <c r="M689" s="5">
        <v>27</v>
      </c>
      <c r="N689" s="5">
        <v>45</v>
      </c>
      <c r="O689" s="5">
        <v>90</v>
      </c>
      <c r="P689" s="5">
        <v>79</v>
      </c>
      <c r="Q689" s="5">
        <v>90</v>
      </c>
      <c r="R689" s="5">
        <v>218.5</v>
      </c>
      <c r="S689" s="5">
        <v>51.3</v>
      </c>
      <c r="T689" s="5">
        <v>93.6</v>
      </c>
      <c r="U689" s="5">
        <v>130.19999999999999</v>
      </c>
      <c r="V689" s="5">
        <v>420</v>
      </c>
    </row>
    <row r="690" spans="1:22" x14ac:dyDescent="0.3">
      <c r="A690" s="3">
        <v>39203</v>
      </c>
      <c r="B690" s="4">
        <v>689</v>
      </c>
      <c r="C690" s="5">
        <v>0.3</v>
      </c>
      <c r="D690" s="4"/>
      <c r="E690" s="5"/>
      <c r="F690" s="5">
        <v>5.2999999999999999E-2</v>
      </c>
      <c r="G690" s="5">
        <v>0.56399999999999995</v>
      </c>
      <c r="H690" s="5">
        <v>37</v>
      </c>
      <c r="I690" s="5"/>
      <c r="J690" s="5">
        <v>93</v>
      </c>
      <c r="K690" s="5">
        <v>87</v>
      </c>
      <c r="L690" s="5">
        <v>100</v>
      </c>
      <c r="M690" s="5">
        <v>32</v>
      </c>
      <c r="N690" s="5"/>
      <c r="O690" s="5">
        <v>80</v>
      </c>
      <c r="P690" s="5">
        <v>79</v>
      </c>
      <c r="Q690" s="5">
        <v>89</v>
      </c>
      <c r="R690" s="5">
        <v>73.5</v>
      </c>
      <c r="S690" s="5">
        <v>56.8</v>
      </c>
      <c r="T690" s="5">
        <v>98.1</v>
      </c>
      <c r="U690" s="5">
        <v>61.5</v>
      </c>
      <c r="V690" s="5">
        <v>335</v>
      </c>
    </row>
    <row r="691" spans="1:22" x14ac:dyDescent="0.3">
      <c r="A691" s="3">
        <v>39234</v>
      </c>
      <c r="B691" s="4">
        <v>690</v>
      </c>
      <c r="C691" s="5">
        <v>0.26700000000000002</v>
      </c>
      <c r="D691" s="4"/>
      <c r="E691" s="5"/>
      <c r="F691" s="5">
        <v>5.0999999999999997E-2</v>
      </c>
      <c r="G691" s="5">
        <v>0.443</v>
      </c>
      <c r="H691" s="5">
        <v>35</v>
      </c>
      <c r="I691" s="5"/>
      <c r="J691" s="5">
        <v>93</v>
      </c>
      <c r="K691" s="5">
        <v>85</v>
      </c>
      <c r="L691" s="5">
        <v>94</v>
      </c>
      <c r="M691" s="5">
        <v>28</v>
      </c>
      <c r="N691" s="5"/>
      <c r="O691" s="5">
        <v>80</v>
      </c>
      <c r="P691" s="5">
        <v>73</v>
      </c>
      <c r="Q691" s="5">
        <v>82</v>
      </c>
      <c r="R691" s="5">
        <v>88.9</v>
      </c>
      <c r="S691" s="5">
        <v>56.5</v>
      </c>
      <c r="T691" s="5">
        <v>56.3</v>
      </c>
      <c r="U691" s="5">
        <v>66.5</v>
      </c>
      <c r="V691" s="5">
        <v>412</v>
      </c>
    </row>
    <row r="692" spans="1:22" x14ac:dyDescent="0.3">
      <c r="A692" s="3">
        <v>39264</v>
      </c>
      <c r="B692" s="4">
        <v>691</v>
      </c>
      <c r="C692" s="5">
        <v>0.311</v>
      </c>
      <c r="D692" s="5">
        <v>1.4E-2</v>
      </c>
      <c r="E692" s="5"/>
      <c r="F692" s="5">
        <v>4.2000000000000003E-2</v>
      </c>
      <c r="G692" s="5">
        <v>0.52500000000000002</v>
      </c>
      <c r="H692" s="5">
        <v>38</v>
      </c>
      <c r="I692" s="5">
        <v>38</v>
      </c>
      <c r="J692" s="5">
        <v>91</v>
      </c>
      <c r="K692" s="5">
        <v>83</v>
      </c>
      <c r="L692" s="5">
        <v>96</v>
      </c>
      <c r="M692" s="5">
        <v>34</v>
      </c>
      <c r="N692" s="5">
        <v>37</v>
      </c>
      <c r="O692" s="5">
        <v>80</v>
      </c>
      <c r="P692" s="5">
        <v>68</v>
      </c>
      <c r="Q692" s="5">
        <v>78</v>
      </c>
      <c r="R692" s="5">
        <v>57.5</v>
      </c>
      <c r="S692" s="5">
        <v>16.5</v>
      </c>
      <c r="T692" s="5">
        <v>27.8</v>
      </c>
      <c r="U692" s="5">
        <v>21.3</v>
      </c>
      <c r="V692" s="5">
        <v>90</v>
      </c>
    </row>
    <row r="693" spans="1:22" x14ac:dyDescent="0.3">
      <c r="A693" s="3">
        <v>39295</v>
      </c>
      <c r="B693" s="4">
        <v>692</v>
      </c>
      <c r="C693" s="5">
        <v>0.27700000000000002</v>
      </c>
      <c r="D693" s="5">
        <v>0.08</v>
      </c>
      <c r="E693" s="5"/>
      <c r="F693" s="5">
        <v>7.1999999999999995E-2</v>
      </c>
      <c r="G693" s="5">
        <v>0.624</v>
      </c>
      <c r="H693" s="5">
        <v>36</v>
      </c>
      <c r="I693" s="5">
        <v>46</v>
      </c>
      <c r="J693" s="5">
        <v>96</v>
      </c>
      <c r="K693" s="5">
        <v>89</v>
      </c>
      <c r="L693" s="5">
        <v>100</v>
      </c>
      <c r="M693" s="5">
        <v>30</v>
      </c>
      <c r="N693" s="5">
        <v>37</v>
      </c>
      <c r="O693" s="5">
        <v>84</v>
      </c>
      <c r="P693" s="5">
        <v>64</v>
      </c>
      <c r="Q693" s="5">
        <v>75</v>
      </c>
      <c r="R693" s="5">
        <v>132.6</v>
      </c>
      <c r="S693" s="5">
        <v>104.4</v>
      </c>
      <c r="T693" s="5">
        <v>8.8000000000000007</v>
      </c>
      <c r="U693" s="5">
        <v>120</v>
      </c>
      <c r="V693" s="5">
        <v>345</v>
      </c>
    </row>
    <row r="694" spans="1:22" x14ac:dyDescent="0.3">
      <c r="A694" s="3">
        <v>39326</v>
      </c>
      <c r="B694" s="4">
        <v>693</v>
      </c>
      <c r="C694" s="5">
        <v>0.27400000000000002</v>
      </c>
      <c r="D694" s="5">
        <v>2.4E-2</v>
      </c>
      <c r="E694" s="5"/>
      <c r="F694" s="5">
        <v>4.3999999999999997E-2</v>
      </c>
      <c r="G694" s="5">
        <v>0.45300000000000001</v>
      </c>
      <c r="H694" s="5">
        <v>36</v>
      </c>
      <c r="I694" s="5">
        <v>40</v>
      </c>
      <c r="J694" s="5">
        <v>93</v>
      </c>
      <c r="K694" s="5">
        <v>84</v>
      </c>
      <c r="L694" s="5">
        <v>92</v>
      </c>
      <c r="M694" s="5">
        <v>29</v>
      </c>
      <c r="N694" s="5">
        <v>35</v>
      </c>
      <c r="O694" s="5">
        <v>85</v>
      </c>
      <c r="P694" s="5">
        <v>75</v>
      </c>
      <c r="Q694" s="5">
        <v>51</v>
      </c>
      <c r="R694" s="5">
        <v>22.6</v>
      </c>
      <c r="S694" s="5">
        <v>62.6</v>
      </c>
      <c r="T694" s="5">
        <v>26.3</v>
      </c>
      <c r="U694" s="5">
        <v>41</v>
      </c>
      <c r="V694" s="5">
        <v>114</v>
      </c>
    </row>
    <row r="695" spans="1:22" x14ac:dyDescent="0.3">
      <c r="A695" s="3">
        <v>39356</v>
      </c>
      <c r="B695" s="4">
        <v>694</v>
      </c>
      <c r="C695" s="5">
        <v>0.54900000000000004</v>
      </c>
      <c r="D695" s="5">
        <v>0.32400000000000001</v>
      </c>
      <c r="E695" s="5"/>
      <c r="F695" s="5">
        <v>0.28499999999999998</v>
      </c>
      <c r="G695" s="5">
        <v>0.92300000000000004</v>
      </c>
      <c r="H695" s="5">
        <v>45</v>
      </c>
      <c r="I695" s="5">
        <v>54</v>
      </c>
      <c r="J695" s="5">
        <v>120</v>
      </c>
      <c r="K695" s="5">
        <v>104</v>
      </c>
      <c r="L695" s="5">
        <v>93</v>
      </c>
      <c r="M695" s="5">
        <v>26</v>
      </c>
      <c r="N695" s="5">
        <v>34</v>
      </c>
      <c r="O695" s="5">
        <v>80</v>
      </c>
      <c r="P695" s="5">
        <v>66</v>
      </c>
      <c r="Q695" s="5">
        <v>48</v>
      </c>
      <c r="R695" s="5">
        <v>185.6</v>
      </c>
      <c r="S695" s="5">
        <v>20.100000000000001</v>
      </c>
      <c r="T695" s="5">
        <v>129</v>
      </c>
      <c r="U695" s="5">
        <v>220</v>
      </c>
      <c r="V695" s="5">
        <v>281</v>
      </c>
    </row>
    <row r="696" spans="1:22" x14ac:dyDescent="0.3">
      <c r="A696" s="3">
        <v>39387</v>
      </c>
      <c r="B696" s="4">
        <v>695</v>
      </c>
      <c r="C696" s="5">
        <v>0.72</v>
      </c>
      <c r="D696" s="5">
        <v>0.36199999999999999</v>
      </c>
      <c r="E696" s="5"/>
      <c r="F696" s="5">
        <v>0.40799999999999997</v>
      </c>
      <c r="G696" s="5">
        <v>1.3660000000000001</v>
      </c>
      <c r="H696" s="5">
        <v>50</v>
      </c>
      <c r="I696" s="5">
        <v>63</v>
      </c>
      <c r="J696" s="5">
        <v>132</v>
      </c>
      <c r="K696" s="5">
        <v>116</v>
      </c>
      <c r="L696" s="5">
        <v>109</v>
      </c>
      <c r="M696" s="5">
        <v>28</v>
      </c>
      <c r="N696" s="5">
        <v>40</v>
      </c>
      <c r="O696" s="5">
        <v>95</v>
      </c>
      <c r="P696" s="5">
        <v>89</v>
      </c>
      <c r="Q696" s="5">
        <v>72</v>
      </c>
      <c r="R696" s="5">
        <v>115.7</v>
      </c>
      <c r="S696" s="5">
        <v>142.4</v>
      </c>
      <c r="T696" s="5">
        <v>93</v>
      </c>
      <c r="U696" s="5">
        <v>140</v>
      </c>
      <c r="V696" s="5">
        <v>177</v>
      </c>
    </row>
    <row r="697" spans="1:22" x14ac:dyDescent="0.3">
      <c r="A697" s="3">
        <v>39417</v>
      </c>
      <c r="B697" s="4">
        <v>696</v>
      </c>
      <c r="C697" s="5">
        <v>0.22800000000000001</v>
      </c>
      <c r="D697" s="5">
        <v>4.1000000000000002E-2</v>
      </c>
      <c r="E697" s="5"/>
      <c r="F697" s="5">
        <v>0.19900000000000001</v>
      </c>
      <c r="G697" s="5">
        <v>0.40899999999999997</v>
      </c>
      <c r="H697" s="5">
        <v>33</v>
      </c>
      <c r="I697" s="5">
        <v>45</v>
      </c>
      <c r="J697" s="5">
        <v>109</v>
      </c>
      <c r="K697" s="5">
        <v>108</v>
      </c>
      <c r="L697" s="5">
        <v>91</v>
      </c>
      <c r="M697" s="5">
        <v>30</v>
      </c>
      <c r="N697" s="5">
        <v>39</v>
      </c>
      <c r="O697" s="5">
        <v>92</v>
      </c>
      <c r="P697" s="5">
        <v>87</v>
      </c>
      <c r="Q697" s="5">
        <v>72</v>
      </c>
      <c r="R697" s="5">
        <v>89</v>
      </c>
      <c r="S697" s="5">
        <v>107.8</v>
      </c>
      <c r="T697" s="5">
        <v>45</v>
      </c>
      <c r="U697" s="5">
        <v>168.2</v>
      </c>
      <c r="V697" s="5">
        <v>334</v>
      </c>
    </row>
    <row r="698" spans="1:22" x14ac:dyDescent="0.3">
      <c r="A698" s="3">
        <v>39448</v>
      </c>
      <c r="B698" s="4">
        <v>697</v>
      </c>
      <c r="C698" s="5">
        <v>0.19600000000000001</v>
      </c>
      <c r="D698" s="5">
        <v>0.36499999999999999</v>
      </c>
      <c r="E698" s="5"/>
      <c r="F698" s="5">
        <v>0.68300000000000005</v>
      </c>
      <c r="G698" s="5">
        <v>0.63400000000000001</v>
      </c>
      <c r="H698" s="5">
        <v>31</v>
      </c>
      <c r="I698" s="5">
        <v>41</v>
      </c>
      <c r="J698" s="5">
        <v>93</v>
      </c>
      <c r="K698" s="5">
        <v>86</v>
      </c>
      <c r="L698" s="5">
        <v>69</v>
      </c>
      <c r="M698" s="5">
        <v>28</v>
      </c>
      <c r="N698" s="5">
        <v>38</v>
      </c>
      <c r="O698" s="5">
        <v>75</v>
      </c>
      <c r="P698" s="5">
        <v>68</v>
      </c>
      <c r="Q698" s="5">
        <v>47</v>
      </c>
      <c r="R698" s="5">
        <v>75.2</v>
      </c>
      <c r="S698" s="5">
        <v>6</v>
      </c>
      <c r="T698" s="5">
        <v>21.5</v>
      </c>
      <c r="U698" s="5">
        <v>86</v>
      </c>
      <c r="V698" s="5">
        <v>135</v>
      </c>
    </row>
    <row r="699" spans="1:22" x14ac:dyDescent="0.3">
      <c r="A699" s="3">
        <v>39479</v>
      </c>
      <c r="B699" s="4">
        <v>698</v>
      </c>
      <c r="C699" s="5">
        <v>0.19700000000000001</v>
      </c>
      <c r="D699" s="5">
        <v>0.312</v>
      </c>
      <c r="E699" s="5"/>
      <c r="F699" s="5">
        <v>0.48899999999999999</v>
      </c>
      <c r="G699" s="5">
        <v>0.45</v>
      </c>
      <c r="H699" s="5">
        <v>31</v>
      </c>
      <c r="I699" s="5">
        <v>38</v>
      </c>
      <c r="J699" s="5">
        <v>106</v>
      </c>
      <c r="K699" s="5">
        <v>73</v>
      </c>
      <c r="L699" s="5">
        <v>47</v>
      </c>
      <c r="M699" s="5">
        <v>22</v>
      </c>
      <c r="N699" s="5">
        <v>33</v>
      </c>
      <c r="O699" s="5">
        <v>50</v>
      </c>
      <c r="P699" s="5">
        <v>48</v>
      </c>
      <c r="Q699" s="5">
        <v>34</v>
      </c>
      <c r="R699" s="5">
        <v>87.3</v>
      </c>
      <c r="S699" s="5">
        <v>54.3</v>
      </c>
      <c r="T699" s="5">
        <v>20</v>
      </c>
      <c r="U699" s="5">
        <v>114</v>
      </c>
      <c r="V699" s="5">
        <v>200</v>
      </c>
    </row>
    <row r="700" spans="1:22" x14ac:dyDescent="0.3">
      <c r="A700" s="3">
        <v>39508</v>
      </c>
      <c r="B700" s="4">
        <v>699</v>
      </c>
      <c r="C700" s="5">
        <v>0.25600000000000001</v>
      </c>
      <c r="D700" s="5">
        <v>0.38200000000000001</v>
      </c>
      <c r="E700" s="5"/>
      <c r="F700" s="5">
        <v>0.81100000000000005</v>
      </c>
      <c r="G700" s="5">
        <v>0.69899999999999995</v>
      </c>
      <c r="H700" s="5">
        <v>35</v>
      </c>
      <c r="I700" s="5">
        <v>42</v>
      </c>
      <c r="J700" s="5">
        <v>113</v>
      </c>
      <c r="K700" s="5">
        <v>92</v>
      </c>
      <c r="L700" s="5">
        <v>73</v>
      </c>
      <c r="M700" s="5">
        <v>29</v>
      </c>
      <c r="N700" s="5">
        <v>35</v>
      </c>
      <c r="O700" s="5">
        <v>50</v>
      </c>
      <c r="P700" s="5">
        <v>77</v>
      </c>
      <c r="Q700" s="5">
        <v>54</v>
      </c>
      <c r="R700" s="5">
        <v>148.80000000000001</v>
      </c>
      <c r="S700" s="5">
        <v>60.1</v>
      </c>
      <c r="T700" s="5">
        <v>115.7</v>
      </c>
      <c r="U700" s="5">
        <v>117.2</v>
      </c>
      <c r="V700" s="5">
        <v>450</v>
      </c>
    </row>
    <row r="701" spans="1:22" x14ac:dyDescent="0.3">
      <c r="A701" s="3">
        <v>39539</v>
      </c>
      <c r="B701" s="4">
        <v>700</v>
      </c>
      <c r="C701" s="5">
        <v>0.26</v>
      </c>
      <c r="D701" s="5">
        <v>0.52700000000000002</v>
      </c>
      <c r="E701" s="5"/>
      <c r="F701" s="5">
        <v>1.179</v>
      </c>
      <c r="G701" s="5">
        <v>0.83199999999999996</v>
      </c>
      <c r="H701" s="5">
        <v>35</v>
      </c>
      <c r="I701" s="5">
        <v>49</v>
      </c>
      <c r="J701" s="5">
        <v>126</v>
      </c>
      <c r="K701" s="5">
        <v>105</v>
      </c>
      <c r="L701" s="5">
        <v>81</v>
      </c>
      <c r="M701" s="5">
        <v>28</v>
      </c>
      <c r="N701" s="5">
        <v>38</v>
      </c>
      <c r="O701" s="5">
        <v>108</v>
      </c>
      <c r="P701" s="5">
        <v>84</v>
      </c>
      <c r="Q701" s="5">
        <v>63</v>
      </c>
      <c r="R701" s="5">
        <v>89</v>
      </c>
      <c r="S701" s="5">
        <v>69.2</v>
      </c>
      <c r="T701" s="5">
        <v>37.299999999999997</v>
      </c>
      <c r="U701" s="5">
        <v>134</v>
      </c>
      <c r="V701" s="5">
        <v>360</v>
      </c>
    </row>
    <row r="702" spans="1:22" x14ac:dyDescent="0.3">
      <c r="A702" s="3">
        <v>39569</v>
      </c>
      <c r="B702" s="4">
        <v>701</v>
      </c>
      <c r="C702" s="5">
        <v>0.50600000000000001</v>
      </c>
      <c r="D702" s="5">
        <v>0.70699999999999996</v>
      </c>
      <c r="E702" s="5"/>
      <c r="F702" s="5">
        <v>2.3130000000000002</v>
      </c>
      <c r="G702" s="5">
        <v>1.4059999999999999</v>
      </c>
      <c r="H702" s="5">
        <v>47</v>
      </c>
      <c r="I702" s="5">
        <v>56</v>
      </c>
      <c r="J702" s="5">
        <v>133</v>
      </c>
      <c r="K702" s="5">
        <v>138</v>
      </c>
      <c r="L702" s="5">
        <v>110</v>
      </c>
      <c r="M702" s="5">
        <v>30</v>
      </c>
      <c r="N702" s="5">
        <v>38</v>
      </c>
      <c r="O702" s="5">
        <v>100</v>
      </c>
      <c r="P702" s="5">
        <v>95</v>
      </c>
      <c r="Q702" s="5">
        <v>49</v>
      </c>
      <c r="R702" s="5">
        <v>136.69999999999999</v>
      </c>
      <c r="S702" s="5">
        <v>69.400000000000006</v>
      </c>
      <c r="T702" s="5">
        <v>24.7</v>
      </c>
      <c r="U702" s="5">
        <v>207</v>
      </c>
      <c r="V702" s="5">
        <v>465</v>
      </c>
    </row>
    <row r="703" spans="1:22" x14ac:dyDescent="0.3">
      <c r="A703" s="3">
        <v>39600</v>
      </c>
      <c r="B703" s="4">
        <v>702</v>
      </c>
      <c r="C703" s="5">
        <v>0.28599999999999998</v>
      </c>
      <c r="D703" s="5">
        <v>0.63200000000000001</v>
      </c>
      <c r="E703" s="5"/>
      <c r="F703" s="5">
        <v>1.7050000000000001</v>
      </c>
      <c r="G703" s="5">
        <v>1.3520000000000001</v>
      </c>
      <c r="H703" s="5">
        <v>36</v>
      </c>
      <c r="I703" s="5">
        <v>54</v>
      </c>
      <c r="J703" s="5">
        <v>120</v>
      </c>
      <c r="K703" s="5">
        <v>125</v>
      </c>
      <c r="L703" s="5">
        <v>111</v>
      </c>
      <c r="M703" s="5">
        <v>30</v>
      </c>
      <c r="N703" s="5">
        <v>42</v>
      </c>
      <c r="O703" s="5">
        <v>103</v>
      </c>
      <c r="P703" s="5">
        <v>109</v>
      </c>
      <c r="Q703" s="5">
        <v>87</v>
      </c>
      <c r="R703" s="5">
        <v>73.599999999999994</v>
      </c>
      <c r="S703" s="5">
        <v>70.2</v>
      </c>
      <c r="T703" s="5">
        <v>41.8</v>
      </c>
      <c r="U703" s="5">
        <v>110</v>
      </c>
      <c r="V703" s="5">
        <v>399</v>
      </c>
    </row>
    <row r="704" spans="1:22" x14ac:dyDescent="0.3">
      <c r="A704" s="3">
        <v>39630</v>
      </c>
      <c r="B704" s="4">
        <v>703</v>
      </c>
      <c r="C704" s="5">
        <v>0.24</v>
      </c>
      <c r="D704" s="5">
        <v>0.51400000000000001</v>
      </c>
      <c r="E704" s="5"/>
      <c r="F704" s="5">
        <v>1.526</v>
      </c>
      <c r="G704" s="5">
        <v>1.07</v>
      </c>
      <c r="H704" s="5">
        <v>34</v>
      </c>
      <c r="I704" s="5">
        <v>49</v>
      </c>
      <c r="J704" s="5">
        <v>116</v>
      </c>
      <c r="K704" s="5">
        <v>119</v>
      </c>
      <c r="L704" s="5">
        <v>97</v>
      </c>
      <c r="M704" s="5">
        <v>32</v>
      </c>
      <c r="N704" s="5">
        <v>44</v>
      </c>
      <c r="O704" s="5">
        <v>95</v>
      </c>
      <c r="P704" s="5">
        <v>62</v>
      </c>
      <c r="Q704" s="5">
        <v>80</v>
      </c>
      <c r="R704" s="5">
        <v>96.6</v>
      </c>
      <c r="S704" s="5">
        <v>21.3</v>
      </c>
      <c r="T704" s="5">
        <v>31.9</v>
      </c>
      <c r="U704" s="5">
        <v>121</v>
      </c>
      <c r="V704" s="5">
        <v>305</v>
      </c>
    </row>
    <row r="705" spans="1:22" x14ac:dyDescent="0.3">
      <c r="A705" s="3">
        <v>39661</v>
      </c>
      <c r="B705" s="4">
        <v>704</v>
      </c>
      <c r="C705" s="5">
        <v>0.502</v>
      </c>
      <c r="D705" s="5">
        <v>1.004</v>
      </c>
      <c r="E705" s="5"/>
      <c r="F705" s="5">
        <v>2.0019999999999998</v>
      </c>
      <c r="G705" s="5">
        <v>1.248</v>
      </c>
      <c r="H705" s="5">
        <v>42</v>
      </c>
      <c r="I705" s="5">
        <v>66</v>
      </c>
      <c r="J705" s="5">
        <v>122</v>
      </c>
      <c r="K705" s="5">
        <v>129</v>
      </c>
      <c r="L705" s="5">
        <v>104</v>
      </c>
      <c r="M705" s="5">
        <v>22</v>
      </c>
      <c r="N705" s="5">
        <v>38</v>
      </c>
      <c r="O705" s="5">
        <v>90</v>
      </c>
      <c r="P705" s="5">
        <v>90</v>
      </c>
      <c r="Q705" s="5">
        <v>73</v>
      </c>
      <c r="R705" s="5">
        <v>210.7</v>
      </c>
      <c r="S705" s="5">
        <v>45.9</v>
      </c>
      <c r="T705" s="5">
        <v>17.2</v>
      </c>
      <c r="U705" s="5">
        <v>117</v>
      </c>
      <c r="V705" s="5">
        <v>355</v>
      </c>
    </row>
    <row r="706" spans="1:22" x14ac:dyDescent="0.3">
      <c r="A706" s="3">
        <v>39692</v>
      </c>
      <c r="B706" s="4">
        <v>705</v>
      </c>
      <c r="C706" s="5">
        <v>0.25800000000000001</v>
      </c>
      <c r="D706" s="5">
        <v>1.329</v>
      </c>
      <c r="E706" s="5"/>
      <c r="F706" s="5">
        <v>1.87</v>
      </c>
      <c r="G706" s="5">
        <v>1.5649999999999999</v>
      </c>
      <c r="H706" s="5">
        <v>34</v>
      </c>
      <c r="I706" s="5">
        <v>81</v>
      </c>
      <c r="J706" s="5">
        <v>126</v>
      </c>
      <c r="K706" s="5">
        <v>128</v>
      </c>
      <c r="L706" s="5">
        <v>120</v>
      </c>
      <c r="M706" s="5">
        <v>30</v>
      </c>
      <c r="N706" s="5">
        <v>74</v>
      </c>
      <c r="O706" s="5">
        <v>103</v>
      </c>
      <c r="P706" s="5">
        <v>102</v>
      </c>
      <c r="Q706" s="5">
        <v>90</v>
      </c>
      <c r="R706" s="5">
        <v>91.5</v>
      </c>
      <c r="S706" s="5">
        <v>75.599999999999994</v>
      </c>
      <c r="T706" s="5">
        <v>4</v>
      </c>
      <c r="U706" s="5">
        <v>104</v>
      </c>
      <c r="V706" s="5">
        <v>234</v>
      </c>
    </row>
    <row r="707" spans="1:22" x14ac:dyDescent="0.3">
      <c r="A707" s="3">
        <v>39722</v>
      </c>
      <c r="B707" s="4">
        <v>706</v>
      </c>
      <c r="C707" s="5">
        <v>0.29499999999999998</v>
      </c>
      <c r="D707" s="5">
        <v>1.2669999999999999</v>
      </c>
      <c r="E707" s="5"/>
      <c r="F707" s="5">
        <v>1.355</v>
      </c>
      <c r="G707" s="5">
        <v>1.1659999999999999</v>
      </c>
      <c r="H707" s="5">
        <v>36</v>
      </c>
      <c r="I707" s="5">
        <v>79</v>
      </c>
      <c r="J707" s="5">
        <v>116</v>
      </c>
      <c r="K707" s="5">
        <v>114</v>
      </c>
      <c r="L707" s="5">
        <v>102</v>
      </c>
      <c r="M707" s="5">
        <v>30</v>
      </c>
      <c r="N707" s="5">
        <v>73</v>
      </c>
      <c r="O707" s="5">
        <v>98</v>
      </c>
      <c r="P707" s="5">
        <v>100</v>
      </c>
      <c r="Q707" s="5">
        <v>77</v>
      </c>
      <c r="R707" s="5">
        <v>120.9</v>
      </c>
      <c r="S707" s="5">
        <v>171.3</v>
      </c>
      <c r="T707" s="5">
        <v>56.4</v>
      </c>
      <c r="U707" s="5">
        <v>159</v>
      </c>
      <c r="V707" s="5">
        <v>468</v>
      </c>
    </row>
    <row r="708" spans="1:22" x14ac:dyDescent="0.3">
      <c r="A708" s="3">
        <v>39753</v>
      </c>
      <c r="B708" s="4">
        <v>707</v>
      </c>
      <c r="C708" s="5">
        <v>0.68799999999999994</v>
      </c>
      <c r="D708" s="5">
        <v>1.5740000000000001</v>
      </c>
      <c r="E708" s="5"/>
      <c r="F708" s="5">
        <v>2.8479999999999999</v>
      </c>
      <c r="G708" s="5">
        <v>2.306</v>
      </c>
      <c r="H708" s="5">
        <v>50</v>
      </c>
      <c r="I708" s="5">
        <v>90</v>
      </c>
      <c r="J708" s="5">
        <v>164</v>
      </c>
      <c r="K708" s="5">
        <v>162</v>
      </c>
      <c r="L708" s="5">
        <v>154</v>
      </c>
      <c r="M708" s="5">
        <v>32</v>
      </c>
      <c r="N708" s="5">
        <v>72</v>
      </c>
      <c r="O708" s="5">
        <v>110</v>
      </c>
      <c r="P708" s="5">
        <v>103</v>
      </c>
      <c r="Q708" s="5">
        <v>100</v>
      </c>
      <c r="R708" s="5">
        <v>253.5</v>
      </c>
      <c r="S708" s="5">
        <v>192</v>
      </c>
      <c r="T708" s="5">
        <v>40.700000000000003</v>
      </c>
      <c r="U708" s="5"/>
      <c r="V708" s="5">
        <v>627</v>
      </c>
    </row>
    <row r="709" spans="1:22" x14ac:dyDescent="0.3">
      <c r="A709" s="3">
        <v>39783</v>
      </c>
      <c r="B709" s="4">
        <v>708</v>
      </c>
      <c r="C709" s="5">
        <v>0.313</v>
      </c>
      <c r="D709" s="5">
        <v>1.2969999999999999</v>
      </c>
      <c r="E709" s="5"/>
      <c r="F709" s="5">
        <v>1.9990000000000001</v>
      </c>
      <c r="G709" s="5">
        <v>1.554</v>
      </c>
      <c r="H709" s="5">
        <v>37</v>
      </c>
      <c r="I709" s="5">
        <v>80</v>
      </c>
      <c r="J709" s="5">
        <v>126</v>
      </c>
      <c r="K709" s="5">
        <v>131</v>
      </c>
      <c r="L709" s="5">
        <v>121</v>
      </c>
      <c r="M709" s="5">
        <v>29</v>
      </c>
      <c r="N709" s="5">
        <v>74</v>
      </c>
      <c r="O709" s="5">
        <v>90</v>
      </c>
      <c r="P709" s="5">
        <v>98</v>
      </c>
      <c r="Q709" s="5">
        <v>79</v>
      </c>
      <c r="R709" s="5">
        <v>78.599999999999994</v>
      </c>
      <c r="S709" s="5">
        <v>32.5</v>
      </c>
      <c r="T709" s="5">
        <v>3.4</v>
      </c>
      <c r="U709" s="5"/>
      <c r="V709" s="5"/>
    </row>
    <row r="710" spans="1:22" x14ac:dyDescent="0.3">
      <c r="A710" s="3">
        <v>39814</v>
      </c>
      <c r="B710" s="4">
        <v>709</v>
      </c>
      <c r="C710" s="5">
        <v>0.155</v>
      </c>
      <c r="D710" s="5">
        <v>0.27</v>
      </c>
      <c r="E710" s="5"/>
      <c r="F710" s="5">
        <v>0.64300000000000002</v>
      </c>
      <c r="G710" s="5">
        <v>0.51800000000000002</v>
      </c>
      <c r="H710" s="5">
        <v>29</v>
      </c>
      <c r="I710" s="5">
        <v>55</v>
      </c>
      <c r="J710" s="5">
        <v>87</v>
      </c>
      <c r="K710" s="5">
        <v>88</v>
      </c>
      <c r="L710" s="5">
        <v>72</v>
      </c>
      <c r="M710" s="5">
        <v>28</v>
      </c>
      <c r="N710" s="5">
        <v>39</v>
      </c>
      <c r="O710" s="5">
        <v>80</v>
      </c>
      <c r="P710" s="5">
        <v>76</v>
      </c>
      <c r="Q710" s="5">
        <v>50</v>
      </c>
      <c r="R710" s="5">
        <v>34.1</v>
      </c>
      <c r="S710" s="5">
        <v>75.099999999999994</v>
      </c>
      <c r="T710" s="5">
        <v>11.3</v>
      </c>
      <c r="U710" s="5">
        <v>51</v>
      </c>
      <c r="V710" s="5">
        <v>43</v>
      </c>
    </row>
    <row r="711" spans="1:22" x14ac:dyDescent="0.3">
      <c r="A711" s="3">
        <v>39845</v>
      </c>
      <c r="B711" s="4">
        <v>710</v>
      </c>
      <c r="C711" s="5">
        <v>0.16900000000000001</v>
      </c>
      <c r="D711" s="5">
        <v>0.06</v>
      </c>
      <c r="E711" s="5"/>
      <c r="F711" s="5">
        <v>0.54500000000000004</v>
      </c>
      <c r="G711" s="5">
        <v>0.53600000000000003</v>
      </c>
      <c r="H711" s="5">
        <v>30</v>
      </c>
      <c r="I711" s="5">
        <v>37</v>
      </c>
      <c r="J711" s="5">
        <v>92</v>
      </c>
      <c r="K711" s="5">
        <v>82</v>
      </c>
      <c r="L711" s="5">
        <v>74</v>
      </c>
      <c r="M711" s="5">
        <v>28</v>
      </c>
      <c r="N711" s="5">
        <v>33</v>
      </c>
      <c r="O711" s="5">
        <v>80</v>
      </c>
      <c r="P711" s="5">
        <v>73</v>
      </c>
      <c r="Q711" s="5">
        <v>68</v>
      </c>
      <c r="R711" s="5">
        <v>86.9</v>
      </c>
      <c r="S711" s="5">
        <v>72.7</v>
      </c>
      <c r="T711" s="5">
        <v>41</v>
      </c>
      <c r="U711" s="5">
        <v>68</v>
      </c>
      <c r="V711" s="5">
        <v>157</v>
      </c>
    </row>
    <row r="712" spans="1:22" x14ac:dyDescent="0.3">
      <c r="A712" s="3">
        <v>39873</v>
      </c>
      <c r="B712" s="4">
        <v>711</v>
      </c>
      <c r="C712" s="5">
        <v>0.20799999999999999</v>
      </c>
      <c r="D712" s="5">
        <v>6.4000000000000001E-2</v>
      </c>
      <c r="E712" s="5"/>
      <c r="F712" s="5">
        <v>0.55300000000000005</v>
      </c>
      <c r="G712" s="5">
        <v>0.495</v>
      </c>
      <c r="H712" s="5">
        <v>31</v>
      </c>
      <c r="I712" s="5">
        <v>38</v>
      </c>
      <c r="J712" s="5">
        <v>96</v>
      </c>
      <c r="K712" s="5">
        <v>82</v>
      </c>
      <c r="L712" s="5">
        <v>71</v>
      </c>
      <c r="M712" s="5">
        <v>28</v>
      </c>
      <c r="N712" s="5">
        <v>32</v>
      </c>
      <c r="O712" s="5">
        <v>83</v>
      </c>
      <c r="P712" s="5">
        <v>67</v>
      </c>
      <c r="Q712" s="5">
        <v>60</v>
      </c>
      <c r="R712" s="5">
        <v>89</v>
      </c>
      <c r="S712" s="5">
        <v>91.6</v>
      </c>
      <c r="T712" s="5">
        <v>84.2</v>
      </c>
      <c r="U712" s="5">
        <v>156</v>
      </c>
      <c r="V712" s="5">
        <v>168</v>
      </c>
    </row>
    <row r="713" spans="1:22" x14ac:dyDescent="0.3">
      <c r="A713" s="3">
        <v>39904</v>
      </c>
      <c r="B713" s="4">
        <v>712</v>
      </c>
      <c r="C713" s="5">
        <v>0.19400000000000001</v>
      </c>
      <c r="D713" s="5">
        <v>6.4000000000000001E-2</v>
      </c>
      <c r="E713" s="5"/>
      <c r="F713" s="5">
        <v>0.68400000000000005</v>
      </c>
      <c r="G713" s="5">
        <v>0.55500000000000005</v>
      </c>
      <c r="H713" s="5">
        <v>31</v>
      </c>
      <c r="I713" s="5">
        <v>37</v>
      </c>
      <c r="J713" s="5">
        <v>109</v>
      </c>
      <c r="K713" s="5">
        <v>89</v>
      </c>
      <c r="L713" s="5">
        <v>74</v>
      </c>
      <c r="M713" s="5">
        <v>28</v>
      </c>
      <c r="N713" s="5">
        <v>32</v>
      </c>
      <c r="O713" s="5">
        <v>90</v>
      </c>
      <c r="P713" s="5">
        <v>70</v>
      </c>
      <c r="Q713" s="5">
        <v>62</v>
      </c>
      <c r="R713" s="5">
        <v>48.3</v>
      </c>
      <c r="S713" s="5">
        <v>88.2</v>
      </c>
      <c r="T713" s="5">
        <v>172.1</v>
      </c>
      <c r="U713" s="5">
        <v>102</v>
      </c>
      <c r="V713" s="5">
        <v>116</v>
      </c>
    </row>
    <row r="714" spans="1:22" x14ac:dyDescent="0.3">
      <c r="A714" s="3">
        <v>39934</v>
      </c>
      <c r="B714" s="4">
        <v>713</v>
      </c>
      <c r="C714" s="5">
        <v>0.13300000000000001</v>
      </c>
      <c r="D714" s="5">
        <v>4.2000000000000003E-2</v>
      </c>
      <c r="E714" s="5"/>
      <c r="F714" s="5">
        <v>0.44500000000000001</v>
      </c>
      <c r="G714" s="5">
        <v>0.32400000000000001</v>
      </c>
      <c r="H714" s="5">
        <v>27</v>
      </c>
      <c r="I714" s="5">
        <v>33</v>
      </c>
      <c r="J714" s="5">
        <v>92</v>
      </c>
      <c r="K714" s="5">
        <v>71</v>
      </c>
      <c r="L714" s="5">
        <v>60</v>
      </c>
      <c r="M714" s="5">
        <v>24</v>
      </c>
      <c r="N714" s="5">
        <v>30</v>
      </c>
      <c r="O714" s="5">
        <v>75</v>
      </c>
      <c r="P714" s="5">
        <v>0</v>
      </c>
      <c r="Q714" s="5">
        <v>40</v>
      </c>
      <c r="R714" s="5">
        <v>81.5</v>
      </c>
      <c r="S714" s="5">
        <v>75.3</v>
      </c>
      <c r="T714" s="5">
        <v>133.4</v>
      </c>
      <c r="U714" s="5">
        <v>80</v>
      </c>
      <c r="V714" s="5">
        <v>61</v>
      </c>
    </row>
    <row r="715" spans="1:22" x14ac:dyDescent="0.3">
      <c r="A715" s="3">
        <v>39965</v>
      </c>
      <c r="B715" s="4">
        <v>714</v>
      </c>
      <c r="C715" s="5">
        <v>0.11799999999999999</v>
      </c>
      <c r="D715" s="5">
        <v>3.3000000000000002E-2</v>
      </c>
      <c r="E715" s="5"/>
      <c r="F715" s="5">
        <v>0.33200000000000002</v>
      </c>
      <c r="G715" s="5">
        <v>0.312</v>
      </c>
      <c r="H715" s="5">
        <v>26</v>
      </c>
      <c r="I715" s="5">
        <v>31</v>
      </c>
      <c r="J715" s="5">
        <v>88</v>
      </c>
      <c r="K715" s="5">
        <v>65</v>
      </c>
      <c r="L715" s="5">
        <v>61</v>
      </c>
      <c r="M715" s="5">
        <v>24</v>
      </c>
      <c r="N715" s="5">
        <v>30</v>
      </c>
      <c r="O715" s="5">
        <v>58</v>
      </c>
      <c r="P715" s="5">
        <v>0</v>
      </c>
      <c r="Q715" s="5">
        <v>44</v>
      </c>
      <c r="R715" s="5">
        <v>57.4</v>
      </c>
      <c r="S715" s="5">
        <v>77.599999999999994</v>
      </c>
      <c r="T715" s="5">
        <v>43</v>
      </c>
      <c r="U715" s="5">
        <v>115</v>
      </c>
      <c r="V715" s="5">
        <v>63</v>
      </c>
    </row>
    <row r="716" spans="1:22" x14ac:dyDescent="0.3">
      <c r="A716" s="3">
        <v>39995</v>
      </c>
      <c r="B716" s="4">
        <v>715</v>
      </c>
      <c r="C716" s="5">
        <v>0.11799999999999999</v>
      </c>
      <c r="D716" s="5">
        <v>3.2000000000000001E-2</v>
      </c>
      <c r="E716" s="5"/>
      <c r="F716" s="5">
        <v>0.26</v>
      </c>
      <c r="G716" s="5">
        <v>0.23100000000000001</v>
      </c>
      <c r="H716" s="5">
        <v>27</v>
      </c>
      <c r="I716" s="5">
        <v>31</v>
      </c>
      <c r="J716" s="5">
        <v>81</v>
      </c>
      <c r="K716" s="5">
        <v>61</v>
      </c>
      <c r="L716" s="5">
        <v>56</v>
      </c>
      <c r="M716" s="5">
        <v>25</v>
      </c>
      <c r="N716" s="5">
        <v>26</v>
      </c>
      <c r="O716" s="5">
        <v>78</v>
      </c>
      <c r="P716" s="5">
        <v>44</v>
      </c>
      <c r="Q716" s="5">
        <v>49</v>
      </c>
      <c r="R716" s="5">
        <v>57.6</v>
      </c>
      <c r="S716" s="5">
        <v>14.2</v>
      </c>
      <c r="T716" s="5">
        <v>54.4</v>
      </c>
      <c r="U716" s="5">
        <v>13</v>
      </c>
      <c r="V716" s="5">
        <v>14</v>
      </c>
    </row>
    <row r="717" spans="1:22" x14ac:dyDescent="0.3">
      <c r="A717" s="3">
        <v>40026</v>
      </c>
      <c r="B717" s="4">
        <v>716</v>
      </c>
      <c r="C717" s="5">
        <v>8.5000000000000006E-2</v>
      </c>
      <c r="D717" s="5">
        <v>3.1E-2</v>
      </c>
      <c r="E717" s="5"/>
      <c r="F717" s="5">
        <v>0.19</v>
      </c>
      <c r="G717" s="5">
        <v>0.14499999999999999</v>
      </c>
      <c r="H717" s="5">
        <v>24</v>
      </c>
      <c r="I717" s="5">
        <v>30</v>
      </c>
      <c r="J717" s="5">
        <v>78</v>
      </c>
      <c r="K717" s="5">
        <v>54</v>
      </c>
      <c r="L717" s="5">
        <v>44</v>
      </c>
      <c r="M717" s="5">
        <v>20</v>
      </c>
      <c r="N717" s="5">
        <v>30</v>
      </c>
      <c r="O717" s="5">
        <v>70</v>
      </c>
      <c r="P717" s="5">
        <v>44</v>
      </c>
      <c r="Q717" s="5">
        <v>0</v>
      </c>
      <c r="R717" s="5">
        <v>34</v>
      </c>
      <c r="S717" s="5"/>
      <c r="T717" s="5">
        <v>49.2</v>
      </c>
      <c r="U717" s="5">
        <v>18</v>
      </c>
      <c r="V717" s="5">
        <v>53</v>
      </c>
    </row>
    <row r="718" spans="1:22" x14ac:dyDescent="0.3">
      <c r="A718" s="3">
        <v>40057</v>
      </c>
      <c r="B718" s="4">
        <v>717</v>
      </c>
      <c r="C718" s="5">
        <v>8.5999999999999993E-2</v>
      </c>
      <c r="D718" s="5">
        <v>3.1E-2</v>
      </c>
      <c r="E718" s="5"/>
      <c r="F718" s="5">
        <v>0.126</v>
      </c>
      <c r="G718" s="5">
        <v>0.36099999999999999</v>
      </c>
      <c r="H718" s="5">
        <v>23</v>
      </c>
      <c r="I718" s="5">
        <v>30</v>
      </c>
      <c r="J718" s="5">
        <v>52</v>
      </c>
      <c r="K718" s="5">
        <v>30</v>
      </c>
      <c r="L718" s="5">
        <v>63</v>
      </c>
      <c r="M718" s="5">
        <v>20</v>
      </c>
      <c r="N718" s="5">
        <v>29</v>
      </c>
      <c r="O718" s="5">
        <v>0</v>
      </c>
      <c r="P718" s="5">
        <v>0</v>
      </c>
      <c r="Q718" s="5">
        <v>47</v>
      </c>
      <c r="R718" s="5">
        <v>37.700000000000003</v>
      </c>
      <c r="S718" s="5">
        <v>20.6</v>
      </c>
      <c r="T718" s="5">
        <v>58.3</v>
      </c>
      <c r="U718" s="5">
        <v>20</v>
      </c>
      <c r="V718" s="5">
        <v>15</v>
      </c>
    </row>
    <row r="719" spans="1:22" x14ac:dyDescent="0.3">
      <c r="A719" s="3">
        <v>40087</v>
      </c>
      <c r="B719" s="4">
        <v>718</v>
      </c>
      <c r="C719" s="5">
        <v>0.17299999999999999</v>
      </c>
      <c r="D719" s="5">
        <v>4.7E-2</v>
      </c>
      <c r="E719" s="5"/>
      <c r="F719" s="5">
        <v>0.17499999999999999</v>
      </c>
      <c r="G719" s="5">
        <v>0.25700000000000001</v>
      </c>
      <c r="H719" s="5">
        <v>28</v>
      </c>
      <c r="I719" s="5">
        <v>34</v>
      </c>
      <c r="J719" s="5">
        <v>84</v>
      </c>
      <c r="K719" s="5">
        <v>36</v>
      </c>
      <c r="L719" s="5">
        <v>58</v>
      </c>
      <c r="M719" s="5">
        <v>20</v>
      </c>
      <c r="N719" s="5">
        <v>29</v>
      </c>
      <c r="O719" s="5">
        <v>60</v>
      </c>
      <c r="P719" s="5">
        <v>0</v>
      </c>
      <c r="Q719" s="5">
        <v>48</v>
      </c>
      <c r="R719" s="5">
        <v>109.1</v>
      </c>
      <c r="S719" s="5">
        <v>68.2</v>
      </c>
      <c r="T719" s="5">
        <v>93.8</v>
      </c>
      <c r="U719" s="5">
        <v>125</v>
      </c>
      <c r="V719" s="5">
        <v>109</v>
      </c>
    </row>
    <row r="720" spans="1:22" x14ac:dyDescent="0.3">
      <c r="A720" s="3">
        <v>40118</v>
      </c>
      <c r="B720" s="4">
        <v>719</v>
      </c>
      <c r="C720" s="5">
        <v>0.16</v>
      </c>
      <c r="D720" s="5">
        <v>6.8000000000000005E-2</v>
      </c>
      <c r="E720" s="5"/>
      <c r="F720" s="5">
        <v>0.36899999999999999</v>
      </c>
      <c r="G720" s="5">
        <v>0.66800000000000004</v>
      </c>
      <c r="H720" s="5">
        <v>29</v>
      </c>
      <c r="I720" s="5">
        <v>37</v>
      </c>
      <c r="J720" s="5">
        <v>87</v>
      </c>
      <c r="K720" s="5">
        <v>69</v>
      </c>
      <c r="L720" s="5">
        <v>75</v>
      </c>
      <c r="M720" s="5">
        <v>24</v>
      </c>
      <c r="N720" s="5">
        <v>29</v>
      </c>
      <c r="O720" s="5">
        <v>80</v>
      </c>
      <c r="P720" s="5">
        <v>39</v>
      </c>
      <c r="Q720" s="5">
        <v>47</v>
      </c>
      <c r="R720" s="5">
        <v>51.7</v>
      </c>
      <c r="S720" s="5">
        <v>88</v>
      </c>
      <c r="T720" s="5">
        <v>147.4</v>
      </c>
      <c r="U720" s="5">
        <v>192</v>
      </c>
      <c r="V720" s="5">
        <v>114</v>
      </c>
    </row>
    <row r="721" spans="1:22" x14ac:dyDescent="0.3">
      <c r="A721" s="3">
        <v>40148</v>
      </c>
      <c r="B721" s="4">
        <v>720</v>
      </c>
      <c r="C721" s="5">
        <v>5.8000000000000003E-2</v>
      </c>
      <c r="D721" s="5">
        <v>2.5999999999999999E-2</v>
      </c>
      <c r="E721" s="5"/>
      <c r="F721" s="5">
        <v>1.7000000000000001E-2</v>
      </c>
      <c r="G721" s="5">
        <v>0.11799999999999999</v>
      </c>
      <c r="H721" s="5">
        <v>21</v>
      </c>
      <c r="I721" s="5">
        <v>29</v>
      </c>
      <c r="J721" s="5">
        <v>44</v>
      </c>
      <c r="K721" s="5">
        <v>6</v>
      </c>
      <c r="L721" s="5">
        <v>46</v>
      </c>
      <c r="M721" s="5">
        <v>18</v>
      </c>
      <c r="N721" s="5">
        <v>27</v>
      </c>
      <c r="O721" s="5">
        <v>0</v>
      </c>
      <c r="P721" s="5">
        <v>0</v>
      </c>
      <c r="Q721" s="5">
        <v>45</v>
      </c>
      <c r="R721" s="5">
        <v>46.1</v>
      </c>
      <c r="S721" s="5">
        <v>94.2</v>
      </c>
      <c r="T721" s="5">
        <v>70.400000000000006</v>
      </c>
      <c r="U721" s="5">
        <v>5</v>
      </c>
      <c r="V721" s="5">
        <v>21</v>
      </c>
    </row>
    <row r="722" spans="1:22" x14ac:dyDescent="0.3">
      <c r="A722" s="3">
        <v>40179</v>
      </c>
      <c r="B722" s="4">
        <v>721</v>
      </c>
      <c r="C722" s="5">
        <v>7.1999999999999995E-2</v>
      </c>
      <c r="D722" s="5">
        <v>2.1999999999999999E-2</v>
      </c>
      <c r="E722" s="5"/>
      <c r="F722" s="5"/>
      <c r="G722" s="5"/>
      <c r="H722" s="5">
        <v>23</v>
      </c>
      <c r="I722" s="5">
        <v>27</v>
      </c>
      <c r="J722" s="5"/>
      <c r="K722" s="5"/>
      <c r="L722" s="5"/>
      <c r="M722" s="5">
        <v>20</v>
      </c>
      <c r="N722" s="5">
        <v>18</v>
      </c>
      <c r="O722" s="5"/>
      <c r="P722" s="5"/>
      <c r="Q722" s="5"/>
      <c r="R722" s="5">
        <v>14.5</v>
      </c>
      <c r="S722" s="5">
        <v>113</v>
      </c>
      <c r="T722" s="5">
        <v>30.4</v>
      </c>
      <c r="U722" s="5">
        <v>12</v>
      </c>
      <c r="V722" s="5">
        <v>17</v>
      </c>
    </row>
    <row r="723" spans="1:22" x14ac:dyDescent="0.3">
      <c r="A723" s="3">
        <v>40210</v>
      </c>
      <c r="B723" s="4">
        <v>722</v>
      </c>
      <c r="C723" s="5">
        <v>7.0000000000000007E-2</v>
      </c>
      <c r="D723" s="5">
        <v>2.1000000000000001E-2</v>
      </c>
      <c r="E723" s="5"/>
      <c r="F723" s="5"/>
      <c r="G723" s="5"/>
      <c r="H723" s="5">
        <v>23</v>
      </c>
      <c r="I723" s="5">
        <v>26</v>
      </c>
      <c r="J723" s="5"/>
      <c r="K723" s="5"/>
      <c r="L723" s="5"/>
      <c r="M723" s="5">
        <v>20</v>
      </c>
      <c r="N723" s="5">
        <v>25</v>
      </c>
      <c r="O723" s="5"/>
      <c r="P723" s="5"/>
      <c r="Q723" s="5"/>
      <c r="R723" s="5">
        <v>42.1</v>
      </c>
      <c r="S723" s="5">
        <v>67.5</v>
      </c>
      <c r="T723" s="5">
        <v>57.3</v>
      </c>
      <c r="U723" s="5">
        <v>21</v>
      </c>
      <c r="V723" s="5">
        <v>41</v>
      </c>
    </row>
    <row r="724" spans="1:22" x14ac:dyDescent="0.3">
      <c r="A724" s="3">
        <v>40238</v>
      </c>
      <c r="B724" s="4">
        <v>723</v>
      </c>
      <c r="C724" s="5">
        <v>5.6000000000000001E-2</v>
      </c>
      <c r="D724" s="5">
        <v>1.7999999999999999E-2</v>
      </c>
      <c r="E724" s="5"/>
      <c r="F724" s="5"/>
      <c r="G724" s="5"/>
      <c r="H724" s="5">
        <v>21</v>
      </c>
      <c r="I724" s="5">
        <v>25</v>
      </c>
      <c r="J724" s="5"/>
      <c r="K724" s="5"/>
      <c r="L724" s="5"/>
      <c r="M724" s="5">
        <v>20</v>
      </c>
      <c r="N724" s="5">
        <v>24</v>
      </c>
      <c r="O724" s="5"/>
      <c r="P724" s="5"/>
      <c r="Q724" s="5"/>
      <c r="R724" s="5">
        <v>28.3</v>
      </c>
      <c r="S724" s="5">
        <v>36.200000000000003</v>
      </c>
      <c r="T724" s="5">
        <v>213.6</v>
      </c>
      <c r="U724" s="5">
        <v>8</v>
      </c>
      <c r="V724" s="5">
        <v>11</v>
      </c>
    </row>
    <row r="725" spans="1:22" x14ac:dyDescent="0.3">
      <c r="A725" s="3">
        <v>40269</v>
      </c>
      <c r="B725" s="4">
        <v>724</v>
      </c>
      <c r="C725" s="5">
        <v>0.36299999999999999</v>
      </c>
      <c r="D725" s="5">
        <v>9.5000000000000001E-2</v>
      </c>
      <c r="E725" s="5"/>
      <c r="F725" s="5">
        <v>0.67900000000000005</v>
      </c>
      <c r="G725" s="5">
        <v>1.4330000000000001</v>
      </c>
      <c r="H725" s="5">
        <v>35</v>
      </c>
      <c r="I725" s="5">
        <v>41</v>
      </c>
      <c r="J725" s="5">
        <v>96</v>
      </c>
      <c r="K725" s="5">
        <v>84</v>
      </c>
      <c r="L725" s="5">
        <v>92</v>
      </c>
      <c r="M725" s="5">
        <v>24</v>
      </c>
      <c r="N725" s="5">
        <v>27</v>
      </c>
      <c r="O725" s="5">
        <v>10</v>
      </c>
      <c r="P725" s="5">
        <v>46</v>
      </c>
      <c r="Q725" s="5">
        <v>61</v>
      </c>
      <c r="R725" s="5">
        <v>213.3</v>
      </c>
      <c r="S725" s="5">
        <v>82.3</v>
      </c>
      <c r="T725" s="5">
        <v>108.5</v>
      </c>
      <c r="U725" s="5">
        <v>226</v>
      </c>
      <c r="V725" s="5">
        <v>82</v>
      </c>
    </row>
    <row r="726" spans="1:22" x14ac:dyDescent="0.3">
      <c r="A726" s="3">
        <v>40299</v>
      </c>
      <c r="B726" s="4">
        <v>725</v>
      </c>
      <c r="C726" s="5">
        <v>0.309</v>
      </c>
      <c r="D726" s="5">
        <v>0.121</v>
      </c>
      <c r="E726" s="5"/>
      <c r="F726" s="5">
        <v>0.85499999999999998</v>
      </c>
      <c r="G726" s="5">
        <v>1.75</v>
      </c>
      <c r="H726" s="5">
        <v>35</v>
      </c>
      <c r="I726" s="5">
        <v>45</v>
      </c>
      <c r="J726" s="5">
        <v>117</v>
      </c>
      <c r="K726" s="5">
        <v>93</v>
      </c>
      <c r="L726" s="5">
        <v>96</v>
      </c>
      <c r="M726" s="5">
        <v>29</v>
      </c>
      <c r="N726" s="5">
        <v>34</v>
      </c>
      <c r="O726" s="5">
        <v>70</v>
      </c>
      <c r="P726" s="5">
        <v>71</v>
      </c>
      <c r="Q726" s="5">
        <v>63</v>
      </c>
      <c r="R726" s="5">
        <v>113.2</v>
      </c>
      <c r="S726" s="5">
        <v>21.1</v>
      </c>
      <c r="T726" s="5">
        <v>193.5</v>
      </c>
      <c r="U726" s="5">
        <v>285</v>
      </c>
      <c r="V726" s="5">
        <v>187</v>
      </c>
    </row>
    <row r="727" spans="1:22" x14ac:dyDescent="0.3">
      <c r="A727" s="3">
        <v>40330</v>
      </c>
      <c r="B727" s="4">
        <v>726</v>
      </c>
      <c r="C727" s="5">
        <v>0.21299999999999999</v>
      </c>
      <c r="D727" s="5">
        <v>9.2999999999999999E-2</v>
      </c>
      <c r="E727" s="5"/>
      <c r="F727" s="5">
        <v>0.65900000000000003</v>
      </c>
      <c r="G727" s="5">
        <v>1.3360000000000001</v>
      </c>
      <c r="H727" s="5">
        <v>32</v>
      </c>
      <c r="I727" s="5">
        <v>42</v>
      </c>
      <c r="J727" s="5">
        <v>107</v>
      </c>
      <c r="K727" s="5">
        <v>88</v>
      </c>
      <c r="L727" s="5">
        <v>98</v>
      </c>
      <c r="M727" s="5">
        <v>29</v>
      </c>
      <c r="N727" s="5">
        <v>37</v>
      </c>
      <c r="O727" s="5">
        <v>80</v>
      </c>
      <c r="P727" s="5">
        <v>74</v>
      </c>
      <c r="Q727" s="5">
        <v>79</v>
      </c>
      <c r="R727" s="5">
        <v>57.9</v>
      </c>
      <c r="S727" s="5">
        <v>101.9</v>
      </c>
      <c r="T727" s="5">
        <v>139</v>
      </c>
      <c r="U727" s="5">
        <v>152</v>
      </c>
      <c r="V727" s="5">
        <v>88</v>
      </c>
    </row>
    <row r="728" spans="1:22" x14ac:dyDescent="0.3">
      <c r="A728" s="3">
        <v>40360</v>
      </c>
      <c r="B728" s="4">
        <v>727</v>
      </c>
      <c r="C728" s="5">
        <v>0.58499999999999996</v>
      </c>
      <c r="D728" s="5">
        <v>0.18099999999999999</v>
      </c>
      <c r="E728" s="5"/>
      <c r="F728" s="5">
        <v>1.847</v>
      </c>
      <c r="G728" s="5">
        <v>5.516</v>
      </c>
      <c r="H728" s="5">
        <v>40</v>
      </c>
      <c r="I728" s="5">
        <v>50</v>
      </c>
      <c r="J728" s="5">
        <v>145</v>
      </c>
      <c r="K728" s="5">
        <v>124</v>
      </c>
      <c r="L728" s="5">
        <v>144</v>
      </c>
      <c r="M728" s="5">
        <v>32</v>
      </c>
      <c r="N728" s="5">
        <v>38</v>
      </c>
      <c r="O728" s="5">
        <v>94</v>
      </c>
      <c r="P728" s="5">
        <v>77</v>
      </c>
      <c r="Q728" s="5">
        <v>96</v>
      </c>
      <c r="R728" s="5">
        <v>118</v>
      </c>
      <c r="S728" s="5">
        <v>68.400000000000006</v>
      </c>
      <c r="T728" s="5">
        <v>23.5</v>
      </c>
      <c r="U728" s="5">
        <v>249</v>
      </c>
      <c r="V728" s="5">
        <v>309</v>
      </c>
    </row>
    <row r="729" spans="1:22" x14ac:dyDescent="0.3">
      <c r="A729" s="3">
        <v>40391</v>
      </c>
      <c r="B729" s="4">
        <v>728</v>
      </c>
      <c r="C729" s="5">
        <v>0.28199999999999997</v>
      </c>
      <c r="D729" s="5">
        <v>9.9000000000000005E-2</v>
      </c>
      <c r="E729" s="5"/>
      <c r="F729" s="5">
        <v>0.93899999999999995</v>
      </c>
      <c r="G729" s="5">
        <v>1.843</v>
      </c>
      <c r="H729" s="5">
        <v>32</v>
      </c>
      <c r="I729" s="5">
        <v>44</v>
      </c>
      <c r="J729" s="5">
        <v>125</v>
      </c>
      <c r="K729" s="5">
        <v>100</v>
      </c>
      <c r="L729" s="5">
        <v>106</v>
      </c>
      <c r="M729" s="5">
        <v>28</v>
      </c>
      <c r="N729" s="5">
        <v>38</v>
      </c>
      <c r="O729" s="5">
        <v>100</v>
      </c>
      <c r="P729" s="5">
        <v>82</v>
      </c>
      <c r="Q729" s="5">
        <v>80</v>
      </c>
      <c r="R729" s="5">
        <v>64.099999999999994</v>
      </c>
      <c r="S729" s="5">
        <v>78.099999999999994</v>
      </c>
      <c r="T729" s="5">
        <v>29.5</v>
      </c>
      <c r="U729" s="5">
        <v>66</v>
      </c>
      <c r="V729" s="5">
        <v>107</v>
      </c>
    </row>
    <row r="730" spans="1:22" x14ac:dyDescent="0.3">
      <c r="A730" s="3">
        <v>40422</v>
      </c>
      <c r="B730" s="4">
        <v>729</v>
      </c>
      <c r="C730" s="5">
        <v>0.248</v>
      </c>
      <c r="D730" s="5">
        <v>9.4E-2</v>
      </c>
      <c r="E730" s="5"/>
      <c r="F730" s="5">
        <v>0.85599999999999998</v>
      </c>
      <c r="G730" s="5">
        <v>1.4790000000000001</v>
      </c>
      <c r="H730" s="5">
        <v>33</v>
      </c>
      <c r="I730" s="5">
        <v>42</v>
      </c>
      <c r="J730" s="5">
        <v>88</v>
      </c>
      <c r="K730" s="5">
        <v>98</v>
      </c>
      <c r="L730" s="5">
        <v>101</v>
      </c>
      <c r="M730" s="5">
        <v>31</v>
      </c>
      <c r="N730" s="5">
        <v>39</v>
      </c>
      <c r="O730" s="5">
        <v>76</v>
      </c>
      <c r="P730" s="5">
        <v>86</v>
      </c>
      <c r="Q730" s="5">
        <v>89</v>
      </c>
      <c r="R730" s="5">
        <v>133.1</v>
      </c>
      <c r="S730" s="5">
        <v>32.700000000000003</v>
      </c>
      <c r="T730" s="5">
        <v>122.5</v>
      </c>
      <c r="U730" s="5">
        <v>125</v>
      </c>
      <c r="V730" s="5">
        <v>70</v>
      </c>
    </row>
    <row r="731" spans="1:22" x14ac:dyDescent="0.3">
      <c r="A731" s="3">
        <v>40452</v>
      </c>
      <c r="B731" s="4">
        <v>730</v>
      </c>
      <c r="C731" s="5">
        <v>0.57799999999999996</v>
      </c>
      <c r="D731" s="5">
        <v>0.16</v>
      </c>
      <c r="E731" s="5"/>
      <c r="F731" s="5">
        <v>1.7150000000000001</v>
      </c>
      <c r="G731" s="5">
        <v>5.1619999999999999</v>
      </c>
      <c r="H731" s="5">
        <v>40</v>
      </c>
      <c r="I731" s="5">
        <v>48</v>
      </c>
      <c r="J731" s="5">
        <v>123</v>
      </c>
      <c r="K731" s="5">
        <v>125</v>
      </c>
      <c r="L731" s="5">
        <v>139</v>
      </c>
      <c r="M731" s="5">
        <v>30</v>
      </c>
      <c r="N731" s="5">
        <v>41</v>
      </c>
      <c r="O731" s="5">
        <v>86</v>
      </c>
      <c r="P731" s="5">
        <v>100</v>
      </c>
      <c r="Q731" s="5">
        <v>97</v>
      </c>
      <c r="R731" s="5">
        <v>117.9</v>
      </c>
      <c r="S731" s="5">
        <v>28.1</v>
      </c>
      <c r="T731" s="5">
        <v>90</v>
      </c>
      <c r="U731" s="5">
        <v>121</v>
      </c>
      <c r="V731" s="5">
        <v>222</v>
      </c>
    </row>
    <row r="732" spans="1:22" x14ac:dyDescent="0.3">
      <c r="A732" s="3">
        <v>40483</v>
      </c>
      <c r="B732" s="4">
        <v>731</v>
      </c>
      <c r="C732" s="5">
        <v>1.0389999999999999</v>
      </c>
      <c r="D732" s="5">
        <v>0.38200000000000001</v>
      </c>
      <c r="E732" s="5"/>
      <c r="F732" s="5">
        <v>4.141</v>
      </c>
      <c r="G732" s="5">
        <v>8.2110000000000003</v>
      </c>
      <c r="H732" s="5">
        <v>48</v>
      </c>
      <c r="I732" s="5">
        <v>62</v>
      </c>
      <c r="J732" s="5">
        <v>178</v>
      </c>
      <c r="K732" s="5">
        <v>175</v>
      </c>
      <c r="L732" s="5">
        <v>165</v>
      </c>
      <c r="M732" s="5">
        <v>32</v>
      </c>
      <c r="N732" s="5">
        <v>42</v>
      </c>
      <c r="O732" s="5">
        <v>148</v>
      </c>
      <c r="P732" s="5">
        <v>98</v>
      </c>
      <c r="Q732" s="5">
        <v>109</v>
      </c>
      <c r="R732" s="5">
        <v>298.7</v>
      </c>
      <c r="S732" s="5">
        <v>68.2</v>
      </c>
      <c r="T732" s="5">
        <v>146.4</v>
      </c>
      <c r="U732" s="5">
        <v>110</v>
      </c>
      <c r="V732" s="5">
        <v>699</v>
      </c>
    </row>
    <row r="733" spans="1:22" x14ac:dyDescent="0.3">
      <c r="A733" s="3">
        <v>40513</v>
      </c>
      <c r="B733" s="4">
        <v>732</v>
      </c>
      <c r="C733" s="5">
        <v>0.34200000000000003</v>
      </c>
      <c r="D733" s="5">
        <v>0.18</v>
      </c>
      <c r="E733" s="5"/>
      <c r="F733" s="5">
        <v>3.0379999999999998</v>
      </c>
      <c r="G733" s="5">
        <v>5.0670000000000002</v>
      </c>
      <c r="H733" s="5">
        <v>36</v>
      </c>
      <c r="I733" s="5">
        <v>50</v>
      </c>
      <c r="J733" s="5">
        <v>171</v>
      </c>
      <c r="K733" s="5">
        <v>157</v>
      </c>
      <c r="L733" s="5">
        <v>148</v>
      </c>
      <c r="M733" s="5">
        <v>30</v>
      </c>
      <c r="N733" s="5">
        <v>39</v>
      </c>
      <c r="O733" s="5">
        <v>114</v>
      </c>
      <c r="P733" s="5">
        <v>115</v>
      </c>
      <c r="Q733" s="5">
        <v>114</v>
      </c>
      <c r="R733" s="5">
        <v>84.8</v>
      </c>
      <c r="S733" s="5">
        <v>84.5</v>
      </c>
      <c r="T733" s="5">
        <v>75.3</v>
      </c>
      <c r="U733" s="5">
        <v>172</v>
      </c>
      <c r="V733" s="5">
        <v>353</v>
      </c>
    </row>
    <row r="734" spans="1:22" x14ac:dyDescent="0.3">
      <c r="A734" s="3">
        <v>40544</v>
      </c>
      <c r="B734" s="4">
        <v>733</v>
      </c>
      <c r="C734" s="5">
        <v>0.13900000000000001</v>
      </c>
      <c r="D734" s="5">
        <v>0.253</v>
      </c>
      <c r="E734" s="5">
        <v>0.47699999999999998</v>
      </c>
      <c r="F734" s="5">
        <v>1.266</v>
      </c>
      <c r="G734" s="5">
        <v>0.85099999999999998</v>
      </c>
      <c r="H734" s="5">
        <v>28</v>
      </c>
      <c r="I734" s="5">
        <v>37</v>
      </c>
      <c r="J734" s="5">
        <v>77</v>
      </c>
      <c r="K734" s="5">
        <v>96</v>
      </c>
      <c r="L734" s="5">
        <v>91</v>
      </c>
      <c r="M734" s="5">
        <v>24</v>
      </c>
      <c r="N734" s="5">
        <v>34</v>
      </c>
      <c r="O734" s="5">
        <v>51</v>
      </c>
      <c r="P734" s="5">
        <v>75</v>
      </c>
      <c r="Q734" s="5">
        <v>80</v>
      </c>
      <c r="R734" s="5">
        <v>45.8</v>
      </c>
      <c r="S734" s="5">
        <v>102.5</v>
      </c>
      <c r="T734" s="5">
        <v>25.9</v>
      </c>
      <c r="U734" s="5">
        <v>38</v>
      </c>
      <c r="V734" s="5">
        <v>65</v>
      </c>
    </row>
    <row r="735" spans="1:22" x14ac:dyDescent="0.3">
      <c r="A735" s="3">
        <v>40575</v>
      </c>
      <c r="B735" s="4">
        <v>734</v>
      </c>
      <c r="C735" s="5">
        <v>0.16800000000000001</v>
      </c>
      <c r="D735" s="5">
        <v>0.22800000000000001</v>
      </c>
      <c r="E735" s="5">
        <v>1.6</v>
      </c>
      <c r="F735" s="5">
        <v>0.88800000000000001</v>
      </c>
      <c r="G735" s="5">
        <v>0.71599999999999997</v>
      </c>
      <c r="H735" s="5">
        <v>29</v>
      </c>
      <c r="I735" s="5">
        <v>35</v>
      </c>
      <c r="J735" s="5">
        <v>107</v>
      </c>
      <c r="K735" s="5">
        <v>84</v>
      </c>
      <c r="L735" s="5">
        <v>87</v>
      </c>
      <c r="M735" s="5">
        <v>26</v>
      </c>
      <c r="N735" s="5">
        <v>31</v>
      </c>
      <c r="O735" s="5">
        <v>68</v>
      </c>
      <c r="P735" s="5">
        <v>72</v>
      </c>
      <c r="Q735" s="5">
        <v>82</v>
      </c>
      <c r="R735" s="5">
        <v>103.5</v>
      </c>
      <c r="S735" s="5">
        <v>78.099999999999994</v>
      </c>
      <c r="T735" s="5">
        <v>51.9</v>
      </c>
      <c r="U735" s="5">
        <v>91</v>
      </c>
      <c r="V735" s="5">
        <v>96</v>
      </c>
    </row>
    <row r="736" spans="1:22" x14ac:dyDescent="0.3">
      <c r="A736" s="3">
        <v>40603</v>
      </c>
      <c r="B736" s="4">
        <v>735</v>
      </c>
      <c r="C736" s="5">
        <v>0.83499999999999996</v>
      </c>
      <c r="D736" s="5">
        <v>1.1060000000000001</v>
      </c>
      <c r="E736" s="5">
        <v>0.88600000000000001</v>
      </c>
      <c r="F736" s="5">
        <v>2.556</v>
      </c>
      <c r="G736" s="5">
        <v>2.8860000000000001</v>
      </c>
      <c r="H736" s="5">
        <v>46</v>
      </c>
      <c r="I736" s="5">
        <v>51</v>
      </c>
      <c r="J736" s="5">
        <v>93</v>
      </c>
      <c r="K736" s="5">
        <v>123</v>
      </c>
      <c r="L736" s="5">
        <v>133</v>
      </c>
      <c r="M736" s="5">
        <v>30</v>
      </c>
      <c r="N736" s="5">
        <v>37</v>
      </c>
      <c r="O736" s="5">
        <v>62</v>
      </c>
      <c r="P736" s="5">
        <v>90</v>
      </c>
      <c r="Q736" s="5">
        <v>87</v>
      </c>
      <c r="R736" s="5">
        <v>175.6</v>
      </c>
      <c r="S736" s="5">
        <v>108.5</v>
      </c>
      <c r="T736" s="5">
        <v>100.5</v>
      </c>
      <c r="U736" s="5">
        <v>190</v>
      </c>
      <c r="V736" s="5">
        <v>252</v>
      </c>
    </row>
    <row r="737" spans="1:22" x14ac:dyDescent="0.3">
      <c r="A737" s="3">
        <v>40634</v>
      </c>
      <c r="B737" s="4">
        <v>736</v>
      </c>
      <c r="C737" s="5">
        <v>1.5609999999999999</v>
      </c>
      <c r="D737" s="5">
        <v>2.3119999999999998</v>
      </c>
      <c r="E737" s="5">
        <v>0.78900000000000003</v>
      </c>
      <c r="F737" s="5">
        <v>7.9489999999999998</v>
      </c>
      <c r="G737" s="5">
        <v>4.8710000000000004</v>
      </c>
      <c r="H737" s="5">
        <v>54</v>
      </c>
      <c r="I737" s="5">
        <v>61</v>
      </c>
      <c r="J737" s="5">
        <v>92</v>
      </c>
      <c r="K737" s="5">
        <v>181</v>
      </c>
      <c r="L737" s="5">
        <v>153</v>
      </c>
      <c r="M737" s="5">
        <v>30</v>
      </c>
      <c r="N737" s="5">
        <v>38</v>
      </c>
      <c r="O737" s="5">
        <v>75</v>
      </c>
      <c r="P737" s="5">
        <v>93</v>
      </c>
      <c r="Q737" s="5">
        <v>104</v>
      </c>
      <c r="R737" s="5">
        <v>193.6</v>
      </c>
      <c r="S737" s="5">
        <v>71.8</v>
      </c>
      <c r="T737" s="5">
        <v>106</v>
      </c>
      <c r="U737" s="5">
        <v>220</v>
      </c>
      <c r="V737" s="5">
        <v>202</v>
      </c>
    </row>
    <row r="738" spans="1:22" x14ac:dyDescent="0.3">
      <c r="A738" s="3">
        <v>40664</v>
      </c>
      <c r="B738" s="4">
        <v>737</v>
      </c>
      <c r="C738" s="5">
        <v>0.92800000000000005</v>
      </c>
      <c r="D738" s="5">
        <v>1.631</v>
      </c>
      <c r="E738" s="5">
        <v>7.5339999999999998</v>
      </c>
      <c r="F738" s="5">
        <v>6.01</v>
      </c>
      <c r="G738" s="5">
        <v>6.6029999999999998</v>
      </c>
      <c r="H738" s="5">
        <v>48</v>
      </c>
      <c r="I738" s="5">
        <v>59</v>
      </c>
      <c r="J738" s="5">
        <v>184</v>
      </c>
      <c r="K738" s="5">
        <v>172</v>
      </c>
      <c r="L738" s="5">
        <v>179</v>
      </c>
      <c r="M738" s="5">
        <v>40</v>
      </c>
      <c r="N738" s="5">
        <v>47</v>
      </c>
      <c r="O738" s="5">
        <v>123</v>
      </c>
      <c r="P738" s="5">
        <v>130</v>
      </c>
      <c r="Q738" s="5">
        <v>158</v>
      </c>
      <c r="R738" s="5">
        <v>220.9</v>
      </c>
      <c r="S738" s="5">
        <v>82.9</v>
      </c>
      <c r="T738" s="5">
        <v>151.4</v>
      </c>
      <c r="U738" s="5">
        <v>193</v>
      </c>
      <c r="V738" s="5">
        <v>221</v>
      </c>
    </row>
    <row r="739" spans="1:22" x14ac:dyDescent="0.3">
      <c r="A739" s="3">
        <v>40695</v>
      </c>
      <c r="B739" s="4">
        <v>738</v>
      </c>
      <c r="C739" s="5">
        <v>0.42499999999999999</v>
      </c>
      <c r="D739" s="5">
        <v>0.50900000000000001</v>
      </c>
      <c r="E739" s="5">
        <v>3.5369999999999999</v>
      </c>
      <c r="F739" s="5">
        <v>2.7930000000000001</v>
      </c>
      <c r="G739" s="5">
        <v>4.8129999999999997</v>
      </c>
      <c r="H739" s="5">
        <v>38</v>
      </c>
      <c r="I739" s="5">
        <v>43</v>
      </c>
      <c r="J739" s="5">
        <v>136</v>
      </c>
      <c r="K739" s="5">
        <v>127</v>
      </c>
      <c r="L739" s="5">
        <v>158</v>
      </c>
      <c r="M739" s="5">
        <v>30</v>
      </c>
      <c r="N739" s="5">
        <v>36</v>
      </c>
      <c r="O739" s="5">
        <v>70</v>
      </c>
      <c r="P739" s="5">
        <v>102</v>
      </c>
      <c r="Q739" s="5">
        <v>128</v>
      </c>
      <c r="R739" s="5">
        <v>48.7</v>
      </c>
      <c r="S739" s="5">
        <v>85.6</v>
      </c>
      <c r="T739" s="5">
        <v>70.2</v>
      </c>
      <c r="U739" s="5">
        <v>88</v>
      </c>
      <c r="V739" s="5">
        <v>151</v>
      </c>
    </row>
    <row r="740" spans="1:22" x14ac:dyDescent="0.3">
      <c r="A740" s="3">
        <v>40725</v>
      </c>
      <c r="B740" s="4">
        <v>739</v>
      </c>
      <c r="C740" s="5">
        <v>0.17100000000000001</v>
      </c>
      <c r="D740" s="5">
        <v>0.2</v>
      </c>
      <c r="E740" s="5">
        <v>0.50900000000000001</v>
      </c>
      <c r="F740" s="5">
        <v>1.1259999999999999</v>
      </c>
      <c r="G740" s="5">
        <v>1.454</v>
      </c>
      <c r="H740" s="5">
        <v>30</v>
      </c>
      <c r="I740" s="5">
        <v>35</v>
      </c>
      <c r="J740" s="5">
        <v>79</v>
      </c>
      <c r="K740" s="5">
        <v>93</v>
      </c>
      <c r="L740" s="5">
        <v>110</v>
      </c>
      <c r="M740" s="5">
        <v>29</v>
      </c>
      <c r="N740" s="5">
        <v>32</v>
      </c>
      <c r="O740" s="5">
        <v>63</v>
      </c>
      <c r="P740" s="5">
        <v>85</v>
      </c>
      <c r="Q740" s="5">
        <v>101</v>
      </c>
      <c r="R740" s="5">
        <v>50.4</v>
      </c>
      <c r="S740" s="5">
        <v>73.7</v>
      </c>
      <c r="T740" s="5">
        <v>70.2</v>
      </c>
      <c r="U740" s="5">
        <v>52</v>
      </c>
      <c r="V740" s="5">
        <v>78</v>
      </c>
    </row>
    <row r="741" spans="1:22" x14ac:dyDescent="0.3">
      <c r="A741" s="3">
        <v>40756</v>
      </c>
      <c r="B741" s="4">
        <v>740</v>
      </c>
      <c r="C741" s="5">
        <v>0.2</v>
      </c>
      <c r="D741" s="5">
        <v>0.31900000000000001</v>
      </c>
      <c r="E741" s="5">
        <v>0.85</v>
      </c>
      <c r="F741" s="5">
        <v>1.1140000000000001</v>
      </c>
      <c r="G741" s="5">
        <v>1.427</v>
      </c>
      <c r="H741" s="5">
        <v>31</v>
      </c>
      <c r="I741" s="5">
        <v>37</v>
      </c>
      <c r="J741" s="5">
        <v>95</v>
      </c>
      <c r="K741" s="5">
        <v>92</v>
      </c>
      <c r="L741" s="5">
        <v>110</v>
      </c>
      <c r="M741" s="5">
        <v>30</v>
      </c>
      <c r="N741" s="5">
        <v>34</v>
      </c>
      <c r="O741" s="5">
        <v>79</v>
      </c>
      <c r="P741" s="5">
        <v>85</v>
      </c>
      <c r="Q741" s="5">
        <v>102</v>
      </c>
      <c r="R741" s="5">
        <v>70.7</v>
      </c>
      <c r="S741" s="5">
        <v>98.6</v>
      </c>
      <c r="T741" s="5">
        <v>24.5</v>
      </c>
      <c r="U741" s="5">
        <v>70</v>
      </c>
      <c r="V741" s="5">
        <v>50</v>
      </c>
    </row>
    <row r="742" spans="1:22" x14ac:dyDescent="0.3">
      <c r="A742" s="3">
        <v>40787</v>
      </c>
      <c r="B742" s="4">
        <v>741</v>
      </c>
      <c r="C742" s="5">
        <v>0.19500000000000001</v>
      </c>
      <c r="D742" s="5">
        <v>0.20100000000000001</v>
      </c>
      <c r="E742" s="5">
        <v>0.99099999999999999</v>
      </c>
      <c r="F742" s="5">
        <v>1.2789999999999999</v>
      </c>
      <c r="G742" s="5">
        <v>1.1859999999999999</v>
      </c>
      <c r="H742" s="5">
        <v>31</v>
      </c>
      <c r="I742" s="5">
        <v>34</v>
      </c>
      <c r="J742" s="5">
        <v>100</v>
      </c>
      <c r="K742" s="5">
        <v>97</v>
      </c>
      <c r="L742" s="5">
        <v>103</v>
      </c>
      <c r="M742" s="5">
        <v>30</v>
      </c>
      <c r="N742" s="5">
        <v>32</v>
      </c>
      <c r="O742" s="5">
        <v>80</v>
      </c>
      <c r="P742" s="5">
        <v>80</v>
      </c>
      <c r="Q742" s="5">
        <v>94</v>
      </c>
      <c r="R742" s="5">
        <v>43.9</v>
      </c>
      <c r="S742" s="5">
        <v>84</v>
      </c>
      <c r="T742" s="5">
        <v>72</v>
      </c>
      <c r="U742" s="5">
        <v>95</v>
      </c>
      <c r="V742" s="5">
        <v>57</v>
      </c>
    </row>
    <row r="743" spans="1:22" x14ac:dyDescent="0.3">
      <c r="A743" s="3">
        <v>40817</v>
      </c>
      <c r="B743" s="4">
        <v>742</v>
      </c>
      <c r="C743" s="5">
        <v>0.83499999999999996</v>
      </c>
      <c r="D743" s="5">
        <v>1.4890000000000001</v>
      </c>
      <c r="E743" s="5">
        <v>3.7120000000000002</v>
      </c>
      <c r="F743" s="5">
        <v>3.2450000000000001</v>
      </c>
      <c r="G743" s="5">
        <v>4.3159999999999998</v>
      </c>
      <c r="H743" s="5">
        <v>44</v>
      </c>
      <c r="I743" s="5">
        <v>58</v>
      </c>
      <c r="J743" s="5">
        <v>143</v>
      </c>
      <c r="K743" s="5">
        <v>132</v>
      </c>
      <c r="L743" s="5">
        <v>146</v>
      </c>
      <c r="M743" s="5">
        <v>31</v>
      </c>
      <c r="N743" s="5">
        <v>31</v>
      </c>
      <c r="O743" s="5">
        <v>90</v>
      </c>
      <c r="P743" s="5">
        <v>90</v>
      </c>
      <c r="Q743" s="5">
        <v>96</v>
      </c>
      <c r="R743" s="5">
        <v>280.2</v>
      </c>
      <c r="S743" s="5">
        <v>92.8</v>
      </c>
      <c r="T743" s="5">
        <v>134.5</v>
      </c>
      <c r="U743" s="5">
        <v>368</v>
      </c>
      <c r="V743" s="5">
        <v>320</v>
      </c>
    </row>
    <row r="744" spans="1:22" x14ac:dyDescent="0.3">
      <c r="A744" s="3">
        <v>40848</v>
      </c>
      <c r="B744" s="4">
        <v>743</v>
      </c>
      <c r="C744" s="5">
        <v>1.4490000000000001</v>
      </c>
      <c r="D744" s="5">
        <v>1.8740000000000001</v>
      </c>
      <c r="E744" s="5">
        <v>13.595000000000001</v>
      </c>
      <c r="F744" s="5">
        <v>6.2629999999999999</v>
      </c>
      <c r="G744" s="5">
        <v>7.5</v>
      </c>
      <c r="H744" s="5">
        <v>52</v>
      </c>
      <c r="I744" s="5">
        <v>61</v>
      </c>
      <c r="J744" s="5">
        <v>229</v>
      </c>
      <c r="K744" s="5">
        <v>166</v>
      </c>
      <c r="L744" s="5">
        <v>186</v>
      </c>
      <c r="M744" s="5">
        <v>32</v>
      </c>
      <c r="N744" s="5">
        <v>44</v>
      </c>
      <c r="O744" s="5">
        <v>170</v>
      </c>
      <c r="P744" s="5">
        <v>110</v>
      </c>
      <c r="Q744" s="5">
        <v>150</v>
      </c>
      <c r="R744" s="5">
        <v>230.2</v>
      </c>
      <c r="S744" s="5">
        <v>109.6</v>
      </c>
      <c r="T744" s="5">
        <v>116</v>
      </c>
      <c r="U744" s="5">
        <v>271</v>
      </c>
      <c r="V744" s="5">
        <v>379</v>
      </c>
    </row>
    <row r="745" spans="1:22" x14ac:dyDescent="0.3">
      <c r="A745" s="3">
        <v>40878</v>
      </c>
      <c r="B745" s="4">
        <v>744</v>
      </c>
      <c r="C745" s="5">
        <v>1.0580000000000001</v>
      </c>
      <c r="D745" s="5">
        <v>0.88700000000000001</v>
      </c>
      <c r="E745" s="5">
        <v>7.24</v>
      </c>
      <c r="F745" s="5">
        <v>5.7839999999999998</v>
      </c>
      <c r="G745" s="5">
        <v>7.367</v>
      </c>
      <c r="H745" s="5">
        <v>48</v>
      </c>
      <c r="I745" s="5">
        <v>53</v>
      </c>
      <c r="J745" s="5">
        <v>188</v>
      </c>
      <c r="K745" s="5">
        <v>167</v>
      </c>
      <c r="L745" s="5">
        <v>182</v>
      </c>
      <c r="M745" s="5">
        <v>36</v>
      </c>
      <c r="N745" s="5">
        <v>37</v>
      </c>
      <c r="O745" s="5">
        <v>140</v>
      </c>
      <c r="P745" s="5">
        <v>113</v>
      </c>
      <c r="Q745" s="5">
        <v>135</v>
      </c>
      <c r="R745" s="5">
        <v>110.1</v>
      </c>
      <c r="S745" s="5">
        <v>90.4</v>
      </c>
      <c r="T745" s="5">
        <v>2</v>
      </c>
      <c r="U745" s="5">
        <v>137</v>
      </c>
      <c r="V745" s="5">
        <v>163</v>
      </c>
    </row>
    <row r="746" spans="1:22" x14ac:dyDescent="0.3">
      <c r="A746" s="3">
        <v>40909</v>
      </c>
      <c r="B746" s="4">
        <v>745</v>
      </c>
      <c r="C746" s="5">
        <v>0.33200000000000002</v>
      </c>
      <c r="D746" s="5">
        <v>0.251</v>
      </c>
      <c r="E746" s="5">
        <v>1.264</v>
      </c>
      <c r="F746" s="5">
        <v>1.4470000000000001</v>
      </c>
      <c r="G746" s="5">
        <v>1.974</v>
      </c>
      <c r="H746" s="5">
        <v>33</v>
      </c>
      <c r="I746" s="5">
        <v>36</v>
      </c>
      <c r="J746" s="5">
        <v>108</v>
      </c>
      <c r="K746" s="5">
        <v>98</v>
      </c>
      <c r="L746" s="5">
        <v>122</v>
      </c>
      <c r="M746" s="5">
        <v>30</v>
      </c>
      <c r="N746" s="5">
        <v>32</v>
      </c>
      <c r="O746" s="5">
        <v>82</v>
      </c>
      <c r="P746" s="5">
        <v>86</v>
      </c>
      <c r="Q746" s="5">
        <v>115</v>
      </c>
      <c r="R746" s="5">
        <v>95.6</v>
      </c>
      <c r="S746" s="5">
        <v>67.099999999999994</v>
      </c>
      <c r="T746" s="5">
        <v>5</v>
      </c>
      <c r="U746" s="5">
        <v>94</v>
      </c>
      <c r="V746" s="5">
        <v>68</v>
      </c>
    </row>
    <row r="747" spans="1:22" x14ac:dyDescent="0.3">
      <c r="A747" s="3">
        <v>40940</v>
      </c>
      <c r="B747" s="4">
        <v>746</v>
      </c>
      <c r="C747" s="5">
        <v>0.22700000000000001</v>
      </c>
      <c r="D747" s="5">
        <v>0.111</v>
      </c>
      <c r="E747" s="5">
        <v>0.56100000000000005</v>
      </c>
      <c r="F747" s="5">
        <v>0.71899999999999997</v>
      </c>
      <c r="G747" s="5">
        <v>1.4359999999999999</v>
      </c>
      <c r="H747" s="5">
        <v>30</v>
      </c>
      <c r="I747" s="5">
        <v>30</v>
      </c>
      <c r="J747" s="5">
        <v>83</v>
      </c>
      <c r="K747" s="5">
        <v>75</v>
      </c>
      <c r="L747" s="5">
        <v>110</v>
      </c>
      <c r="M747" s="5">
        <v>28</v>
      </c>
      <c r="N747" s="5">
        <v>28</v>
      </c>
      <c r="O747" s="5">
        <v>70</v>
      </c>
      <c r="P747" s="5">
        <v>65</v>
      </c>
      <c r="Q747" s="5">
        <v>102</v>
      </c>
      <c r="R747" s="5">
        <v>22.4</v>
      </c>
      <c r="S747" s="5">
        <v>98.7</v>
      </c>
      <c r="T747" s="5">
        <v>65.5</v>
      </c>
      <c r="U747" s="5">
        <v>14</v>
      </c>
      <c r="V747" s="5">
        <v>46</v>
      </c>
    </row>
    <row r="748" spans="1:22" x14ac:dyDescent="0.3">
      <c r="A748" s="3">
        <v>40969</v>
      </c>
      <c r="B748" s="4">
        <v>747</v>
      </c>
      <c r="C748" s="5">
        <v>0.23</v>
      </c>
      <c r="D748" s="5">
        <v>0.112</v>
      </c>
      <c r="E748" s="5">
        <v>3.4430000000000001</v>
      </c>
      <c r="F748" s="5">
        <v>0.81599999999999995</v>
      </c>
      <c r="G748" s="5">
        <v>1.548</v>
      </c>
      <c r="H748" s="5">
        <v>30</v>
      </c>
      <c r="I748" s="5">
        <v>30</v>
      </c>
      <c r="J748" s="5">
        <v>80</v>
      </c>
      <c r="K748" s="5">
        <v>77</v>
      </c>
      <c r="L748" s="5">
        <v>76</v>
      </c>
      <c r="M748" s="5">
        <v>26</v>
      </c>
      <c r="N748" s="5">
        <v>28</v>
      </c>
      <c r="O748" s="5">
        <v>60</v>
      </c>
      <c r="P748" s="5">
        <v>61</v>
      </c>
      <c r="Q748" s="5">
        <v>48</v>
      </c>
      <c r="R748" s="5">
        <v>92.1</v>
      </c>
      <c r="S748" s="5">
        <v>93.9</v>
      </c>
      <c r="T748" s="5">
        <v>125</v>
      </c>
      <c r="U748" s="5">
        <v>127</v>
      </c>
      <c r="V748" s="5">
        <v>252</v>
      </c>
    </row>
    <row r="749" spans="1:22" x14ac:dyDescent="0.3">
      <c r="A749" s="3">
        <v>41000</v>
      </c>
      <c r="B749" s="4">
        <v>748</v>
      </c>
      <c r="C749" s="5">
        <v>0.96</v>
      </c>
      <c r="D749" s="5">
        <v>0.60399999999999998</v>
      </c>
      <c r="E749" s="5">
        <v>42.656999999999996</v>
      </c>
      <c r="F749" s="5">
        <v>3.1970000000000001</v>
      </c>
      <c r="G749" s="5">
        <v>7.3570000000000002</v>
      </c>
      <c r="H749" s="5">
        <v>43</v>
      </c>
      <c r="I749" s="5">
        <v>43</v>
      </c>
      <c r="J749" s="5">
        <v>133</v>
      </c>
      <c r="K749" s="5">
        <v>127</v>
      </c>
      <c r="L749" s="5">
        <v>98</v>
      </c>
      <c r="M749" s="5">
        <v>31</v>
      </c>
      <c r="N749" s="5">
        <v>28</v>
      </c>
      <c r="O749" s="5">
        <v>103</v>
      </c>
      <c r="P749" s="5">
        <v>79</v>
      </c>
      <c r="Q749" s="5">
        <v>51</v>
      </c>
      <c r="R749" s="5">
        <v>179</v>
      </c>
      <c r="S749" s="5">
        <v>47.9</v>
      </c>
      <c r="T749" s="5">
        <v>162</v>
      </c>
      <c r="U749" s="5">
        <v>194</v>
      </c>
      <c r="V749" s="5">
        <v>222</v>
      </c>
    </row>
    <row r="750" spans="1:22" x14ac:dyDescent="0.3">
      <c r="A750" s="3">
        <v>41030</v>
      </c>
      <c r="B750" s="4">
        <v>749</v>
      </c>
      <c r="C750" s="5">
        <v>0.44400000000000001</v>
      </c>
      <c r="D750" s="5">
        <v>0.26100000000000001</v>
      </c>
      <c r="E750" s="5"/>
      <c r="F750" s="5">
        <v>2.8610000000000002</v>
      </c>
      <c r="G750" s="5">
        <v>5.08</v>
      </c>
      <c r="H750" s="5">
        <v>36</v>
      </c>
      <c r="I750" s="5">
        <v>37</v>
      </c>
      <c r="J750" s="5"/>
      <c r="K750" s="5">
        <v>126</v>
      </c>
      <c r="L750" s="5">
        <v>92</v>
      </c>
      <c r="M750" s="5">
        <v>31</v>
      </c>
      <c r="N750" s="5">
        <v>30</v>
      </c>
      <c r="O750" s="5"/>
      <c r="P750" s="5">
        <v>93</v>
      </c>
      <c r="Q750" s="5">
        <v>64</v>
      </c>
      <c r="R750" s="5">
        <v>47.9</v>
      </c>
      <c r="S750" s="5">
        <v>82.1</v>
      </c>
      <c r="T750" s="5">
        <v>52</v>
      </c>
      <c r="U750" s="5">
        <v>93</v>
      </c>
      <c r="V750" s="5">
        <v>133</v>
      </c>
    </row>
    <row r="751" spans="1:22" x14ac:dyDescent="0.3">
      <c r="A751" s="3">
        <v>41061</v>
      </c>
      <c r="B751" s="4">
        <v>750</v>
      </c>
      <c r="C751" s="5">
        <v>0.28399999999999997</v>
      </c>
      <c r="D751" s="5">
        <v>0.192</v>
      </c>
      <c r="E751" s="5">
        <v>10.211</v>
      </c>
      <c r="F751" s="5">
        <v>1.1279999999999999</v>
      </c>
      <c r="G751" s="5">
        <v>0.93300000000000005</v>
      </c>
      <c r="H751" s="5">
        <v>32</v>
      </c>
      <c r="I751" s="5">
        <v>33</v>
      </c>
      <c r="J751" s="5">
        <v>81</v>
      </c>
      <c r="K751" s="5">
        <v>89</v>
      </c>
      <c r="L751" s="5">
        <v>58</v>
      </c>
      <c r="M751" s="5">
        <v>30</v>
      </c>
      <c r="N751" s="5">
        <v>30</v>
      </c>
      <c r="O751" s="5">
        <v>49</v>
      </c>
      <c r="P751" s="5">
        <v>73</v>
      </c>
      <c r="Q751" s="5">
        <v>48</v>
      </c>
      <c r="R751" s="5">
        <v>85.6</v>
      </c>
      <c r="S751" s="5">
        <v>94.5</v>
      </c>
      <c r="T751" s="5">
        <v>72</v>
      </c>
      <c r="U751" s="5">
        <v>42</v>
      </c>
      <c r="V751" s="5">
        <v>27</v>
      </c>
    </row>
    <row r="752" spans="1:22" x14ac:dyDescent="0.3">
      <c r="A752" s="3">
        <v>41091</v>
      </c>
      <c r="B752" s="4">
        <v>751</v>
      </c>
      <c r="C752" s="5">
        <v>0.50600000000000001</v>
      </c>
      <c r="D752" s="5">
        <v>0.33600000000000002</v>
      </c>
      <c r="E752" s="5">
        <v>0.995</v>
      </c>
      <c r="F752" s="5">
        <v>0.84799999999999998</v>
      </c>
      <c r="G752" s="5">
        <v>1.1220000000000001</v>
      </c>
      <c r="H752" s="5">
        <v>34</v>
      </c>
      <c r="I752" s="5">
        <v>34</v>
      </c>
      <c r="J752" s="5">
        <v>63</v>
      </c>
      <c r="K752" s="5">
        <v>78</v>
      </c>
      <c r="L752" s="5">
        <v>57</v>
      </c>
      <c r="M752" s="5">
        <v>29</v>
      </c>
      <c r="N752" s="5">
        <v>28</v>
      </c>
      <c r="O752" s="5">
        <v>58</v>
      </c>
      <c r="P752" s="5">
        <v>65</v>
      </c>
      <c r="Q752" s="5">
        <v>46</v>
      </c>
      <c r="R752" s="5">
        <v>140.6</v>
      </c>
      <c r="S752" s="5">
        <v>78.599999999999994</v>
      </c>
      <c r="T752" s="5">
        <v>32.5</v>
      </c>
      <c r="U752" s="5">
        <v>84</v>
      </c>
      <c r="V752" s="5">
        <v>103</v>
      </c>
    </row>
    <row r="753" spans="1:22" x14ac:dyDescent="0.3">
      <c r="A753" s="3">
        <v>41122</v>
      </c>
      <c r="B753" s="4">
        <v>752</v>
      </c>
      <c r="C753" s="5">
        <v>0.98599999999999999</v>
      </c>
      <c r="D753" s="5">
        <v>0.35899999999999999</v>
      </c>
      <c r="E753" s="5">
        <v>3.3580000000000001</v>
      </c>
      <c r="F753" s="5">
        <v>1.482</v>
      </c>
      <c r="G753" s="5">
        <v>1.5489999999999999</v>
      </c>
      <c r="H753" s="5">
        <v>44</v>
      </c>
      <c r="I753" s="5">
        <v>39</v>
      </c>
      <c r="J753" s="5">
        <v>76</v>
      </c>
      <c r="K753" s="5">
        <v>98</v>
      </c>
      <c r="L753" s="5">
        <v>67</v>
      </c>
      <c r="M753" s="5">
        <v>34</v>
      </c>
      <c r="N753" s="5">
        <v>33</v>
      </c>
      <c r="O753" s="5">
        <v>62</v>
      </c>
      <c r="P753" s="5">
        <v>80</v>
      </c>
      <c r="Q753" s="5">
        <v>54</v>
      </c>
      <c r="R753" s="5">
        <v>91.6</v>
      </c>
      <c r="S753" s="5">
        <v>84.3</v>
      </c>
      <c r="T753" s="5">
        <v>38.700000000000003</v>
      </c>
      <c r="U753" s="5">
        <v>54</v>
      </c>
      <c r="V753" s="5">
        <v>43</v>
      </c>
    </row>
    <row r="754" spans="1:22" x14ac:dyDescent="0.3">
      <c r="A754" s="3">
        <v>41153</v>
      </c>
      <c r="B754" s="4">
        <v>753</v>
      </c>
      <c r="C754" s="5">
        <v>0.246</v>
      </c>
      <c r="D754" s="5">
        <v>0.11</v>
      </c>
      <c r="E754" s="5">
        <v>1.347</v>
      </c>
      <c r="F754" s="5">
        <v>0.64200000000000002</v>
      </c>
      <c r="G754" s="5">
        <v>0.60099999999999998</v>
      </c>
      <c r="H754" s="5">
        <v>30</v>
      </c>
      <c r="I754" s="5">
        <v>30</v>
      </c>
      <c r="J754" s="5">
        <v>66</v>
      </c>
      <c r="K754" s="5">
        <v>72</v>
      </c>
      <c r="L754" s="5">
        <v>51</v>
      </c>
      <c r="M754" s="5">
        <v>27</v>
      </c>
      <c r="N754" s="5">
        <v>27</v>
      </c>
      <c r="O754" s="5">
        <v>62</v>
      </c>
      <c r="P754" s="5">
        <v>66</v>
      </c>
      <c r="Q754" s="5">
        <v>44</v>
      </c>
      <c r="R754" s="5">
        <v>36.200000000000003</v>
      </c>
      <c r="S754" s="5">
        <v>76.400000000000006</v>
      </c>
      <c r="T754" s="5">
        <v>92.8</v>
      </c>
      <c r="U754" s="5">
        <v>36</v>
      </c>
      <c r="V754" s="5">
        <v>69</v>
      </c>
    </row>
    <row r="755" spans="1:22" x14ac:dyDescent="0.3">
      <c r="A755" s="3">
        <v>41183</v>
      </c>
      <c r="B755" s="4">
        <v>754</v>
      </c>
      <c r="C755" s="5">
        <v>0.39900000000000002</v>
      </c>
      <c r="D755" s="5">
        <v>0.24399999999999999</v>
      </c>
      <c r="E755" s="5">
        <v>1.2270000000000001</v>
      </c>
      <c r="F755" s="5">
        <v>0.88900000000000001</v>
      </c>
      <c r="G755" s="5">
        <v>0.74</v>
      </c>
      <c r="H755" s="5">
        <v>34</v>
      </c>
      <c r="I755" s="5">
        <v>34</v>
      </c>
      <c r="J755" s="5">
        <v>65</v>
      </c>
      <c r="K755" s="5">
        <v>79</v>
      </c>
      <c r="L755" s="5">
        <v>53</v>
      </c>
      <c r="M755" s="5">
        <v>29</v>
      </c>
      <c r="N755" s="5">
        <v>24</v>
      </c>
      <c r="O755" s="5">
        <v>62</v>
      </c>
      <c r="P755" s="5">
        <v>60</v>
      </c>
      <c r="Q755" s="5">
        <v>44</v>
      </c>
      <c r="R755" s="5">
        <v>131.6</v>
      </c>
      <c r="S755" s="5">
        <v>92</v>
      </c>
      <c r="T755" s="5">
        <v>133.9</v>
      </c>
      <c r="U755" s="5">
        <v>188</v>
      </c>
      <c r="V755" s="5">
        <v>265</v>
      </c>
    </row>
    <row r="756" spans="1:22" x14ac:dyDescent="0.3">
      <c r="A756" s="3">
        <v>41214</v>
      </c>
      <c r="B756" s="4">
        <v>755</v>
      </c>
      <c r="C756" s="5">
        <v>0.26700000000000002</v>
      </c>
      <c r="D756" s="5">
        <v>0.13700000000000001</v>
      </c>
      <c r="E756" s="5">
        <v>1.331</v>
      </c>
      <c r="F756" s="5">
        <v>0.67800000000000005</v>
      </c>
      <c r="G756" s="5">
        <v>0.49399999999999999</v>
      </c>
      <c r="H756" s="5">
        <v>31</v>
      </c>
      <c r="I756" s="5">
        <v>30</v>
      </c>
      <c r="J756" s="5">
        <v>66</v>
      </c>
      <c r="K756" s="5">
        <v>72</v>
      </c>
      <c r="L756" s="5">
        <v>47</v>
      </c>
      <c r="M756" s="5">
        <v>28</v>
      </c>
      <c r="N756" s="5">
        <v>27</v>
      </c>
      <c r="O756" s="5">
        <v>62</v>
      </c>
      <c r="P756" s="5">
        <v>59</v>
      </c>
      <c r="Q756" s="5">
        <v>43</v>
      </c>
      <c r="R756" s="5">
        <v>102.4</v>
      </c>
      <c r="S756" s="5">
        <v>85.2</v>
      </c>
      <c r="T756" s="5">
        <v>107.6</v>
      </c>
      <c r="U756" s="5">
        <v>64</v>
      </c>
      <c r="V756" s="5">
        <v>66</v>
      </c>
    </row>
    <row r="757" spans="1:22" x14ac:dyDescent="0.3">
      <c r="A757" s="3">
        <v>41244</v>
      </c>
      <c r="B757" s="4">
        <v>756</v>
      </c>
      <c r="C757" s="5">
        <v>0.185</v>
      </c>
      <c r="D757" s="5">
        <v>0.05</v>
      </c>
      <c r="E757" s="5">
        <v>0.75700000000000001</v>
      </c>
      <c r="F757" s="5">
        <v>0.39300000000000002</v>
      </c>
      <c r="G757" s="5">
        <v>0.28699999999999998</v>
      </c>
      <c r="H757" s="5">
        <v>28</v>
      </c>
      <c r="I757" s="5">
        <v>24</v>
      </c>
      <c r="J757" s="5">
        <v>58</v>
      </c>
      <c r="K757" s="5">
        <v>59</v>
      </c>
      <c r="L757" s="5">
        <v>40</v>
      </c>
      <c r="M757" s="5">
        <v>26</v>
      </c>
      <c r="N757" s="5">
        <v>22</v>
      </c>
      <c r="O757" s="5">
        <v>51</v>
      </c>
      <c r="P757" s="5">
        <v>45</v>
      </c>
      <c r="Q757" s="5">
        <v>35</v>
      </c>
      <c r="R757" s="5">
        <v>23.9</v>
      </c>
      <c r="S757" s="5">
        <v>83</v>
      </c>
      <c r="T757" s="5">
        <v>22.8</v>
      </c>
      <c r="U757" s="5">
        <v>37</v>
      </c>
      <c r="V757" s="5">
        <v>48</v>
      </c>
    </row>
    <row r="758" spans="1:22" x14ac:dyDescent="0.3">
      <c r="A758" s="3">
        <v>41275</v>
      </c>
      <c r="B758" s="4">
        <v>757</v>
      </c>
      <c r="C758" s="5">
        <v>0.14299999999999999</v>
      </c>
      <c r="D758" s="5">
        <v>2.4E-2</v>
      </c>
      <c r="E758" s="5">
        <v>0.35599999999999998</v>
      </c>
      <c r="F758" s="5">
        <v>0.23</v>
      </c>
      <c r="G758" s="5">
        <v>0.223</v>
      </c>
      <c r="H758" s="5">
        <v>26</v>
      </c>
      <c r="I758" s="5">
        <v>20</v>
      </c>
      <c r="J758" s="5">
        <v>49</v>
      </c>
      <c r="K758" s="5">
        <v>48</v>
      </c>
      <c r="L758" s="5">
        <v>38</v>
      </c>
      <c r="M758" s="5">
        <v>24</v>
      </c>
      <c r="N758" s="5">
        <v>18</v>
      </c>
      <c r="O758" s="5">
        <v>43</v>
      </c>
      <c r="P758" s="5">
        <v>39</v>
      </c>
      <c r="Q758" s="5">
        <v>37</v>
      </c>
      <c r="R758" s="5">
        <v>17.8</v>
      </c>
      <c r="S758" s="5">
        <v>94</v>
      </c>
      <c r="T758" s="5">
        <v>31.7</v>
      </c>
      <c r="U758" s="5">
        <v>13</v>
      </c>
      <c r="V758" s="5">
        <v>24</v>
      </c>
    </row>
    <row r="759" spans="1:22" x14ac:dyDescent="0.3">
      <c r="A759" s="3">
        <v>41306</v>
      </c>
      <c r="B759" s="4">
        <v>758</v>
      </c>
      <c r="C759" s="5">
        <v>0.16400000000000001</v>
      </c>
      <c r="D759" s="5">
        <v>3.5999999999999997E-2</v>
      </c>
      <c r="E759" s="5">
        <v>0.27</v>
      </c>
      <c r="F759" s="5">
        <v>0.41699999999999998</v>
      </c>
      <c r="G759" s="5">
        <v>0.29699999999999999</v>
      </c>
      <c r="H759" s="5">
        <v>27</v>
      </c>
      <c r="I759" s="5">
        <v>22</v>
      </c>
      <c r="J759" s="5">
        <v>45</v>
      </c>
      <c r="K759" s="5">
        <v>60</v>
      </c>
      <c r="L759" s="5">
        <v>41</v>
      </c>
      <c r="M759" s="5">
        <v>24</v>
      </c>
      <c r="N759" s="5">
        <v>18</v>
      </c>
      <c r="O759" s="5">
        <v>43</v>
      </c>
      <c r="P759" s="5">
        <v>41</v>
      </c>
      <c r="Q759" s="5">
        <v>38</v>
      </c>
      <c r="R759" s="5">
        <v>78.7</v>
      </c>
      <c r="S759" s="5">
        <v>59.6</v>
      </c>
      <c r="T759" s="5">
        <v>44.9</v>
      </c>
      <c r="U759" s="5">
        <v>106</v>
      </c>
      <c r="V759" s="5">
        <v>50</v>
      </c>
    </row>
    <row r="760" spans="1:22" x14ac:dyDescent="0.3">
      <c r="A760" s="3">
        <v>41334</v>
      </c>
      <c r="B760" s="4">
        <v>759</v>
      </c>
      <c r="C760" s="5">
        <v>0.17499999999999999</v>
      </c>
      <c r="D760" s="5">
        <v>5.0999999999999997E-2</v>
      </c>
      <c r="E760" s="5">
        <v>0.253</v>
      </c>
      <c r="F760" s="5">
        <v>0.42899999999999999</v>
      </c>
      <c r="G760" s="5">
        <v>0.38100000000000001</v>
      </c>
      <c r="H760" s="5">
        <v>26</v>
      </c>
      <c r="I760" s="5">
        <v>22</v>
      </c>
      <c r="J760" s="5">
        <v>44</v>
      </c>
      <c r="K760" s="5">
        <v>60</v>
      </c>
      <c r="L760" s="5">
        <v>44</v>
      </c>
      <c r="M760" s="5">
        <v>24</v>
      </c>
      <c r="N760" s="5">
        <v>18</v>
      </c>
      <c r="O760" s="5">
        <v>41</v>
      </c>
      <c r="P760" s="5">
        <v>43</v>
      </c>
      <c r="Q760" s="5">
        <v>36</v>
      </c>
      <c r="R760" s="5">
        <v>85</v>
      </c>
      <c r="S760" s="5">
        <v>100.3</v>
      </c>
      <c r="T760" s="5">
        <v>44.9</v>
      </c>
      <c r="U760" s="5">
        <v>134</v>
      </c>
      <c r="V760" s="5">
        <v>65</v>
      </c>
    </row>
    <row r="761" spans="1:22" x14ac:dyDescent="0.3">
      <c r="A761" s="3">
        <v>41365</v>
      </c>
      <c r="B761" s="4">
        <v>760</v>
      </c>
      <c r="C761" s="5">
        <v>0.32800000000000001</v>
      </c>
      <c r="D761" s="5">
        <v>0.161</v>
      </c>
      <c r="E761" s="5">
        <v>0.27500000000000002</v>
      </c>
      <c r="F761" s="5">
        <v>0.59899999999999998</v>
      </c>
      <c r="G761" s="5">
        <v>0.76</v>
      </c>
      <c r="H761" s="5">
        <v>29</v>
      </c>
      <c r="I761" s="5">
        <v>26</v>
      </c>
      <c r="J761" s="5">
        <v>45</v>
      </c>
      <c r="K761" s="5">
        <v>66</v>
      </c>
      <c r="L761" s="5">
        <v>48</v>
      </c>
      <c r="M761" s="5">
        <v>22</v>
      </c>
      <c r="N761" s="5">
        <v>19</v>
      </c>
      <c r="O761" s="5">
        <v>41</v>
      </c>
      <c r="P761" s="5">
        <v>43</v>
      </c>
      <c r="Q761" s="5">
        <v>34</v>
      </c>
      <c r="R761" s="5">
        <v>114.5</v>
      </c>
      <c r="S761" s="5">
        <v>96.7</v>
      </c>
      <c r="T761" s="5">
        <v>55.2</v>
      </c>
      <c r="U761" s="5">
        <v>179</v>
      </c>
      <c r="V761" s="5">
        <v>143</v>
      </c>
    </row>
    <row r="762" spans="1:22" x14ac:dyDescent="0.3">
      <c r="A762" s="3">
        <v>41395</v>
      </c>
      <c r="B762" s="4">
        <v>761</v>
      </c>
      <c r="C762" s="5">
        <v>0.41699999999999998</v>
      </c>
      <c r="D762" s="5">
        <v>0.24199999999999999</v>
      </c>
      <c r="E762" s="5">
        <v>0.78100000000000003</v>
      </c>
      <c r="F762" s="5">
        <v>1.2649999999999999</v>
      </c>
      <c r="G762" s="5">
        <v>1.599</v>
      </c>
      <c r="H762" s="5">
        <v>35</v>
      </c>
      <c r="I762" s="5">
        <v>35</v>
      </c>
      <c r="J762" s="5">
        <v>65</v>
      </c>
      <c r="K762" s="5">
        <v>92</v>
      </c>
      <c r="L762" s="5">
        <v>66</v>
      </c>
      <c r="M762" s="5">
        <v>31</v>
      </c>
      <c r="N762" s="5">
        <v>28</v>
      </c>
      <c r="O762" s="5">
        <v>53</v>
      </c>
      <c r="P762" s="5">
        <v>74</v>
      </c>
      <c r="Q762" s="5">
        <v>50</v>
      </c>
      <c r="R762" s="5">
        <v>128.30000000000001</v>
      </c>
      <c r="S762" s="5">
        <v>87.6</v>
      </c>
      <c r="T762" s="5">
        <v>9.4</v>
      </c>
      <c r="U762" s="5">
        <v>234</v>
      </c>
      <c r="V762" s="5">
        <v>181</v>
      </c>
    </row>
    <row r="763" spans="1:22" x14ac:dyDescent="0.3">
      <c r="A763" s="3">
        <v>41426</v>
      </c>
      <c r="B763" s="4">
        <v>762</v>
      </c>
      <c r="C763" s="5">
        <v>0.19800000000000001</v>
      </c>
      <c r="D763" s="5">
        <v>8.5999999999999993E-2</v>
      </c>
      <c r="E763" s="5">
        <v>0.50800000000000001</v>
      </c>
      <c r="F763" s="5">
        <v>0.51400000000000001</v>
      </c>
      <c r="G763" s="5">
        <v>0.38700000000000001</v>
      </c>
      <c r="H763" s="5">
        <v>28</v>
      </c>
      <c r="I763" s="5">
        <v>26</v>
      </c>
      <c r="J763" s="5">
        <v>56</v>
      </c>
      <c r="K763" s="5">
        <v>65</v>
      </c>
      <c r="L763" s="5">
        <v>44</v>
      </c>
      <c r="M763" s="5">
        <v>26</v>
      </c>
      <c r="N763" s="5">
        <v>23</v>
      </c>
      <c r="O763" s="5">
        <v>48</v>
      </c>
      <c r="P763" s="5">
        <v>43</v>
      </c>
      <c r="Q763" s="5">
        <v>35</v>
      </c>
      <c r="R763" s="5">
        <v>52.2</v>
      </c>
      <c r="S763" s="5">
        <v>98.6</v>
      </c>
      <c r="T763" s="5">
        <v>12.9</v>
      </c>
      <c r="U763" s="5">
        <v>45</v>
      </c>
      <c r="V763" s="5">
        <v>55</v>
      </c>
    </row>
    <row r="764" spans="1:22" x14ac:dyDescent="0.3">
      <c r="A764" s="3">
        <v>41456</v>
      </c>
      <c r="B764" s="4">
        <v>763</v>
      </c>
      <c r="C764" s="5">
        <v>0.14299999999999999</v>
      </c>
      <c r="D764" s="5">
        <v>4.9000000000000002E-2</v>
      </c>
      <c r="E764" s="5">
        <v>0.29399999999999998</v>
      </c>
      <c r="F764" s="5">
        <v>0.32900000000000001</v>
      </c>
      <c r="G764" s="5">
        <v>0.20899999999999999</v>
      </c>
      <c r="H764" s="5">
        <v>26</v>
      </c>
      <c r="I764" s="5">
        <v>23</v>
      </c>
      <c r="J764" s="5">
        <v>46</v>
      </c>
      <c r="K764" s="5">
        <v>55</v>
      </c>
      <c r="L764" s="5">
        <v>37</v>
      </c>
      <c r="M764" s="5">
        <v>24</v>
      </c>
      <c r="N764" s="5">
        <v>21</v>
      </c>
      <c r="O764" s="5">
        <v>41</v>
      </c>
      <c r="P764" s="5">
        <v>44</v>
      </c>
      <c r="Q764" s="5">
        <v>32</v>
      </c>
      <c r="R764" s="5">
        <v>22.4</v>
      </c>
      <c r="S764" s="5">
        <v>97.5</v>
      </c>
      <c r="T764" s="5">
        <v>53.1</v>
      </c>
      <c r="U764" s="5">
        <v>27</v>
      </c>
      <c r="V764" s="5">
        <v>16</v>
      </c>
    </row>
    <row r="765" spans="1:22" x14ac:dyDescent="0.3">
      <c r="A765" s="3">
        <v>41487</v>
      </c>
      <c r="B765" s="4">
        <v>764</v>
      </c>
      <c r="C765" s="5">
        <v>0.20699999999999999</v>
      </c>
      <c r="D765" s="5">
        <v>5.8999999999999997E-2</v>
      </c>
      <c r="E765" s="5">
        <v>0.24399999999999999</v>
      </c>
      <c r="F765" s="5">
        <v>0.504</v>
      </c>
      <c r="G765" s="5">
        <v>0.42199999999999999</v>
      </c>
      <c r="H765" s="5">
        <v>28</v>
      </c>
      <c r="I765" s="5">
        <v>25</v>
      </c>
      <c r="J765" s="5">
        <v>43</v>
      </c>
      <c r="K765" s="5">
        <v>65</v>
      </c>
      <c r="L765" s="5">
        <v>45</v>
      </c>
      <c r="M765" s="5">
        <v>24</v>
      </c>
      <c r="N765" s="5">
        <v>21</v>
      </c>
      <c r="O765" s="5">
        <v>37</v>
      </c>
      <c r="P765" s="5">
        <v>52</v>
      </c>
      <c r="Q765" s="5">
        <v>33</v>
      </c>
      <c r="R765" s="5">
        <v>104.7</v>
      </c>
      <c r="S765" s="5">
        <v>85.6</v>
      </c>
      <c r="T765" s="5">
        <v>26.1</v>
      </c>
      <c r="U765" s="5">
        <v>20.7</v>
      </c>
      <c r="V765" s="5">
        <v>73.8</v>
      </c>
    </row>
    <row r="766" spans="1:22" x14ac:dyDescent="0.3">
      <c r="A766" s="3">
        <v>41518</v>
      </c>
      <c r="B766" s="4">
        <v>765</v>
      </c>
      <c r="C766" s="5">
        <v>0.223</v>
      </c>
      <c r="D766" s="5">
        <v>6.5000000000000002E-2</v>
      </c>
      <c r="E766" s="5">
        <v>0.45200000000000001</v>
      </c>
      <c r="F766" s="5">
        <v>0.57199999999999995</v>
      </c>
      <c r="G766" s="5">
        <v>0.54400000000000004</v>
      </c>
      <c r="H766" s="5">
        <v>29</v>
      </c>
      <c r="I766" s="5">
        <v>26</v>
      </c>
      <c r="J766" s="5">
        <v>53</v>
      </c>
      <c r="K766" s="5">
        <v>69</v>
      </c>
      <c r="L766" s="5">
        <v>49</v>
      </c>
      <c r="M766" s="5">
        <v>26</v>
      </c>
      <c r="N766" s="5">
        <v>23</v>
      </c>
      <c r="O766" s="5">
        <v>45</v>
      </c>
      <c r="P766" s="5">
        <v>56</v>
      </c>
      <c r="Q766" s="5">
        <v>40</v>
      </c>
      <c r="R766" s="5">
        <v>45.6</v>
      </c>
      <c r="S766" s="5">
        <v>93.2</v>
      </c>
      <c r="T766" s="5">
        <v>67.599999999999994</v>
      </c>
      <c r="U766" s="5">
        <v>39.5</v>
      </c>
      <c r="V766" s="5">
        <v>20.8</v>
      </c>
    </row>
    <row r="767" spans="1:22" x14ac:dyDescent="0.3">
      <c r="A767" s="3">
        <v>41548</v>
      </c>
      <c r="B767" s="4">
        <v>766</v>
      </c>
      <c r="C767" s="5">
        <v>0.224</v>
      </c>
      <c r="D767" s="5">
        <v>7.0000000000000007E-2</v>
      </c>
      <c r="E767" s="5">
        <v>0.98199999999999998</v>
      </c>
      <c r="F767" s="5">
        <v>0.55200000000000005</v>
      </c>
      <c r="G767" s="5">
        <v>0.56999999999999995</v>
      </c>
      <c r="H767" s="5">
        <v>29</v>
      </c>
      <c r="I767" s="5">
        <v>25</v>
      </c>
      <c r="J767" s="5">
        <v>68</v>
      </c>
      <c r="K767" s="5">
        <v>67</v>
      </c>
      <c r="L767" s="5">
        <v>49</v>
      </c>
      <c r="M767" s="5">
        <v>26</v>
      </c>
      <c r="N767" s="5">
        <v>22</v>
      </c>
      <c r="O767" s="5">
        <v>48</v>
      </c>
      <c r="P767" s="5">
        <v>55</v>
      </c>
      <c r="Q767" s="5">
        <v>40</v>
      </c>
      <c r="R767" s="5">
        <v>146.9</v>
      </c>
      <c r="S767" s="5">
        <v>95.3</v>
      </c>
      <c r="T767" s="5">
        <v>40.5</v>
      </c>
      <c r="U767" s="5">
        <v>105</v>
      </c>
      <c r="V767" s="5">
        <v>129</v>
      </c>
    </row>
    <row r="768" spans="1:22" x14ac:dyDescent="0.3">
      <c r="A768" s="3">
        <v>41579</v>
      </c>
      <c r="B768" s="4">
        <v>767</v>
      </c>
      <c r="C768" s="5">
        <v>0.90700000000000003</v>
      </c>
      <c r="D768" s="5">
        <v>0.52300000000000002</v>
      </c>
      <c r="E768" s="5">
        <v>2.2250000000000001</v>
      </c>
      <c r="F768" s="5">
        <v>1.6020000000000001</v>
      </c>
      <c r="G768" s="5">
        <v>2.9220000000000002</v>
      </c>
      <c r="H768" s="5">
        <v>43</v>
      </c>
      <c r="I768" s="5">
        <v>42</v>
      </c>
      <c r="J768" s="5">
        <v>89</v>
      </c>
      <c r="K768" s="5">
        <v>98</v>
      </c>
      <c r="L768" s="5">
        <v>76</v>
      </c>
      <c r="M768" s="5">
        <v>30</v>
      </c>
      <c r="N768" s="5">
        <v>30</v>
      </c>
      <c r="O768" s="5">
        <v>60</v>
      </c>
      <c r="P768" s="5">
        <v>71</v>
      </c>
      <c r="Q768" s="5">
        <v>50</v>
      </c>
      <c r="R768" s="5">
        <v>232.1</v>
      </c>
      <c r="S768" s="5">
        <v>85.3</v>
      </c>
      <c r="T768" s="5">
        <v>152.30000000000001</v>
      </c>
      <c r="U768" s="5">
        <v>154</v>
      </c>
      <c r="V768" s="5">
        <v>146</v>
      </c>
    </row>
    <row r="769" spans="1:22" x14ac:dyDescent="0.3">
      <c r="A769" s="3">
        <v>41609</v>
      </c>
      <c r="B769" s="4">
        <v>768</v>
      </c>
      <c r="C769" s="5">
        <v>0.56000000000000005</v>
      </c>
      <c r="D769" s="5">
        <v>0.57399999999999995</v>
      </c>
      <c r="E769" s="5">
        <v>2.3639999999999999</v>
      </c>
      <c r="F769" s="5">
        <v>1.9590000000000001</v>
      </c>
      <c r="G769" s="5">
        <v>3.53</v>
      </c>
      <c r="H769" s="5">
        <v>35</v>
      </c>
      <c r="I769" s="5">
        <v>38</v>
      </c>
      <c r="J769" s="5">
        <v>91</v>
      </c>
      <c r="K769" s="5">
        <v>102</v>
      </c>
      <c r="L769" s="5">
        <v>80</v>
      </c>
      <c r="M769" s="5">
        <v>28</v>
      </c>
      <c r="N769" s="5">
        <v>27</v>
      </c>
      <c r="O769" s="5">
        <v>57</v>
      </c>
      <c r="P769" s="5">
        <v>62</v>
      </c>
      <c r="Q769" s="5">
        <v>46</v>
      </c>
      <c r="R769" s="5">
        <v>115.1</v>
      </c>
      <c r="S769" s="5">
        <v>83.9</v>
      </c>
      <c r="T769" s="5">
        <v>5.8</v>
      </c>
      <c r="U769" s="5">
        <v>165</v>
      </c>
      <c r="V769" s="5">
        <v>165</v>
      </c>
    </row>
    <row r="770" spans="1:22" x14ac:dyDescent="0.3">
      <c r="A770" s="3">
        <v>41640</v>
      </c>
      <c r="B770" s="4">
        <v>769</v>
      </c>
      <c r="C770" s="5">
        <v>0.36299999999999999</v>
      </c>
      <c r="D770" s="5">
        <v>0.124</v>
      </c>
      <c r="E770" s="5">
        <v>1.6759999999999999</v>
      </c>
      <c r="F770" s="5">
        <v>0.66300000000000003</v>
      </c>
      <c r="G770" s="5">
        <v>0.73499999999999999</v>
      </c>
      <c r="H770" s="5">
        <v>32</v>
      </c>
      <c r="I770" s="5">
        <v>30</v>
      </c>
      <c r="J770" s="5">
        <v>77</v>
      </c>
      <c r="K770" s="5">
        <v>72</v>
      </c>
      <c r="L770" s="5">
        <v>53</v>
      </c>
      <c r="M770" s="5">
        <v>26</v>
      </c>
      <c r="N770" s="5">
        <v>26</v>
      </c>
      <c r="O770" s="5">
        <v>54</v>
      </c>
      <c r="P770" s="5">
        <v>59</v>
      </c>
      <c r="Q770" s="5">
        <v>42</v>
      </c>
      <c r="R770" s="5">
        <v>53.7</v>
      </c>
      <c r="S770" s="5">
        <v>97.2</v>
      </c>
      <c r="T770" s="5">
        <v>8.5</v>
      </c>
      <c r="U770" s="5">
        <v>74.7</v>
      </c>
      <c r="V770" s="5">
        <v>56.7</v>
      </c>
    </row>
    <row r="771" spans="1:22" x14ac:dyDescent="0.3">
      <c r="A771" s="3">
        <v>41671</v>
      </c>
      <c r="B771" s="4">
        <v>770</v>
      </c>
      <c r="C771" s="5">
        <v>0.184</v>
      </c>
      <c r="D771" s="5">
        <v>4.1000000000000002E-2</v>
      </c>
      <c r="E771" s="5">
        <v>0.56499999999999995</v>
      </c>
      <c r="F771" s="5">
        <v>0.47199999999999998</v>
      </c>
      <c r="G771" s="5">
        <v>0.47499999999999998</v>
      </c>
      <c r="H771" s="5">
        <v>28</v>
      </c>
      <c r="I771" s="5">
        <v>22</v>
      </c>
      <c r="J771" s="5">
        <v>51</v>
      </c>
      <c r="K771" s="5">
        <v>63</v>
      </c>
      <c r="L771" s="5">
        <v>46</v>
      </c>
      <c r="M771" s="5">
        <v>25</v>
      </c>
      <c r="N771" s="5">
        <v>18</v>
      </c>
      <c r="O771" s="5">
        <v>45</v>
      </c>
      <c r="P771" s="5">
        <v>49</v>
      </c>
      <c r="Q771" s="5">
        <v>36</v>
      </c>
      <c r="R771" s="5">
        <v>99</v>
      </c>
      <c r="S771" s="5">
        <v>80.400000000000006</v>
      </c>
      <c r="T771" s="5">
        <v>35.4</v>
      </c>
      <c r="U771" s="5">
        <v>130.69999999999999</v>
      </c>
      <c r="V771" s="5">
        <v>146</v>
      </c>
    </row>
    <row r="772" spans="1:22" x14ac:dyDescent="0.3">
      <c r="A772" s="3">
        <v>41699</v>
      </c>
      <c r="B772" s="4">
        <v>771</v>
      </c>
      <c r="C772" s="5">
        <v>0.46400000000000002</v>
      </c>
      <c r="D772" s="5">
        <v>0.16600000000000001</v>
      </c>
      <c r="E772" s="5">
        <v>0.72799999999999998</v>
      </c>
      <c r="F772" s="5">
        <v>0.99099999999999999</v>
      </c>
      <c r="G772" s="5">
        <v>1.4059999999999999</v>
      </c>
      <c r="H772" s="5">
        <v>35</v>
      </c>
      <c r="I772" s="5">
        <v>31</v>
      </c>
      <c r="J772" s="5">
        <v>56</v>
      </c>
      <c r="K772" s="5">
        <v>84</v>
      </c>
      <c r="L772" s="5">
        <v>65</v>
      </c>
      <c r="M772" s="5">
        <v>28</v>
      </c>
      <c r="N772" s="5">
        <v>24</v>
      </c>
      <c r="O772" s="5">
        <v>50</v>
      </c>
      <c r="P772" s="5">
        <v>70</v>
      </c>
      <c r="Q772" s="5">
        <v>54</v>
      </c>
      <c r="R772" s="5">
        <v>96.6</v>
      </c>
      <c r="S772" s="5">
        <v>88.2</v>
      </c>
      <c r="T772" s="5">
        <v>126.5</v>
      </c>
      <c r="U772" s="5">
        <v>105.8</v>
      </c>
      <c r="V772" s="5">
        <v>251.4</v>
      </c>
    </row>
    <row r="773" spans="1:22" x14ac:dyDescent="0.3">
      <c r="A773" s="3">
        <v>41730</v>
      </c>
      <c r="B773" s="4">
        <v>772</v>
      </c>
      <c r="C773" s="5">
        <v>0.26700000000000002</v>
      </c>
      <c r="D773" s="5">
        <v>8.1000000000000003E-2</v>
      </c>
      <c r="E773" s="5">
        <v>1.0029999999999999</v>
      </c>
      <c r="F773" s="5">
        <v>0.64100000000000001</v>
      </c>
      <c r="G773" s="5">
        <v>0.96599999999999997</v>
      </c>
      <c r="H773" s="5">
        <v>30</v>
      </c>
      <c r="I773" s="5">
        <v>25</v>
      </c>
      <c r="J773" s="5">
        <v>63</v>
      </c>
      <c r="K773" s="5">
        <v>70</v>
      </c>
      <c r="L773" s="5">
        <v>57</v>
      </c>
      <c r="M773" s="5">
        <v>26</v>
      </c>
      <c r="N773" s="5">
        <v>21</v>
      </c>
      <c r="O773" s="5">
        <v>53</v>
      </c>
      <c r="P773" s="5">
        <v>57</v>
      </c>
      <c r="Q773" s="5">
        <v>45</v>
      </c>
      <c r="R773" s="5">
        <v>81.3</v>
      </c>
      <c r="S773" s="5">
        <v>81.8</v>
      </c>
      <c r="T773" s="5">
        <v>93.6</v>
      </c>
      <c r="U773" s="5">
        <v>118.8</v>
      </c>
      <c r="V773" s="5">
        <v>128</v>
      </c>
    </row>
    <row r="774" spans="1:22" x14ac:dyDescent="0.3">
      <c r="A774" s="3">
        <v>41760</v>
      </c>
      <c r="B774" s="4">
        <v>773</v>
      </c>
      <c r="C774" s="5">
        <v>0.60099999999999998</v>
      </c>
      <c r="D774" s="5">
        <v>0.439</v>
      </c>
      <c r="E774" s="5">
        <v>2.798</v>
      </c>
      <c r="F774" s="5">
        <v>1.4530000000000001</v>
      </c>
      <c r="G774" s="5">
        <v>3.907</v>
      </c>
      <c r="H774" s="5">
        <v>36</v>
      </c>
      <c r="I774" s="5">
        <v>33</v>
      </c>
      <c r="J774" s="5">
        <v>91</v>
      </c>
      <c r="K774" s="5">
        <v>91</v>
      </c>
      <c r="L774" s="5">
        <v>77</v>
      </c>
      <c r="M774" s="5">
        <v>28</v>
      </c>
      <c r="N774" s="5">
        <v>21</v>
      </c>
      <c r="O774" s="5">
        <v>60</v>
      </c>
      <c r="P774" s="5">
        <v>61</v>
      </c>
      <c r="Q774" s="5">
        <v>50</v>
      </c>
      <c r="R774" s="5">
        <v>148</v>
      </c>
      <c r="S774" s="5">
        <v>83.6</v>
      </c>
      <c r="T774" s="5">
        <v>136</v>
      </c>
      <c r="U774" s="5">
        <v>154.9</v>
      </c>
      <c r="V774" s="5">
        <v>252.3</v>
      </c>
    </row>
    <row r="775" spans="1:22" x14ac:dyDescent="0.3">
      <c r="A775" s="3">
        <v>41791</v>
      </c>
      <c r="B775" s="4">
        <v>774</v>
      </c>
      <c r="C775" s="5">
        <v>0.22</v>
      </c>
      <c r="D775" s="5">
        <v>7.0000000000000007E-2</v>
      </c>
      <c r="E775" s="5">
        <v>1.0389999999999999</v>
      </c>
      <c r="F775" s="5">
        <v>0.59299999999999997</v>
      </c>
      <c r="G775" s="5">
        <v>0.749</v>
      </c>
      <c r="H775" s="5">
        <v>29</v>
      </c>
      <c r="I775" s="5">
        <v>26</v>
      </c>
      <c r="J775" s="5">
        <v>65</v>
      </c>
      <c r="K775" s="5">
        <v>69</v>
      </c>
      <c r="L775" s="5">
        <v>53</v>
      </c>
      <c r="M775" s="5">
        <v>28</v>
      </c>
      <c r="N775" s="5">
        <v>21</v>
      </c>
      <c r="O775" s="5">
        <v>59</v>
      </c>
      <c r="P775" s="5">
        <v>56</v>
      </c>
      <c r="Q775" s="5">
        <v>42</v>
      </c>
      <c r="R775" s="5">
        <v>90.1</v>
      </c>
      <c r="S775" s="5">
        <v>95.5</v>
      </c>
      <c r="T775" s="5">
        <v>84.3</v>
      </c>
      <c r="U775" s="5">
        <v>73</v>
      </c>
      <c r="V775" s="5">
        <v>108</v>
      </c>
    </row>
    <row r="776" spans="1:22" x14ac:dyDescent="0.3">
      <c r="A776" s="3">
        <v>41821</v>
      </c>
      <c r="B776" s="4">
        <v>775</v>
      </c>
      <c r="C776" s="5">
        <v>0.28299999999999997</v>
      </c>
      <c r="D776" s="5">
        <v>7.5999999999999998E-2</v>
      </c>
      <c r="E776" s="5">
        <v>1.0349999999999999</v>
      </c>
      <c r="F776" s="5">
        <v>0.52200000000000002</v>
      </c>
      <c r="G776" s="5">
        <v>0.78700000000000003</v>
      </c>
      <c r="H776" s="5">
        <v>32</v>
      </c>
      <c r="I776" s="5">
        <v>27</v>
      </c>
      <c r="J776" s="5">
        <v>65</v>
      </c>
      <c r="K776" s="5">
        <v>65</v>
      </c>
      <c r="L776" s="5">
        <v>55</v>
      </c>
      <c r="M776" s="5">
        <v>29</v>
      </c>
      <c r="N776" s="5">
        <v>23</v>
      </c>
      <c r="O776" s="5">
        <v>59</v>
      </c>
      <c r="P776" s="5">
        <v>24</v>
      </c>
      <c r="Q776" s="5">
        <v>35</v>
      </c>
      <c r="R776" s="5">
        <v>55.6</v>
      </c>
      <c r="S776" s="5">
        <v>83.9</v>
      </c>
      <c r="T776" s="5">
        <v>44.9</v>
      </c>
      <c r="U776" s="5">
        <v>63.2</v>
      </c>
      <c r="V776" s="5">
        <v>29.2</v>
      </c>
    </row>
    <row r="777" spans="1:22" x14ac:dyDescent="0.3">
      <c r="A777" s="3">
        <v>41852</v>
      </c>
      <c r="B777" s="4">
        <v>776</v>
      </c>
      <c r="C777" s="5">
        <v>0.21099999999999999</v>
      </c>
      <c r="D777" s="5">
        <v>6.6000000000000003E-2</v>
      </c>
      <c r="E777" s="5">
        <v>0.55600000000000005</v>
      </c>
      <c r="F777" s="5">
        <v>0.37</v>
      </c>
      <c r="G777" s="5">
        <v>0.43</v>
      </c>
      <c r="H777" s="5">
        <v>29</v>
      </c>
      <c r="I777" s="5">
        <v>26</v>
      </c>
      <c r="J777" s="5">
        <v>50</v>
      </c>
      <c r="K777" s="5">
        <v>54</v>
      </c>
      <c r="L777" s="5">
        <v>44</v>
      </c>
      <c r="M777" s="5">
        <v>28</v>
      </c>
      <c r="N777" s="5">
        <v>23</v>
      </c>
      <c r="O777" s="5">
        <v>42</v>
      </c>
      <c r="P777" s="5">
        <v>0</v>
      </c>
      <c r="Q777" s="5">
        <v>33</v>
      </c>
      <c r="R777" s="5">
        <v>78.5</v>
      </c>
      <c r="S777" s="5">
        <v>89.2</v>
      </c>
      <c r="T777" s="5">
        <v>85</v>
      </c>
      <c r="U777" s="5">
        <v>96</v>
      </c>
      <c r="V777" s="5">
        <v>65</v>
      </c>
    </row>
    <row r="778" spans="1:22" x14ac:dyDescent="0.3">
      <c r="A778" s="3">
        <v>41883</v>
      </c>
      <c r="B778" s="4">
        <v>777</v>
      </c>
      <c r="C778" s="5">
        <v>0.20799999999999999</v>
      </c>
      <c r="D778" s="5">
        <v>4.4999999999999998E-2</v>
      </c>
      <c r="E778" s="5">
        <v>0.96</v>
      </c>
      <c r="F778" s="5">
        <v>0.436</v>
      </c>
      <c r="G778" s="5">
        <v>0.441</v>
      </c>
      <c r="H778" s="5">
        <v>29</v>
      </c>
      <c r="I778" s="5">
        <v>23</v>
      </c>
      <c r="J778" s="5">
        <v>63</v>
      </c>
      <c r="K778" s="5">
        <v>62</v>
      </c>
      <c r="L778" s="5">
        <v>46</v>
      </c>
      <c r="M778" s="5">
        <v>28</v>
      </c>
      <c r="N778" s="5">
        <v>21</v>
      </c>
      <c r="O778" s="5">
        <v>53</v>
      </c>
      <c r="P778" s="5">
        <v>48</v>
      </c>
      <c r="Q778" s="5">
        <v>35</v>
      </c>
      <c r="R778" s="5">
        <v>48.4</v>
      </c>
      <c r="S778" s="5">
        <v>86.2</v>
      </c>
      <c r="T778" s="5">
        <v>51.8</v>
      </c>
      <c r="U778" s="5">
        <v>80</v>
      </c>
      <c r="V778" s="5">
        <v>45</v>
      </c>
    </row>
    <row r="779" spans="1:22" x14ac:dyDescent="0.3">
      <c r="A779" s="3">
        <v>41913</v>
      </c>
      <c r="B779" s="4">
        <v>778</v>
      </c>
      <c r="C779" s="5">
        <v>0.34300000000000003</v>
      </c>
      <c r="D779" s="5">
        <v>0.122</v>
      </c>
      <c r="E779" s="5">
        <v>2.0470000000000002</v>
      </c>
      <c r="F779" s="5">
        <v>0.97</v>
      </c>
      <c r="G779" s="5">
        <v>1.623</v>
      </c>
      <c r="H779" s="5">
        <v>33</v>
      </c>
      <c r="I779" s="5">
        <v>29</v>
      </c>
      <c r="J779" s="5">
        <v>85</v>
      </c>
      <c r="K779" s="5">
        <v>82</v>
      </c>
      <c r="L779" s="5">
        <v>65</v>
      </c>
      <c r="M779" s="5">
        <v>28</v>
      </c>
      <c r="N779" s="5">
        <v>20</v>
      </c>
      <c r="O779" s="5">
        <v>46</v>
      </c>
      <c r="P779" s="5">
        <v>44</v>
      </c>
      <c r="Q779" s="5">
        <v>30</v>
      </c>
      <c r="R779" s="5">
        <v>156.6</v>
      </c>
      <c r="S779" s="5">
        <v>70.5</v>
      </c>
      <c r="T779" s="5">
        <v>158.69999999999999</v>
      </c>
      <c r="U779" s="5">
        <v>248</v>
      </c>
      <c r="V779" s="5">
        <v>206</v>
      </c>
    </row>
    <row r="780" spans="1:22" x14ac:dyDescent="0.3">
      <c r="A780" s="3">
        <v>41944</v>
      </c>
      <c r="B780" s="4">
        <v>779</v>
      </c>
      <c r="C780" s="5">
        <v>0.42099999999999999</v>
      </c>
      <c r="D780" s="5">
        <v>0.115</v>
      </c>
      <c r="E780" s="5">
        <v>1.976</v>
      </c>
      <c r="F780" s="5">
        <v>1.4990000000000001</v>
      </c>
      <c r="G780" s="5">
        <v>3.3029999999999999</v>
      </c>
      <c r="H780" s="5">
        <v>36</v>
      </c>
      <c r="I780" s="5">
        <v>30</v>
      </c>
      <c r="J780" s="5">
        <v>82</v>
      </c>
      <c r="K780" s="5">
        <v>98</v>
      </c>
      <c r="L780" s="5">
        <v>82</v>
      </c>
      <c r="M780" s="5">
        <v>32</v>
      </c>
      <c r="N780" s="5">
        <v>24</v>
      </c>
      <c r="O780" s="5">
        <v>64</v>
      </c>
      <c r="P780" s="5">
        <v>79</v>
      </c>
      <c r="Q780" s="5">
        <v>61</v>
      </c>
      <c r="R780" s="5">
        <v>83</v>
      </c>
      <c r="S780" s="5">
        <v>115</v>
      </c>
      <c r="T780" s="5">
        <v>112.5</v>
      </c>
      <c r="U780" s="5">
        <v>175</v>
      </c>
      <c r="V780" s="5">
        <v>87</v>
      </c>
    </row>
    <row r="781" spans="1:22" x14ac:dyDescent="0.3">
      <c r="A781" s="3">
        <v>41974</v>
      </c>
      <c r="B781" s="4">
        <v>780</v>
      </c>
      <c r="C781" s="5">
        <v>0.22900000000000001</v>
      </c>
      <c r="D781" s="5">
        <v>7.2999999999999995E-2</v>
      </c>
      <c r="E781" s="5">
        <v>1.016</v>
      </c>
      <c r="F781" s="5">
        <v>0.78200000000000003</v>
      </c>
      <c r="G781" s="5">
        <v>1.026</v>
      </c>
      <c r="H781" s="5">
        <v>30</v>
      </c>
      <c r="I781" s="5">
        <v>25</v>
      </c>
      <c r="J781" s="5">
        <v>64</v>
      </c>
      <c r="K781" s="5">
        <v>77</v>
      </c>
      <c r="L781" s="5">
        <v>59</v>
      </c>
      <c r="M781" s="5">
        <v>26</v>
      </c>
      <c r="N781" s="5">
        <v>21</v>
      </c>
      <c r="O781" s="5">
        <v>61</v>
      </c>
      <c r="P781" s="5">
        <v>58</v>
      </c>
      <c r="Q781" s="5">
        <v>49</v>
      </c>
      <c r="R781" s="5">
        <v>84.3</v>
      </c>
      <c r="S781" s="5">
        <v>91.2</v>
      </c>
      <c r="T781" s="5">
        <v>27.9</v>
      </c>
      <c r="U781" s="5">
        <v>53</v>
      </c>
      <c r="V781" s="5">
        <v>88</v>
      </c>
    </row>
    <row r="782" spans="1:22" x14ac:dyDescent="0.3">
      <c r="A782" s="3">
        <v>42005</v>
      </c>
      <c r="B782" s="4">
        <v>781</v>
      </c>
      <c r="C782" s="5">
        <v>0.188</v>
      </c>
      <c r="D782" s="5">
        <v>0.16300000000000001</v>
      </c>
      <c r="E782" s="5">
        <v>0.89</v>
      </c>
      <c r="F782" s="5">
        <v>0.34</v>
      </c>
      <c r="G782" s="5">
        <v>0.22</v>
      </c>
      <c r="H782" s="5">
        <v>26</v>
      </c>
      <c r="I782" s="5">
        <v>19</v>
      </c>
      <c r="J782" s="5">
        <v>63</v>
      </c>
      <c r="K782" s="5">
        <v>59</v>
      </c>
      <c r="L782" s="5">
        <v>25</v>
      </c>
      <c r="M782" s="5">
        <v>24</v>
      </c>
      <c r="N782" s="5">
        <v>18</v>
      </c>
      <c r="O782" s="5">
        <v>57</v>
      </c>
      <c r="P782" s="5">
        <v>43</v>
      </c>
      <c r="Q782" s="5">
        <v>10</v>
      </c>
      <c r="R782" s="5">
        <v>70.099999999999994</v>
      </c>
      <c r="S782" s="5">
        <v>88.2</v>
      </c>
      <c r="T782" s="5">
        <v>82.7</v>
      </c>
      <c r="U782" s="5">
        <v>56</v>
      </c>
      <c r="V782" s="5">
        <v>62</v>
      </c>
    </row>
    <row r="783" spans="1:22" x14ac:dyDescent="0.3">
      <c r="A783" s="3">
        <v>42036</v>
      </c>
      <c r="B783" s="4">
        <v>782</v>
      </c>
      <c r="C783" s="5">
        <v>0.17499999999999999</v>
      </c>
      <c r="D783" s="5">
        <v>0.19500000000000001</v>
      </c>
      <c r="E783" s="5">
        <v>0.97899999999999998</v>
      </c>
      <c r="F783" s="5">
        <v>0.38</v>
      </c>
      <c r="G783" s="5"/>
      <c r="H783" s="5">
        <v>25</v>
      </c>
      <c r="I783" s="5">
        <v>21</v>
      </c>
      <c r="J783" s="5">
        <v>66</v>
      </c>
      <c r="K783" s="5">
        <v>59</v>
      </c>
      <c r="L783" s="5"/>
      <c r="M783" s="5">
        <v>24</v>
      </c>
      <c r="N783" s="5">
        <v>19</v>
      </c>
      <c r="O783" s="5">
        <v>59</v>
      </c>
      <c r="P783" s="5">
        <v>42</v>
      </c>
      <c r="Q783" s="5"/>
      <c r="R783" s="5">
        <v>38.200000000000003</v>
      </c>
      <c r="S783" s="5">
        <v>91.3</v>
      </c>
      <c r="T783" s="5">
        <v>82.6</v>
      </c>
      <c r="U783" s="5">
        <v>50</v>
      </c>
      <c r="V783" s="5">
        <v>48</v>
      </c>
    </row>
    <row r="784" spans="1:22" x14ac:dyDescent="0.3">
      <c r="A784" s="3">
        <v>42064</v>
      </c>
      <c r="B784" s="4">
        <v>783</v>
      </c>
      <c r="C784" s="5">
        <v>0.184</v>
      </c>
      <c r="D784" s="5">
        <v>0.20899999999999999</v>
      </c>
      <c r="E784" s="5">
        <v>0.83499999999999996</v>
      </c>
      <c r="F784" s="5">
        <v>0.35499999999999998</v>
      </c>
      <c r="G784" s="5"/>
      <c r="H784" s="5">
        <v>26</v>
      </c>
      <c r="I784" s="5">
        <v>22</v>
      </c>
      <c r="J784" s="5">
        <v>61</v>
      </c>
      <c r="K784" s="5">
        <v>58</v>
      </c>
      <c r="L784" s="5"/>
      <c r="M784" s="5">
        <v>24</v>
      </c>
      <c r="N784" s="5">
        <v>18</v>
      </c>
      <c r="O784" s="5">
        <v>54</v>
      </c>
      <c r="P784" s="5">
        <v>43</v>
      </c>
      <c r="Q784" s="5"/>
      <c r="R784" s="5">
        <v>96.1</v>
      </c>
      <c r="S784" s="5">
        <v>93.2</v>
      </c>
      <c r="T784" s="5">
        <v>91.4</v>
      </c>
      <c r="U784" s="5">
        <v>40</v>
      </c>
      <c r="V784" s="5">
        <v>76</v>
      </c>
    </row>
    <row r="785" spans="1:22" x14ac:dyDescent="0.3">
      <c r="A785" s="3">
        <v>42095</v>
      </c>
      <c r="B785" s="4">
        <v>784</v>
      </c>
      <c r="C785" s="5">
        <v>0.16400000000000001</v>
      </c>
      <c r="D785" s="5">
        <v>0.20699999999999999</v>
      </c>
      <c r="E785" s="5">
        <v>0.75800000000000001</v>
      </c>
      <c r="F785" s="5">
        <v>0.39600000000000002</v>
      </c>
      <c r="G785" s="5"/>
      <c r="H785" s="5">
        <v>24</v>
      </c>
      <c r="I785" s="5">
        <v>22</v>
      </c>
      <c r="J785" s="5">
        <v>58</v>
      </c>
      <c r="K785" s="5">
        <v>61</v>
      </c>
      <c r="L785" s="5"/>
      <c r="M785" s="5">
        <v>15</v>
      </c>
      <c r="N785" s="5">
        <v>19</v>
      </c>
      <c r="O785" s="5">
        <v>53</v>
      </c>
      <c r="P785" s="5">
        <v>40</v>
      </c>
      <c r="Q785" s="5"/>
      <c r="R785" s="5">
        <v>10.1</v>
      </c>
      <c r="S785" s="5">
        <v>83.4</v>
      </c>
      <c r="T785" s="5">
        <v>89.3</v>
      </c>
      <c r="U785" s="5">
        <v>122</v>
      </c>
      <c r="V785" s="5">
        <v>116</v>
      </c>
    </row>
    <row r="786" spans="1:22" x14ac:dyDescent="0.3">
      <c r="A786" s="3">
        <v>42125</v>
      </c>
      <c r="B786" s="4">
        <v>785</v>
      </c>
      <c r="C786" s="5">
        <v>0.107</v>
      </c>
      <c r="D786" s="5">
        <v>0.18099999999999999</v>
      </c>
      <c r="E786" s="5">
        <v>0.57599999999999996</v>
      </c>
      <c r="F786" s="5">
        <v>0.80500000000000005</v>
      </c>
      <c r="G786" s="5"/>
      <c r="H786" s="5">
        <v>21</v>
      </c>
      <c r="I786" s="5">
        <v>20</v>
      </c>
      <c r="J786" s="5">
        <v>51</v>
      </c>
      <c r="K786" s="5">
        <v>70</v>
      </c>
      <c r="L786" s="5">
        <v>8</v>
      </c>
      <c r="M786" s="5">
        <v>15</v>
      </c>
      <c r="N786" s="5">
        <v>20</v>
      </c>
      <c r="O786" s="5">
        <v>44</v>
      </c>
      <c r="P786" s="5">
        <v>42</v>
      </c>
      <c r="Q786" s="5">
        <v>0</v>
      </c>
      <c r="R786" s="5">
        <v>33.5</v>
      </c>
      <c r="S786" s="5">
        <v>77.7</v>
      </c>
      <c r="T786" s="5">
        <v>81.900000000000006</v>
      </c>
      <c r="U786" s="5">
        <v>41</v>
      </c>
      <c r="V786" s="5">
        <v>20</v>
      </c>
    </row>
    <row r="787" spans="1:22" x14ac:dyDescent="0.3">
      <c r="A787" s="3">
        <v>42156</v>
      </c>
      <c r="B787" s="4">
        <v>786</v>
      </c>
      <c r="C787" s="5">
        <v>0.11</v>
      </c>
      <c r="D787" s="5">
        <v>0.23100000000000001</v>
      </c>
      <c r="E787" s="5">
        <v>0.39600000000000002</v>
      </c>
      <c r="F787" s="5">
        <v>0.27200000000000002</v>
      </c>
      <c r="G787" s="5">
        <v>0.33200000000000002</v>
      </c>
      <c r="H787" s="5">
        <v>21</v>
      </c>
      <c r="I787" s="5">
        <v>23</v>
      </c>
      <c r="J787" s="5">
        <v>43</v>
      </c>
      <c r="K787" s="5">
        <v>56</v>
      </c>
      <c r="L787" s="5">
        <v>9</v>
      </c>
      <c r="M787" s="5">
        <v>15</v>
      </c>
      <c r="N787" s="5">
        <v>20</v>
      </c>
      <c r="O787" s="5">
        <v>40</v>
      </c>
      <c r="P787" s="5">
        <v>45</v>
      </c>
      <c r="Q787" s="5">
        <v>0</v>
      </c>
      <c r="R787" s="5">
        <v>69.7</v>
      </c>
      <c r="S787" s="5">
        <v>70.8</v>
      </c>
      <c r="T787" s="5">
        <v>67.8</v>
      </c>
      <c r="U787" s="5">
        <v>76</v>
      </c>
      <c r="V787" s="5">
        <v>36</v>
      </c>
    </row>
    <row r="788" spans="1:22" x14ac:dyDescent="0.3">
      <c r="A788" s="3">
        <v>42186</v>
      </c>
      <c r="B788" s="4">
        <v>787</v>
      </c>
      <c r="C788" s="5">
        <v>0.109</v>
      </c>
      <c r="D788" s="5">
        <v>0.23200000000000001</v>
      </c>
      <c r="E788" s="5">
        <v>0.39800000000000002</v>
      </c>
      <c r="F788" s="5">
        <v>0.20899999999999999</v>
      </c>
      <c r="G788" s="5">
        <v>0.11700000000000001</v>
      </c>
      <c r="H788" s="5">
        <v>21</v>
      </c>
      <c r="I788" s="5">
        <v>23</v>
      </c>
      <c r="J788" s="5">
        <v>43</v>
      </c>
      <c r="K788" s="5">
        <v>51</v>
      </c>
      <c r="L788" s="5">
        <v>16</v>
      </c>
      <c r="M788" s="5">
        <v>20</v>
      </c>
      <c r="N788" s="5">
        <v>22</v>
      </c>
      <c r="O788" s="5">
        <v>34</v>
      </c>
      <c r="P788" s="5">
        <v>41</v>
      </c>
      <c r="Q788" s="5">
        <v>0</v>
      </c>
      <c r="R788" s="5">
        <v>55.1</v>
      </c>
      <c r="S788" s="5">
        <v>80.900000000000006</v>
      </c>
      <c r="T788" s="5">
        <v>72.8</v>
      </c>
      <c r="U788" s="5">
        <v>77</v>
      </c>
      <c r="V788" s="5">
        <v>44</v>
      </c>
    </row>
    <row r="789" spans="1:22" x14ac:dyDescent="0.3">
      <c r="A789" s="3">
        <v>42217</v>
      </c>
      <c r="B789" s="4">
        <v>788</v>
      </c>
      <c r="C789" s="5">
        <v>0.107</v>
      </c>
      <c r="D789" s="5">
        <v>0.22900000000000001</v>
      </c>
      <c r="E789" s="5">
        <v>0.24299999999999999</v>
      </c>
      <c r="F789" s="5">
        <v>0.161</v>
      </c>
      <c r="G789" s="5">
        <v>8.3000000000000004E-2</v>
      </c>
      <c r="H789" s="5">
        <v>21</v>
      </c>
      <c r="I789" s="5">
        <v>23</v>
      </c>
      <c r="J789" s="5">
        <v>34</v>
      </c>
      <c r="K789" s="5">
        <v>49</v>
      </c>
      <c r="L789" s="5">
        <v>5</v>
      </c>
      <c r="M789" s="5">
        <v>20</v>
      </c>
      <c r="N789" s="5">
        <v>22</v>
      </c>
      <c r="O789" s="5">
        <v>27</v>
      </c>
      <c r="P789" s="5">
        <v>40</v>
      </c>
      <c r="Q789" s="5">
        <v>0</v>
      </c>
      <c r="R789" s="5">
        <v>54.7</v>
      </c>
      <c r="S789" s="5">
        <v>81.5</v>
      </c>
      <c r="T789" s="5">
        <v>71.099999999999994</v>
      </c>
      <c r="U789" s="5">
        <v>45</v>
      </c>
      <c r="V789" s="5">
        <v>29</v>
      </c>
    </row>
    <row r="790" spans="1:22" x14ac:dyDescent="0.3">
      <c r="A790" s="3">
        <v>42248</v>
      </c>
      <c r="B790" s="4">
        <v>789</v>
      </c>
      <c r="C790" s="5">
        <v>9.6000000000000002E-2</v>
      </c>
      <c r="D790" s="5">
        <v>0.17899999999999999</v>
      </c>
      <c r="E790" s="5">
        <v>0.152</v>
      </c>
      <c r="F790" s="5"/>
      <c r="G790" s="5"/>
      <c r="H790" s="5">
        <v>21</v>
      </c>
      <c r="I790" s="5">
        <v>20</v>
      </c>
      <c r="J790" s="5">
        <v>28</v>
      </c>
      <c r="K790" s="5"/>
      <c r="L790" s="5">
        <v>0</v>
      </c>
      <c r="M790" s="5">
        <v>20</v>
      </c>
      <c r="N790" s="5">
        <v>19</v>
      </c>
      <c r="O790" s="5">
        <v>27</v>
      </c>
      <c r="P790" s="5"/>
      <c r="Q790" s="5">
        <v>0</v>
      </c>
      <c r="R790" s="5">
        <v>13.9</v>
      </c>
      <c r="S790" s="5">
        <v>92.4</v>
      </c>
      <c r="T790" s="5">
        <v>73.2</v>
      </c>
      <c r="U790" s="5">
        <v>11</v>
      </c>
      <c r="V790" s="5">
        <v>36</v>
      </c>
    </row>
    <row r="791" spans="1:22" x14ac:dyDescent="0.3">
      <c r="A791" s="3">
        <v>42278</v>
      </c>
      <c r="B791" s="4">
        <v>790</v>
      </c>
      <c r="C791" s="5">
        <v>9.2999999999999999E-2</v>
      </c>
      <c r="D791" s="5">
        <v>0.114</v>
      </c>
      <c r="E791" s="5">
        <v>0.14099999999999999</v>
      </c>
      <c r="F791" s="5"/>
      <c r="G791" s="5"/>
      <c r="H791" s="5">
        <v>20</v>
      </c>
      <c r="I791" s="5">
        <v>16</v>
      </c>
      <c r="J791" s="5">
        <v>26</v>
      </c>
      <c r="K791" s="5"/>
      <c r="L791" s="5">
        <v>0</v>
      </c>
      <c r="M791" s="5">
        <v>16</v>
      </c>
      <c r="N791" s="5">
        <v>13</v>
      </c>
      <c r="O791" s="5">
        <v>5</v>
      </c>
      <c r="P791" s="5"/>
      <c r="Q791" s="5">
        <v>0</v>
      </c>
      <c r="R791" s="5">
        <v>43.7</v>
      </c>
      <c r="S791" s="5">
        <v>85.4</v>
      </c>
      <c r="T791" s="5"/>
      <c r="U791" s="5">
        <v>24.6</v>
      </c>
      <c r="V791" s="5">
        <v>7</v>
      </c>
    </row>
    <row r="792" spans="1:22" x14ac:dyDescent="0.3">
      <c r="A792" s="3">
        <v>42309</v>
      </c>
      <c r="B792" s="4">
        <v>791</v>
      </c>
      <c r="C792" s="5">
        <v>8.7999999999999995E-2</v>
      </c>
      <c r="D792" s="5">
        <v>0.14099999999999999</v>
      </c>
      <c r="E792" s="5">
        <v>4.7E-2</v>
      </c>
      <c r="F792" s="5"/>
      <c r="G792" s="5"/>
      <c r="H792" s="5">
        <v>20</v>
      </c>
      <c r="I792" s="5">
        <v>18</v>
      </c>
      <c r="J792" s="5">
        <v>16</v>
      </c>
      <c r="K792" s="5"/>
      <c r="L792" s="5"/>
      <c r="M792" s="5">
        <v>19</v>
      </c>
      <c r="N792" s="5">
        <v>13</v>
      </c>
      <c r="O792" s="5">
        <v>5</v>
      </c>
      <c r="P792" s="5"/>
      <c r="Q792" s="5"/>
      <c r="R792" s="5">
        <v>61.1</v>
      </c>
      <c r="S792" s="5">
        <v>77.599999999999994</v>
      </c>
      <c r="T792" s="5">
        <v>62.6</v>
      </c>
      <c r="U792" s="5">
        <v>109</v>
      </c>
      <c r="V792" s="5">
        <v>149</v>
      </c>
    </row>
    <row r="793" spans="1:22" x14ac:dyDescent="0.3">
      <c r="A793" s="3">
        <v>42339</v>
      </c>
      <c r="B793" s="4">
        <v>792</v>
      </c>
      <c r="C793" s="5">
        <v>7.1999999999999995E-2</v>
      </c>
      <c r="D793" s="5">
        <v>6.2E-2</v>
      </c>
      <c r="E793" s="5">
        <v>2.5000000000000001E-2</v>
      </c>
      <c r="F793" s="5"/>
      <c r="G793" s="5"/>
      <c r="H793" s="5">
        <v>19</v>
      </c>
      <c r="I793" s="5">
        <v>12</v>
      </c>
      <c r="J793" s="5">
        <v>13</v>
      </c>
      <c r="K793" s="5"/>
      <c r="L793" s="5"/>
      <c r="M793" s="5">
        <v>18</v>
      </c>
      <c r="N793" s="5">
        <v>12</v>
      </c>
      <c r="O793" s="5">
        <v>10</v>
      </c>
      <c r="P793" s="5"/>
      <c r="Q793" s="5"/>
      <c r="R793" s="5">
        <v>8.6</v>
      </c>
      <c r="S793" s="5">
        <v>96.2</v>
      </c>
      <c r="T793" s="5">
        <v>87</v>
      </c>
      <c r="U793" s="5">
        <v>0</v>
      </c>
      <c r="V793" s="5">
        <v>0</v>
      </c>
    </row>
    <row r="794" spans="1:22" x14ac:dyDescent="0.3">
      <c r="A794" s="3">
        <v>42370</v>
      </c>
      <c r="B794" s="4">
        <v>793</v>
      </c>
      <c r="C794" s="5">
        <v>0.05</v>
      </c>
      <c r="D794" s="5">
        <v>5.3999999999999999E-2</v>
      </c>
      <c r="E794" s="5">
        <v>1.9E-2</v>
      </c>
      <c r="F794" s="5"/>
      <c r="G794" s="5"/>
      <c r="H794" s="5">
        <v>19</v>
      </c>
      <c r="I794" s="5">
        <v>12</v>
      </c>
      <c r="J794" s="5">
        <v>11</v>
      </c>
      <c r="K794" s="5"/>
      <c r="L794" s="5"/>
      <c r="M794" s="5">
        <v>18</v>
      </c>
      <c r="N794" s="5">
        <v>11</v>
      </c>
      <c r="O794" s="5">
        <v>5</v>
      </c>
      <c r="P794" s="5"/>
      <c r="Q794" s="5"/>
      <c r="R794" s="5">
        <v>20.9</v>
      </c>
      <c r="S794" s="5">
        <v>104.8</v>
      </c>
      <c r="T794" s="5">
        <v>72.7</v>
      </c>
      <c r="U794" s="5">
        <v>53</v>
      </c>
      <c r="V794" s="5">
        <v>10</v>
      </c>
    </row>
    <row r="795" spans="1:22" x14ac:dyDescent="0.3">
      <c r="A795" s="3">
        <v>42401</v>
      </c>
      <c r="B795" s="4">
        <v>794</v>
      </c>
      <c r="C795" s="5">
        <v>4.9000000000000002E-2</v>
      </c>
      <c r="D795" s="5">
        <v>4.1000000000000002E-2</v>
      </c>
      <c r="E795" s="5">
        <v>0.126</v>
      </c>
      <c r="F795" s="5"/>
      <c r="G795" s="5"/>
      <c r="H795" s="5">
        <v>19</v>
      </c>
      <c r="I795" s="5">
        <v>11</v>
      </c>
      <c r="J795" s="5">
        <v>23</v>
      </c>
      <c r="K795" s="5"/>
      <c r="L795" s="5"/>
      <c r="M795" s="5">
        <v>18</v>
      </c>
      <c r="N795" s="5">
        <v>10</v>
      </c>
      <c r="O795" s="5">
        <v>5</v>
      </c>
      <c r="P795" s="5"/>
      <c r="Q795" s="5"/>
      <c r="R795" s="5">
        <v>24</v>
      </c>
      <c r="S795" s="5">
        <v>66.8</v>
      </c>
      <c r="T795" s="5">
        <v>91.7</v>
      </c>
      <c r="U795" s="5">
        <v>15</v>
      </c>
      <c r="V795" s="5">
        <v>33</v>
      </c>
    </row>
    <row r="796" spans="1:22" x14ac:dyDescent="0.3">
      <c r="A796" s="3">
        <v>42430</v>
      </c>
      <c r="B796" s="4">
        <v>795</v>
      </c>
      <c r="C796" s="5">
        <v>5.6000000000000001E-2</v>
      </c>
      <c r="D796" s="5">
        <v>7.5999999999999998E-2</v>
      </c>
      <c r="E796" s="5">
        <v>0.219</v>
      </c>
      <c r="F796" s="5"/>
      <c r="G796" s="5"/>
      <c r="H796" s="5">
        <v>19</v>
      </c>
      <c r="I796" s="5">
        <v>13</v>
      </c>
      <c r="J796" s="5">
        <v>33</v>
      </c>
      <c r="K796" s="5"/>
      <c r="L796" s="5"/>
      <c r="M796" s="5">
        <v>18</v>
      </c>
      <c r="N796" s="5">
        <v>11</v>
      </c>
      <c r="O796" s="5">
        <v>25</v>
      </c>
      <c r="P796" s="5"/>
      <c r="Q796" s="5"/>
      <c r="R796" s="5">
        <v>82.6</v>
      </c>
      <c r="S796" s="5">
        <v>113.3</v>
      </c>
      <c r="T796" s="5">
        <v>105.8</v>
      </c>
      <c r="U796" s="5">
        <v>103</v>
      </c>
      <c r="V796" s="5">
        <v>67</v>
      </c>
    </row>
    <row r="797" spans="1:22" x14ac:dyDescent="0.3">
      <c r="A797" s="3">
        <v>42461</v>
      </c>
      <c r="B797" s="4">
        <v>796</v>
      </c>
      <c r="C797" s="5">
        <v>0.219</v>
      </c>
      <c r="D797" s="5">
        <v>0.16500000000000001</v>
      </c>
      <c r="E797" s="5">
        <v>1.6990000000000001</v>
      </c>
      <c r="F797" s="5">
        <v>0.68799999999999994</v>
      </c>
      <c r="G797" s="5"/>
      <c r="H797" s="5">
        <v>27</v>
      </c>
      <c r="I797" s="5">
        <v>18</v>
      </c>
      <c r="J797" s="5">
        <v>72</v>
      </c>
      <c r="K797" s="5">
        <v>73</v>
      </c>
      <c r="L797" s="5"/>
      <c r="M797" s="5">
        <v>20</v>
      </c>
      <c r="N797" s="5">
        <v>13</v>
      </c>
      <c r="O797" s="5">
        <v>30</v>
      </c>
      <c r="P797" s="5">
        <v>45</v>
      </c>
      <c r="Q797" s="5"/>
      <c r="R797" s="5">
        <v>171.8</v>
      </c>
      <c r="S797" s="5">
        <v>44.7</v>
      </c>
      <c r="T797" s="5">
        <v>67.099999999999994</v>
      </c>
      <c r="U797" s="5">
        <v>194</v>
      </c>
      <c r="V797" s="5">
        <v>169</v>
      </c>
    </row>
    <row r="798" spans="1:22" x14ac:dyDescent="0.3">
      <c r="A798" s="3">
        <v>42491</v>
      </c>
      <c r="B798" s="4">
        <v>797</v>
      </c>
      <c r="C798" s="5">
        <v>0.52300000000000002</v>
      </c>
      <c r="D798" s="5">
        <v>0.32300000000000001</v>
      </c>
      <c r="E798" s="5">
        <v>1.679</v>
      </c>
      <c r="F798" s="5">
        <v>0.98599999999999999</v>
      </c>
      <c r="G798" s="5">
        <v>1.2989999999999999</v>
      </c>
      <c r="H798" s="5">
        <v>40</v>
      </c>
      <c r="I798" s="5">
        <v>27</v>
      </c>
      <c r="J798" s="5">
        <v>75</v>
      </c>
      <c r="K798" s="5">
        <v>88</v>
      </c>
      <c r="L798" s="5">
        <v>75</v>
      </c>
      <c r="M798" s="5">
        <v>30</v>
      </c>
      <c r="N798" s="5">
        <v>19</v>
      </c>
      <c r="O798" s="5">
        <v>33</v>
      </c>
      <c r="P798" s="5">
        <v>67</v>
      </c>
      <c r="Q798" s="5">
        <v>46</v>
      </c>
      <c r="R798" s="5">
        <v>73.8</v>
      </c>
      <c r="S798" s="5">
        <v>59.4</v>
      </c>
      <c r="T798" s="5">
        <v>72.099999999999994</v>
      </c>
      <c r="U798" s="5">
        <v>120</v>
      </c>
      <c r="V798" s="5">
        <v>118</v>
      </c>
    </row>
    <row r="799" spans="1:22" x14ac:dyDescent="0.3">
      <c r="A799" s="3">
        <v>42522</v>
      </c>
      <c r="B799" s="4">
        <v>798</v>
      </c>
      <c r="C799" s="5">
        <v>0.26100000000000001</v>
      </c>
      <c r="D799" s="5">
        <v>0.24199999999999999</v>
      </c>
      <c r="E799" s="5">
        <v>0.28000000000000003</v>
      </c>
      <c r="F799" s="5">
        <v>0.46100000000000002</v>
      </c>
      <c r="G799" s="5">
        <v>0.17399999999999999</v>
      </c>
      <c r="H799" s="5">
        <v>31</v>
      </c>
      <c r="I799" s="5">
        <v>24</v>
      </c>
      <c r="J799" s="5">
        <v>37</v>
      </c>
      <c r="K799" s="5">
        <v>70</v>
      </c>
      <c r="L799" s="5">
        <v>40</v>
      </c>
      <c r="M799" s="5">
        <v>28</v>
      </c>
      <c r="N799" s="5">
        <v>20</v>
      </c>
      <c r="O799" s="5">
        <v>33</v>
      </c>
      <c r="P799" s="5">
        <v>59</v>
      </c>
      <c r="Q799" s="5">
        <v>36</v>
      </c>
      <c r="R799" s="5">
        <v>68.7</v>
      </c>
      <c r="S799" s="5">
        <v>32.1</v>
      </c>
      <c r="T799" s="5">
        <v>69.400000000000006</v>
      </c>
      <c r="U799" s="5">
        <v>54</v>
      </c>
      <c r="V799" s="5">
        <v>29</v>
      </c>
    </row>
    <row r="800" spans="1:22" x14ac:dyDescent="0.3">
      <c r="A800" s="3">
        <v>42552</v>
      </c>
      <c r="B800" s="4">
        <v>799</v>
      </c>
      <c r="C800" s="5">
        <v>0.186</v>
      </c>
      <c r="D800" s="5">
        <v>0.20899999999999999</v>
      </c>
      <c r="E800" s="5">
        <v>0.23100000000000001</v>
      </c>
      <c r="F800" s="5">
        <v>0.30399999999999999</v>
      </c>
      <c r="G800" s="5">
        <v>6.6000000000000003E-2</v>
      </c>
      <c r="H800" s="5">
        <v>28</v>
      </c>
      <c r="I800" s="5">
        <v>22</v>
      </c>
      <c r="J800" s="5">
        <v>34</v>
      </c>
      <c r="K800" s="5">
        <v>63</v>
      </c>
      <c r="L800" s="5">
        <v>33</v>
      </c>
      <c r="M800" s="5">
        <v>22</v>
      </c>
      <c r="N800" s="5">
        <v>16</v>
      </c>
      <c r="O800" s="5">
        <v>28</v>
      </c>
      <c r="P800" s="5">
        <v>49</v>
      </c>
      <c r="Q800" s="5">
        <v>27</v>
      </c>
      <c r="R800" s="5">
        <v>51.6</v>
      </c>
      <c r="S800" s="5">
        <v>37.799999999999997</v>
      </c>
      <c r="T800" s="5">
        <v>70.099999999999994</v>
      </c>
      <c r="U800" s="5">
        <v>40.200000000000003</v>
      </c>
      <c r="V800" s="5">
        <v>76</v>
      </c>
    </row>
    <row r="801" spans="1:22" x14ac:dyDescent="0.3">
      <c r="A801" s="3">
        <v>42583</v>
      </c>
      <c r="B801" s="4">
        <v>800</v>
      </c>
      <c r="C801" s="5">
        <v>0.157</v>
      </c>
      <c r="D801" s="5">
        <v>0.23</v>
      </c>
      <c r="E801" s="5">
        <v>0.26500000000000001</v>
      </c>
      <c r="F801" s="5">
        <v>0.25600000000000001</v>
      </c>
      <c r="G801" s="5">
        <v>4.9000000000000002E-2</v>
      </c>
      <c r="H801" s="5">
        <v>27</v>
      </c>
      <c r="I801" s="5">
        <v>23</v>
      </c>
      <c r="J801" s="5">
        <v>36</v>
      </c>
      <c r="K801" s="5">
        <v>59</v>
      </c>
      <c r="L801" s="5">
        <v>29</v>
      </c>
      <c r="M801" s="5">
        <v>26</v>
      </c>
      <c r="N801" s="5">
        <v>19</v>
      </c>
      <c r="O801" s="5">
        <v>30</v>
      </c>
      <c r="P801" s="5">
        <v>44</v>
      </c>
      <c r="Q801" s="5">
        <v>17</v>
      </c>
      <c r="R801" s="5">
        <v>64.2</v>
      </c>
      <c r="S801" s="5">
        <v>94.2</v>
      </c>
      <c r="T801" s="5">
        <v>80.3</v>
      </c>
      <c r="U801" s="5">
        <v>32.799999999999997</v>
      </c>
      <c r="V801" s="5">
        <v>0</v>
      </c>
    </row>
    <row r="802" spans="1:22" x14ac:dyDescent="0.3">
      <c r="A802" s="3">
        <v>42614</v>
      </c>
      <c r="B802" s="4">
        <v>801</v>
      </c>
      <c r="C802" s="5">
        <v>0.247</v>
      </c>
      <c r="D802" s="5">
        <v>0.23300000000000001</v>
      </c>
      <c r="E802" s="5">
        <v>0.372</v>
      </c>
      <c r="F802" s="5">
        <v>0.36299999999999999</v>
      </c>
      <c r="G802" s="5">
        <v>9.9000000000000005E-2</v>
      </c>
      <c r="H802" s="5">
        <v>31</v>
      </c>
      <c r="I802" s="5">
        <v>23</v>
      </c>
      <c r="J802" s="5">
        <v>42</v>
      </c>
      <c r="K802" s="5">
        <v>65</v>
      </c>
      <c r="L802" s="5">
        <v>35</v>
      </c>
      <c r="M802" s="5">
        <v>26</v>
      </c>
      <c r="N802" s="5">
        <v>18</v>
      </c>
      <c r="O802" s="5">
        <v>37</v>
      </c>
      <c r="P802" s="5">
        <v>52</v>
      </c>
      <c r="Q802" s="5">
        <v>25</v>
      </c>
      <c r="R802" s="5">
        <v>80.599999999999994</v>
      </c>
      <c r="S802" s="5">
        <v>88</v>
      </c>
      <c r="T802" s="5">
        <v>71.400000000000006</v>
      </c>
      <c r="U802" s="5">
        <v>58.4</v>
      </c>
      <c r="V802" s="5">
        <v>122</v>
      </c>
    </row>
    <row r="803" spans="1:22" x14ac:dyDescent="0.3">
      <c r="A803" s="3">
        <v>42644</v>
      </c>
      <c r="B803" s="4">
        <v>802</v>
      </c>
      <c r="C803" s="5">
        <v>0.26</v>
      </c>
      <c r="D803" s="5">
        <v>0.222</v>
      </c>
      <c r="E803" s="5">
        <v>0.35799999999999998</v>
      </c>
      <c r="F803" s="5">
        <v>0.222</v>
      </c>
      <c r="G803" s="5">
        <v>0.106</v>
      </c>
      <c r="H803" s="5">
        <v>31</v>
      </c>
      <c r="I803" s="5">
        <v>22</v>
      </c>
      <c r="J803" s="5">
        <v>41</v>
      </c>
      <c r="K803" s="5">
        <v>58</v>
      </c>
      <c r="L803" s="5">
        <v>36</v>
      </c>
      <c r="M803" s="5">
        <v>26</v>
      </c>
      <c r="N803" s="5">
        <v>18</v>
      </c>
      <c r="O803" s="5">
        <v>34</v>
      </c>
      <c r="P803" s="5">
        <v>43</v>
      </c>
      <c r="Q803" s="5">
        <v>25</v>
      </c>
      <c r="R803" s="5">
        <v>126.9</v>
      </c>
      <c r="S803" s="5">
        <v>106.6</v>
      </c>
      <c r="T803" s="5">
        <v>77.3</v>
      </c>
      <c r="U803" s="5">
        <v>86.1</v>
      </c>
      <c r="V803" s="5">
        <v>126</v>
      </c>
    </row>
    <row r="804" spans="1:22" x14ac:dyDescent="0.3">
      <c r="A804" s="3">
        <v>42675</v>
      </c>
      <c r="B804" s="4">
        <v>803</v>
      </c>
      <c r="C804" s="5">
        <v>0.58699999999999997</v>
      </c>
      <c r="D804" s="5">
        <v>0.64300000000000002</v>
      </c>
      <c r="E804" s="5">
        <v>1.839</v>
      </c>
      <c r="F804" s="5">
        <v>1.508</v>
      </c>
      <c r="G804" s="5">
        <v>2.4169999999999998</v>
      </c>
      <c r="H804" s="5">
        <v>43</v>
      </c>
      <c r="I804" s="5">
        <v>41</v>
      </c>
      <c r="J804" s="5">
        <v>85</v>
      </c>
      <c r="K804" s="5">
        <v>107</v>
      </c>
      <c r="L804" s="5">
        <v>99</v>
      </c>
      <c r="M804" s="5">
        <v>30</v>
      </c>
      <c r="N804" s="5">
        <v>24</v>
      </c>
      <c r="O804" s="5">
        <v>58</v>
      </c>
      <c r="P804" s="5">
        <v>64</v>
      </c>
      <c r="Q804" s="5">
        <v>45</v>
      </c>
      <c r="R804" s="5">
        <v>206.6</v>
      </c>
      <c r="S804" s="5">
        <v>14.1</v>
      </c>
      <c r="T804" s="5">
        <v>71</v>
      </c>
      <c r="U804" s="5">
        <v>186.3</v>
      </c>
      <c r="V804" s="5">
        <v>181</v>
      </c>
    </row>
    <row r="805" spans="1:22" x14ac:dyDescent="0.3">
      <c r="A805" s="3">
        <v>42705</v>
      </c>
      <c r="B805" s="4">
        <v>804</v>
      </c>
      <c r="C805" s="5">
        <v>0.30099999999999999</v>
      </c>
      <c r="D805" s="5">
        <v>0.30199999999999999</v>
      </c>
      <c r="E805" s="5">
        <v>0.70399999999999996</v>
      </c>
      <c r="F805" s="5">
        <v>0.79600000000000004</v>
      </c>
      <c r="G805" s="5">
        <v>0.84699999999999998</v>
      </c>
      <c r="H805" s="5">
        <v>33</v>
      </c>
      <c r="I805" s="5">
        <v>27</v>
      </c>
      <c r="J805" s="5">
        <v>56</v>
      </c>
      <c r="K805" s="5">
        <v>81</v>
      </c>
      <c r="L805" s="5">
        <v>64</v>
      </c>
      <c r="M805" s="5">
        <v>28</v>
      </c>
      <c r="N805" s="5">
        <v>22</v>
      </c>
      <c r="O805" s="5">
        <v>41</v>
      </c>
      <c r="P805" s="5">
        <v>66</v>
      </c>
      <c r="Q805" s="5">
        <v>49</v>
      </c>
      <c r="R805" s="5">
        <v>66.900000000000006</v>
      </c>
      <c r="S805" s="5">
        <v>79.099999999999994</v>
      </c>
      <c r="T805" s="5">
        <v>59.3</v>
      </c>
      <c r="U805" s="5">
        <v>97</v>
      </c>
      <c r="V805" s="5">
        <v>42</v>
      </c>
    </row>
    <row r="806" spans="1:22" x14ac:dyDescent="0.3">
      <c r="A806" s="3">
        <v>42736</v>
      </c>
      <c r="B806" s="4">
        <v>805</v>
      </c>
      <c r="C806" s="5">
        <v>0.224</v>
      </c>
      <c r="D806" s="5">
        <v>0.19900000000000001</v>
      </c>
      <c r="E806" s="5">
        <v>0.38900000000000001</v>
      </c>
      <c r="F806" s="5">
        <v>0.379</v>
      </c>
      <c r="G806" s="5">
        <v>0.432</v>
      </c>
      <c r="H806" s="5">
        <v>28</v>
      </c>
      <c r="I806" s="5">
        <v>21</v>
      </c>
      <c r="J806" s="5">
        <v>43</v>
      </c>
      <c r="K806" s="5">
        <v>67</v>
      </c>
      <c r="L806" s="5">
        <v>51</v>
      </c>
      <c r="M806" s="5">
        <v>26</v>
      </c>
      <c r="N806" s="5">
        <v>20</v>
      </c>
      <c r="O806" s="5">
        <v>38</v>
      </c>
      <c r="P806" s="5">
        <v>58</v>
      </c>
      <c r="Q806" s="5">
        <v>40</v>
      </c>
      <c r="R806" s="5">
        <v>80.5</v>
      </c>
      <c r="S806" s="5">
        <v>27.6</v>
      </c>
      <c r="T806" s="5">
        <v>77</v>
      </c>
      <c r="U806" s="5">
        <v>74.900000000000006</v>
      </c>
      <c r="V806" s="5">
        <v>10</v>
      </c>
    </row>
    <row r="807" spans="1:22" x14ac:dyDescent="0.3">
      <c r="A807" s="3">
        <v>42767</v>
      </c>
      <c r="B807" s="4">
        <v>806</v>
      </c>
      <c r="C807" s="5">
        <v>0.20399999999999999</v>
      </c>
      <c r="D807" s="5">
        <v>0.19600000000000001</v>
      </c>
      <c r="E807" s="5">
        <v>0.29499999999999998</v>
      </c>
      <c r="F807" s="5">
        <v>0.16800000000000001</v>
      </c>
      <c r="G807" s="5">
        <v>0.14299999999999999</v>
      </c>
      <c r="H807" s="5">
        <v>27</v>
      </c>
      <c r="I807" s="5">
        <v>21</v>
      </c>
      <c r="J807" s="5">
        <v>38</v>
      </c>
      <c r="K807" s="5">
        <v>54</v>
      </c>
      <c r="L807" s="5">
        <v>39</v>
      </c>
      <c r="M807" s="5">
        <v>24</v>
      </c>
      <c r="N807" s="5">
        <v>16</v>
      </c>
      <c r="O807" s="5">
        <v>33</v>
      </c>
      <c r="P807" s="5">
        <v>42</v>
      </c>
      <c r="Q807" s="5">
        <v>30</v>
      </c>
      <c r="R807" s="5">
        <v>55.5</v>
      </c>
      <c r="S807" s="5">
        <v>67.5</v>
      </c>
      <c r="T807" s="5">
        <v>95</v>
      </c>
      <c r="U807" s="5">
        <v>74.3</v>
      </c>
      <c r="V807" s="5">
        <v>18</v>
      </c>
    </row>
    <row r="808" spans="1:22" x14ac:dyDescent="0.3">
      <c r="A808" s="3">
        <v>42795</v>
      </c>
      <c r="B808" s="4">
        <v>807</v>
      </c>
      <c r="C808" s="5">
        <v>0.34599999999999997</v>
      </c>
      <c r="D808" s="5">
        <v>0.42699999999999999</v>
      </c>
      <c r="E808" s="5">
        <v>0.432</v>
      </c>
      <c r="F808" s="5">
        <v>0.74399999999999999</v>
      </c>
      <c r="G808" s="5">
        <v>1.1220000000000001</v>
      </c>
      <c r="H808" s="5">
        <v>34</v>
      </c>
      <c r="I808" s="5">
        <v>33</v>
      </c>
      <c r="J808" s="5">
        <v>44</v>
      </c>
      <c r="K808" s="5">
        <v>80</v>
      </c>
      <c r="L808" s="5">
        <v>70</v>
      </c>
      <c r="M808" s="5">
        <v>28</v>
      </c>
      <c r="N808" s="5">
        <v>25</v>
      </c>
      <c r="O808" s="5">
        <v>36</v>
      </c>
      <c r="P808" s="5">
        <v>58</v>
      </c>
      <c r="Q808" s="5">
        <v>45</v>
      </c>
      <c r="R808" s="5">
        <v>115.4</v>
      </c>
      <c r="S808" s="5">
        <v>82.6</v>
      </c>
      <c r="T808" s="5">
        <v>66.7</v>
      </c>
      <c r="U808" s="5">
        <v>122.5</v>
      </c>
      <c r="V808" s="5">
        <v>233</v>
      </c>
    </row>
    <row r="809" spans="1:22" x14ac:dyDescent="0.3">
      <c r="A809" s="3">
        <v>42826</v>
      </c>
      <c r="B809" s="4">
        <v>808</v>
      </c>
      <c r="C809" s="5">
        <v>0.36699999999999999</v>
      </c>
      <c r="D809" s="5">
        <v>0.43099999999999999</v>
      </c>
      <c r="E809" s="5">
        <v>1.6359999999999999</v>
      </c>
      <c r="F809" s="5">
        <v>0.98099999999999998</v>
      </c>
      <c r="G809" s="5">
        <v>1.409</v>
      </c>
      <c r="H809" s="5">
        <v>35</v>
      </c>
      <c r="I809" s="5">
        <v>33</v>
      </c>
      <c r="J809" s="5">
        <v>83</v>
      </c>
      <c r="K809" s="5">
        <v>87</v>
      </c>
      <c r="L809" s="5">
        <v>77</v>
      </c>
      <c r="M809" s="5">
        <v>32</v>
      </c>
      <c r="N809" s="5">
        <v>26</v>
      </c>
      <c r="O809" s="5">
        <v>64</v>
      </c>
      <c r="P809" s="5">
        <v>72</v>
      </c>
      <c r="Q809" s="5">
        <v>61</v>
      </c>
      <c r="R809" s="5">
        <v>97</v>
      </c>
      <c r="S809" s="5">
        <v>81.8</v>
      </c>
      <c r="T809" s="5">
        <v>77.599999999999994</v>
      </c>
      <c r="U809" s="5">
        <v>84.5</v>
      </c>
      <c r="V809" s="5">
        <v>95</v>
      </c>
    </row>
    <row r="810" spans="1:22" x14ac:dyDescent="0.3">
      <c r="A810" s="3">
        <v>42856</v>
      </c>
      <c r="B810" s="4">
        <v>809</v>
      </c>
      <c r="C810" s="5">
        <v>0.44900000000000001</v>
      </c>
      <c r="D810" s="5">
        <v>0.623</v>
      </c>
      <c r="E810" s="5">
        <v>2.1360000000000001</v>
      </c>
      <c r="F810" s="5">
        <v>1.613</v>
      </c>
      <c r="G810" s="5">
        <v>2.6040000000000001</v>
      </c>
      <c r="H810" s="5">
        <v>38</v>
      </c>
      <c r="I810" s="5">
        <v>41</v>
      </c>
      <c r="J810" s="5">
        <v>97</v>
      </c>
      <c r="K810" s="5">
        <v>110</v>
      </c>
      <c r="L810" s="5">
        <v>105</v>
      </c>
      <c r="M810" s="5">
        <v>32</v>
      </c>
      <c r="N810" s="5">
        <v>31</v>
      </c>
      <c r="O810" s="5">
        <v>73</v>
      </c>
      <c r="P810" s="5">
        <v>79</v>
      </c>
      <c r="Q810" s="5">
        <v>62</v>
      </c>
      <c r="R810" s="5">
        <v>117</v>
      </c>
      <c r="S810" s="5">
        <v>57.2</v>
      </c>
      <c r="T810" s="5">
        <v>68</v>
      </c>
      <c r="U810" s="5">
        <v>147.80000000000001</v>
      </c>
      <c r="V810" s="5">
        <v>204</v>
      </c>
    </row>
    <row r="811" spans="1:22" x14ac:dyDescent="0.3">
      <c r="A811" s="3">
        <v>42887</v>
      </c>
      <c r="B811" s="4">
        <v>810</v>
      </c>
      <c r="C811" s="5">
        <v>0.26700000000000002</v>
      </c>
      <c r="D811" s="5">
        <v>0.49099999999999999</v>
      </c>
      <c r="E811" s="5">
        <v>1.3129999999999999</v>
      </c>
      <c r="F811" s="5">
        <v>1.0780000000000001</v>
      </c>
      <c r="G811" s="5">
        <v>1.284</v>
      </c>
      <c r="H811" s="5">
        <v>30</v>
      </c>
      <c r="I811" s="5">
        <v>36</v>
      </c>
      <c r="J811" s="5">
        <v>76</v>
      </c>
      <c r="K811" s="5">
        <v>91</v>
      </c>
      <c r="L811" s="5">
        <v>73</v>
      </c>
      <c r="M811" s="5">
        <v>18</v>
      </c>
      <c r="N811" s="5">
        <v>29</v>
      </c>
      <c r="O811" s="5">
        <v>67</v>
      </c>
      <c r="P811" s="5">
        <v>65</v>
      </c>
      <c r="Q811" s="5">
        <v>39</v>
      </c>
      <c r="R811" s="5">
        <v>109.4</v>
      </c>
      <c r="S811" s="5">
        <v>79.400000000000006</v>
      </c>
      <c r="T811" s="5">
        <v>63</v>
      </c>
      <c r="U811" s="5">
        <v>85.5</v>
      </c>
      <c r="V811" s="5">
        <v>135</v>
      </c>
    </row>
    <row r="812" spans="1:22" x14ac:dyDescent="0.3">
      <c r="A812" s="3">
        <v>42917</v>
      </c>
      <c r="B812" s="4">
        <v>811</v>
      </c>
      <c r="C812" s="5">
        <v>4.7E-2</v>
      </c>
      <c r="D812" s="5">
        <v>0.28399999999999997</v>
      </c>
      <c r="E812" s="5">
        <v>0.93600000000000005</v>
      </c>
      <c r="F812" s="5">
        <v>0.626</v>
      </c>
      <c r="G812" s="5">
        <v>0.59299999999999997</v>
      </c>
      <c r="H812" s="5">
        <v>15</v>
      </c>
      <c r="I812" s="5">
        <v>26</v>
      </c>
      <c r="J812" s="5">
        <v>65</v>
      </c>
      <c r="K812" s="5">
        <v>76</v>
      </c>
      <c r="L812" s="5">
        <v>58</v>
      </c>
      <c r="M812" s="5">
        <v>10</v>
      </c>
      <c r="N812" s="5">
        <v>25</v>
      </c>
      <c r="O812" s="5">
        <v>61</v>
      </c>
      <c r="P812" s="5">
        <v>72</v>
      </c>
      <c r="Q812" s="5">
        <v>51</v>
      </c>
      <c r="R812" s="5">
        <v>50</v>
      </c>
      <c r="S812" s="5">
        <v>78.599999999999994</v>
      </c>
      <c r="T812" s="5">
        <v>88.9</v>
      </c>
      <c r="U812" s="5">
        <v>61</v>
      </c>
      <c r="V812" s="5">
        <v>55</v>
      </c>
    </row>
    <row r="813" spans="1:22" x14ac:dyDescent="0.3">
      <c r="A813" s="3">
        <v>42948</v>
      </c>
      <c r="B813" s="4">
        <v>812</v>
      </c>
      <c r="C813" s="5">
        <v>5.0000000000000001E-3</v>
      </c>
      <c r="D813" s="5">
        <v>0.23599999999999999</v>
      </c>
      <c r="E813" s="5">
        <v>0.94</v>
      </c>
      <c r="F813" s="5">
        <v>0.39500000000000002</v>
      </c>
      <c r="G813" s="5">
        <v>0.42399999999999999</v>
      </c>
      <c r="H813" s="5">
        <v>10</v>
      </c>
      <c r="I813" s="5">
        <v>24</v>
      </c>
      <c r="J813" s="5">
        <v>64</v>
      </c>
      <c r="K813" s="5">
        <v>67</v>
      </c>
      <c r="L813" s="5">
        <v>52</v>
      </c>
      <c r="M813" s="5">
        <v>8</v>
      </c>
      <c r="N813" s="5">
        <v>21</v>
      </c>
      <c r="O813" s="5">
        <v>30</v>
      </c>
      <c r="P813" s="5">
        <v>58</v>
      </c>
      <c r="Q813" s="5">
        <v>39</v>
      </c>
      <c r="R813" s="5">
        <v>52.5</v>
      </c>
      <c r="S813" s="5">
        <v>96.1</v>
      </c>
      <c r="T813" s="5">
        <v>85.7</v>
      </c>
      <c r="U813" s="5">
        <v>52.6</v>
      </c>
      <c r="V813" s="5">
        <v>73</v>
      </c>
    </row>
    <row r="814" spans="1:22" x14ac:dyDescent="0.3">
      <c r="A814" s="3">
        <v>42979</v>
      </c>
      <c r="B814" s="4">
        <v>813</v>
      </c>
      <c r="C814" s="5">
        <v>0.14099999999999999</v>
      </c>
      <c r="D814" s="5">
        <v>0.24299999999999999</v>
      </c>
      <c r="E814" s="5">
        <v>0.82499999999999996</v>
      </c>
      <c r="F814" s="5">
        <v>0.41899999999999998</v>
      </c>
      <c r="G814" s="5">
        <v>0.59299999999999997</v>
      </c>
      <c r="H814" s="5">
        <v>10</v>
      </c>
      <c r="I814" s="5">
        <v>24</v>
      </c>
      <c r="J814" s="5">
        <v>60</v>
      </c>
      <c r="K814" s="5">
        <v>68</v>
      </c>
      <c r="L814" s="5">
        <v>58</v>
      </c>
      <c r="M814" s="5">
        <v>8</v>
      </c>
      <c r="N814" s="5">
        <v>21</v>
      </c>
      <c r="O814" s="5">
        <v>42</v>
      </c>
      <c r="P814" s="5">
        <v>60</v>
      </c>
      <c r="Q814" s="5">
        <v>50</v>
      </c>
      <c r="R814" s="5">
        <v>83.2</v>
      </c>
      <c r="S814" s="5">
        <v>80.7</v>
      </c>
      <c r="T814" s="5">
        <v>88.6</v>
      </c>
      <c r="U814" s="5">
        <v>75.2</v>
      </c>
      <c r="V814" s="5">
        <v>64</v>
      </c>
    </row>
    <row r="815" spans="1:22" x14ac:dyDescent="0.3">
      <c r="A815" s="3">
        <v>43009</v>
      </c>
      <c r="B815" s="4">
        <v>814</v>
      </c>
      <c r="C815" s="5">
        <v>0.20799999999999999</v>
      </c>
      <c r="D815" s="5">
        <v>0.33700000000000002</v>
      </c>
      <c r="E815" s="5">
        <v>1.0920000000000001</v>
      </c>
      <c r="F815" s="5">
        <v>0.69099999999999995</v>
      </c>
      <c r="G815" s="5">
        <v>1.1819999999999999</v>
      </c>
      <c r="H815" s="5">
        <v>18</v>
      </c>
      <c r="I815" s="5">
        <v>28</v>
      </c>
      <c r="J815" s="5">
        <v>66</v>
      </c>
      <c r="K815" s="5">
        <v>76</v>
      </c>
      <c r="L815" s="5">
        <v>71</v>
      </c>
      <c r="M815" s="5">
        <v>8</v>
      </c>
      <c r="N815" s="5">
        <v>19</v>
      </c>
      <c r="O815" s="5">
        <v>48</v>
      </c>
      <c r="P815" s="5">
        <v>47</v>
      </c>
      <c r="Q815" s="5">
        <v>35</v>
      </c>
      <c r="R815" s="5">
        <v>155.69999999999999</v>
      </c>
      <c r="S815" s="5">
        <v>90</v>
      </c>
      <c r="T815" s="5">
        <v>84.8</v>
      </c>
      <c r="U815" s="5">
        <v>155</v>
      </c>
      <c r="V815" s="5">
        <v>181</v>
      </c>
    </row>
    <row r="816" spans="1:22" x14ac:dyDescent="0.3">
      <c r="A816" s="3">
        <v>43040</v>
      </c>
      <c r="B816" s="4">
        <v>815</v>
      </c>
      <c r="C816" s="5">
        <v>0.311</v>
      </c>
      <c r="D816" s="5">
        <v>0.73099999999999998</v>
      </c>
      <c r="E816" s="5">
        <v>1.911</v>
      </c>
      <c r="F816" s="5">
        <v>1.6719999999999999</v>
      </c>
      <c r="G816" s="5">
        <v>2.5299999999999998</v>
      </c>
      <c r="H816" s="5">
        <v>31</v>
      </c>
      <c r="I816" s="5">
        <v>43</v>
      </c>
      <c r="J816" s="5">
        <v>87</v>
      </c>
      <c r="K816" s="5">
        <v>113</v>
      </c>
      <c r="L816" s="5">
        <v>100</v>
      </c>
      <c r="M816" s="5">
        <v>22</v>
      </c>
      <c r="N816" s="5">
        <v>22</v>
      </c>
      <c r="O816" s="5">
        <v>46</v>
      </c>
      <c r="P816" s="5">
        <v>72</v>
      </c>
      <c r="Q816" s="5">
        <v>30</v>
      </c>
      <c r="R816" s="5">
        <v>215.9</v>
      </c>
      <c r="S816" s="5">
        <v>82</v>
      </c>
      <c r="T816" s="5">
        <v>74.8</v>
      </c>
      <c r="U816" s="5">
        <v>180.7</v>
      </c>
      <c r="V816" s="5">
        <v>207</v>
      </c>
    </row>
    <row r="817" spans="1:22" x14ac:dyDescent="0.3">
      <c r="A817" s="3">
        <v>43070</v>
      </c>
      <c r="B817" s="4">
        <v>816</v>
      </c>
      <c r="C817" s="5">
        <v>5.8999999999999997E-2</v>
      </c>
      <c r="D817" s="5">
        <v>0.50800000000000001</v>
      </c>
      <c r="E817" s="5">
        <v>1.0189999999999999</v>
      </c>
      <c r="F817" s="5">
        <v>1.095</v>
      </c>
      <c r="G817" s="5">
        <v>1.236</v>
      </c>
      <c r="H817" s="5">
        <v>16</v>
      </c>
      <c r="I817" s="5">
        <v>35</v>
      </c>
      <c r="J817" s="5">
        <v>67</v>
      </c>
      <c r="K817" s="5">
        <v>92</v>
      </c>
      <c r="L817" s="5">
        <v>74</v>
      </c>
      <c r="M817" s="5">
        <v>10</v>
      </c>
      <c r="N817" s="5">
        <v>23</v>
      </c>
      <c r="O817" s="5">
        <v>62</v>
      </c>
      <c r="P817" s="5">
        <v>62</v>
      </c>
      <c r="Q817" s="5">
        <v>45</v>
      </c>
      <c r="R817" s="5">
        <v>102.7</v>
      </c>
      <c r="S817" s="5">
        <v>86.7</v>
      </c>
      <c r="T817" s="5">
        <v>86.8</v>
      </c>
      <c r="U817" s="5">
        <v>98.9</v>
      </c>
      <c r="V817" s="5">
        <v>87</v>
      </c>
    </row>
    <row r="818" spans="1:22" x14ac:dyDescent="0.3">
      <c r="A818" s="3">
        <v>43101</v>
      </c>
      <c r="B818" s="4">
        <v>817</v>
      </c>
      <c r="C818" s="5">
        <v>7.0000000000000001E-3</v>
      </c>
      <c r="D818" s="5">
        <v>0.27300000000000002</v>
      </c>
      <c r="E818" s="5">
        <v>0.61699999999999999</v>
      </c>
      <c r="F818" s="5">
        <v>0.753</v>
      </c>
      <c r="G818" s="5">
        <v>0.51300000000000001</v>
      </c>
      <c r="H818" s="5">
        <v>10</v>
      </c>
      <c r="I818" s="5">
        <v>25</v>
      </c>
      <c r="J818" s="5">
        <v>52</v>
      </c>
      <c r="K818" s="5">
        <v>79</v>
      </c>
      <c r="L818" s="5">
        <v>52</v>
      </c>
      <c r="M818" s="5">
        <v>6</v>
      </c>
      <c r="N818" s="5">
        <v>17</v>
      </c>
      <c r="O818" s="5">
        <v>40</v>
      </c>
      <c r="P818" s="5">
        <v>61</v>
      </c>
      <c r="Q818" s="5">
        <v>30</v>
      </c>
      <c r="R818" s="5">
        <v>33.6</v>
      </c>
      <c r="S818" s="5">
        <v>94.2</v>
      </c>
      <c r="T818" s="5">
        <v>71.8</v>
      </c>
      <c r="U818" s="5">
        <v>25.7</v>
      </c>
      <c r="V818" s="5"/>
    </row>
    <row r="819" spans="1:22" x14ac:dyDescent="0.3">
      <c r="A819" s="3">
        <v>43132</v>
      </c>
      <c r="B819" s="4">
        <v>818</v>
      </c>
      <c r="C819" s="5">
        <v>4.0000000000000001E-3</v>
      </c>
      <c r="D819" s="5">
        <v>0.188</v>
      </c>
      <c r="E819" s="5">
        <v>0.40899999999999997</v>
      </c>
      <c r="F819" s="5">
        <v>0.52300000000000002</v>
      </c>
      <c r="G819" s="5"/>
      <c r="H819" s="5">
        <v>7</v>
      </c>
      <c r="I819" s="5">
        <v>20</v>
      </c>
      <c r="J819" s="5">
        <v>44</v>
      </c>
      <c r="K819" s="5">
        <v>70</v>
      </c>
      <c r="L819" s="5">
        <v>36</v>
      </c>
      <c r="M819" s="5">
        <v>6</v>
      </c>
      <c r="N819" s="5">
        <v>14</v>
      </c>
      <c r="O819" s="5">
        <v>40</v>
      </c>
      <c r="P819" s="5">
        <v>49</v>
      </c>
      <c r="Q819" s="5">
        <v>10</v>
      </c>
      <c r="R819" s="5">
        <v>123.9</v>
      </c>
      <c r="S819" s="5">
        <v>91.6</v>
      </c>
      <c r="T819" s="5">
        <v>91.3</v>
      </c>
      <c r="U819" s="5">
        <v>109.4</v>
      </c>
      <c r="V819" s="5">
        <v>37</v>
      </c>
    </row>
    <row r="820" spans="1:22" x14ac:dyDescent="0.3">
      <c r="A820" s="3">
        <v>43160</v>
      </c>
      <c r="B820" s="4">
        <v>819</v>
      </c>
      <c r="C820" s="5">
        <v>3.0000000000000001E-3</v>
      </c>
      <c r="D820" s="5">
        <v>0.19500000000000001</v>
      </c>
      <c r="E820" s="5">
        <v>1.157</v>
      </c>
      <c r="F820" s="5">
        <v>0.67700000000000005</v>
      </c>
      <c r="G820" s="5">
        <v>2.0760000000000001</v>
      </c>
      <c r="H820" s="5">
        <v>7</v>
      </c>
      <c r="I820" s="5">
        <v>21</v>
      </c>
      <c r="J820" s="5">
        <v>71</v>
      </c>
      <c r="K820" s="5">
        <v>76</v>
      </c>
      <c r="L820" s="5">
        <v>94</v>
      </c>
      <c r="M820" s="5">
        <v>6</v>
      </c>
      <c r="N820" s="5">
        <v>16</v>
      </c>
      <c r="O820" s="5">
        <v>54</v>
      </c>
      <c r="P820" s="5">
        <v>52</v>
      </c>
      <c r="Q820" s="5">
        <v>60</v>
      </c>
      <c r="R820" s="5">
        <v>96.6</v>
      </c>
      <c r="S820" s="5">
        <v>85.1</v>
      </c>
      <c r="T820" s="5">
        <v>78.900000000000006</v>
      </c>
      <c r="U820" s="5">
        <v>91.6</v>
      </c>
      <c r="V820" s="5">
        <v>176</v>
      </c>
    </row>
    <row r="821" spans="1:22" x14ac:dyDescent="0.3">
      <c r="A821" s="3">
        <v>43191</v>
      </c>
      <c r="B821" s="4">
        <v>820</v>
      </c>
      <c r="C821" s="5">
        <v>0.21</v>
      </c>
      <c r="D821" s="5">
        <v>0.47299999999999998</v>
      </c>
      <c r="E821" s="5">
        <v>2.4180000000000001</v>
      </c>
      <c r="F821" s="5">
        <v>1.8440000000000001</v>
      </c>
      <c r="G821" s="5">
        <v>3.9</v>
      </c>
      <c r="H821" s="5">
        <v>25</v>
      </c>
      <c r="I821" s="5">
        <v>34</v>
      </c>
      <c r="J821" s="5">
        <v>101</v>
      </c>
      <c r="K821" s="5">
        <v>119</v>
      </c>
      <c r="L821" s="5">
        <v>136</v>
      </c>
      <c r="M821" s="5">
        <v>10</v>
      </c>
      <c r="N821" s="5">
        <v>24</v>
      </c>
      <c r="O821" s="5">
        <v>80</v>
      </c>
      <c r="P821" s="5">
        <v>87</v>
      </c>
      <c r="Q821" s="5">
        <v>100</v>
      </c>
      <c r="R821" s="5">
        <v>153.5</v>
      </c>
      <c r="S821" s="5">
        <v>5</v>
      </c>
      <c r="T821" s="5">
        <v>49.7</v>
      </c>
      <c r="U821" s="5">
        <v>382.2</v>
      </c>
      <c r="V821" s="5">
        <v>288</v>
      </c>
    </row>
    <row r="822" spans="1:22" x14ac:dyDescent="0.3">
      <c r="A822" s="3">
        <v>43221</v>
      </c>
      <c r="B822" s="4">
        <v>821</v>
      </c>
      <c r="C822" s="5">
        <v>0.38500000000000001</v>
      </c>
      <c r="D822" s="5">
        <v>0.44500000000000001</v>
      </c>
      <c r="E822" s="5">
        <v>1.921</v>
      </c>
      <c r="F822" s="5">
        <v>2.355</v>
      </c>
      <c r="G822" s="5">
        <v>2.677</v>
      </c>
      <c r="H822" s="5">
        <v>35</v>
      </c>
      <c r="I822" s="5">
        <v>34</v>
      </c>
      <c r="J822" s="5">
        <v>91</v>
      </c>
      <c r="K822" s="5">
        <v>138</v>
      </c>
      <c r="L822" s="5">
        <v>106</v>
      </c>
      <c r="M822" s="5">
        <v>16</v>
      </c>
      <c r="N822" s="5">
        <v>27</v>
      </c>
      <c r="O822" s="5">
        <v>84</v>
      </c>
      <c r="P822" s="5">
        <v>94</v>
      </c>
      <c r="Q822" s="5">
        <v>60</v>
      </c>
      <c r="R822" s="5">
        <v>82.6</v>
      </c>
      <c r="S822" s="5">
        <v>55.9</v>
      </c>
      <c r="T822" s="5">
        <v>51.4</v>
      </c>
      <c r="U822" s="5">
        <v>206</v>
      </c>
      <c r="V822" s="5">
        <v>176</v>
      </c>
    </row>
    <row r="823" spans="1:22" x14ac:dyDescent="0.3">
      <c r="A823" s="3">
        <v>43252</v>
      </c>
      <c r="B823" s="4">
        <v>822</v>
      </c>
      <c r="C823" s="5">
        <v>0.14499999999999999</v>
      </c>
      <c r="D823" s="5">
        <v>0.378</v>
      </c>
      <c r="E823" s="5">
        <v>2.08</v>
      </c>
      <c r="F823" s="5">
        <v>1.5069999999999999</v>
      </c>
      <c r="G823" s="5">
        <v>1.1639999999999999</v>
      </c>
      <c r="H823" s="5">
        <v>24</v>
      </c>
      <c r="I823" s="5">
        <v>31</v>
      </c>
      <c r="J823" s="5">
        <v>94</v>
      </c>
      <c r="K823" s="5">
        <v>107</v>
      </c>
      <c r="L823" s="5">
        <v>71</v>
      </c>
      <c r="M823" s="5">
        <v>14</v>
      </c>
      <c r="N823" s="5">
        <v>26</v>
      </c>
      <c r="O823" s="5">
        <v>80</v>
      </c>
      <c r="P823" s="5">
        <v>95</v>
      </c>
      <c r="Q823" s="5">
        <v>60</v>
      </c>
      <c r="R823" s="5">
        <v>61.8</v>
      </c>
      <c r="S823" s="5">
        <v>71.7</v>
      </c>
      <c r="T823" s="5">
        <v>57.3</v>
      </c>
      <c r="U823" s="5">
        <v>30.9</v>
      </c>
      <c r="V823" s="5">
        <v>30</v>
      </c>
    </row>
    <row r="824" spans="1:22" x14ac:dyDescent="0.3">
      <c r="A824" s="3">
        <v>43282</v>
      </c>
      <c r="B824" s="4">
        <v>823</v>
      </c>
      <c r="C824" s="5">
        <v>5.3999999999999999E-2</v>
      </c>
      <c r="D824" s="5">
        <v>0.36599999999999999</v>
      </c>
      <c r="E824" s="5">
        <v>1.5029999999999999</v>
      </c>
      <c r="F824" s="5">
        <v>1.248</v>
      </c>
      <c r="G824" s="5">
        <v>1.002</v>
      </c>
      <c r="H824" s="5">
        <v>18</v>
      </c>
      <c r="I824" s="5">
        <v>30</v>
      </c>
      <c r="J824" s="5">
        <v>81</v>
      </c>
      <c r="K824" s="5">
        <v>96</v>
      </c>
      <c r="L824" s="5">
        <v>67</v>
      </c>
      <c r="M824" s="5">
        <v>14</v>
      </c>
      <c r="N824" s="5">
        <v>27</v>
      </c>
      <c r="O824" s="5">
        <v>71</v>
      </c>
      <c r="P824" s="5">
        <v>86</v>
      </c>
      <c r="Q824" s="5">
        <v>50</v>
      </c>
      <c r="R824" s="5">
        <v>117.6</v>
      </c>
      <c r="S824" s="5">
        <v>70</v>
      </c>
      <c r="T824" s="5">
        <v>68.8</v>
      </c>
      <c r="U824" s="5">
        <v>55.3</v>
      </c>
      <c r="V824" s="5">
        <v>91</v>
      </c>
    </row>
    <row r="825" spans="1:22" x14ac:dyDescent="0.3">
      <c r="A825" s="3">
        <v>43313</v>
      </c>
      <c r="B825" s="4">
        <v>824</v>
      </c>
      <c r="C825" s="5">
        <v>3.5000000000000003E-2</v>
      </c>
      <c r="D825" s="5">
        <v>0.312</v>
      </c>
      <c r="E825" s="5">
        <v>0.85499999999999998</v>
      </c>
      <c r="F825" s="5">
        <v>1.1419999999999999</v>
      </c>
      <c r="G825" s="5">
        <v>0.52500000000000002</v>
      </c>
      <c r="H825" s="5">
        <v>15</v>
      </c>
      <c r="I825" s="5">
        <v>28</v>
      </c>
      <c r="J825" s="5">
        <v>61</v>
      </c>
      <c r="K825" s="5">
        <v>93</v>
      </c>
      <c r="L825" s="5">
        <v>55</v>
      </c>
      <c r="M825" s="5">
        <v>10</v>
      </c>
      <c r="N825" s="5">
        <v>22</v>
      </c>
      <c r="O825" s="5">
        <v>50</v>
      </c>
      <c r="P825" s="5">
        <v>74</v>
      </c>
      <c r="Q825" s="5">
        <v>44</v>
      </c>
      <c r="R825" s="5">
        <v>46.5</v>
      </c>
      <c r="S825" s="5">
        <v>61.9</v>
      </c>
      <c r="T825" s="5">
        <v>82.5</v>
      </c>
      <c r="U825" s="5">
        <v>33</v>
      </c>
      <c r="V825" s="5">
        <v>7</v>
      </c>
    </row>
    <row r="826" spans="1:22" x14ac:dyDescent="0.3">
      <c r="A826" s="3">
        <v>43344</v>
      </c>
      <c r="B826" s="4">
        <v>825</v>
      </c>
      <c r="C826" s="5">
        <v>2.1000000000000001E-2</v>
      </c>
      <c r="D826" s="5">
        <v>0.219</v>
      </c>
      <c r="E826" s="5">
        <v>0.86599999999999999</v>
      </c>
      <c r="F826" s="5">
        <v>0.95899999999999996</v>
      </c>
      <c r="G826" s="5">
        <v>0.73799999999999999</v>
      </c>
      <c r="H826" s="5">
        <v>12</v>
      </c>
      <c r="I826" s="5">
        <v>22</v>
      </c>
      <c r="J826" s="5">
        <v>62</v>
      </c>
      <c r="K826" s="5">
        <v>86</v>
      </c>
      <c r="L826" s="5">
        <v>61</v>
      </c>
      <c r="M826" s="5">
        <v>8</v>
      </c>
      <c r="N826" s="5">
        <v>20</v>
      </c>
      <c r="O826" s="5">
        <v>55</v>
      </c>
      <c r="P826" s="5">
        <v>74</v>
      </c>
      <c r="Q826" s="5">
        <v>46</v>
      </c>
      <c r="R826" s="5">
        <v>115.3</v>
      </c>
      <c r="S826" s="5">
        <v>79.3</v>
      </c>
      <c r="T826" s="5">
        <v>92.1</v>
      </c>
      <c r="U826" s="5">
        <v>110.7</v>
      </c>
      <c r="V826" s="5">
        <v>142</v>
      </c>
    </row>
    <row r="827" spans="1:22" x14ac:dyDescent="0.3">
      <c r="A827" s="3">
        <v>43374</v>
      </c>
      <c r="B827" s="4">
        <v>826</v>
      </c>
      <c r="C827" s="5">
        <v>0.371</v>
      </c>
      <c r="D827" s="5">
        <v>0.435</v>
      </c>
      <c r="E827" s="5">
        <v>1.532</v>
      </c>
      <c r="F827" s="5">
        <v>1.85</v>
      </c>
      <c r="G827" s="5">
        <v>3.1320000000000001</v>
      </c>
      <c r="H827" s="5">
        <v>34</v>
      </c>
      <c r="I827" s="5">
        <v>33</v>
      </c>
      <c r="J827" s="5">
        <v>81</v>
      </c>
      <c r="K827" s="5">
        <v>119</v>
      </c>
      <c r="L827" s="5">
        <v>116</v>
      </c>
      <c r="M827" s="5">
        <v>10</v>
      </c>
      <c r="N827" s="5">
        <v>20</v>
      </c>
      <c r="O827" s="5">
        <v>66</v>
      </c>
      <c r="P827" s="5">
        <v>84</v>
      </c>
      <c r="Q827" s="5">
        <v>55</v>
      </c>
      <c r="R827" s="5">
        <v>99.3</v>
      </c>
      <c r="S827" s="5">
        <v>71.3</v>
      </c>
      <c r="T827" s="5">
        <v>85.9</v>
      </c>
      <c r="U827" s="5">
        <v>176.7</v>
      </c>
      <c r="V827" s="5">
        <v>122</v>
      </c>
    </row>
    <row r="828" spans="1:22" x14ac:dyDescent="0.3">
      <c r="A828" s="3">
        <v>43405</v>
      </c>
      <c r="B828" s="4">
        <v>827</v>
      </c>
      <c r="C828" s="5">
        <v>3.3000000000000002E-2</v>
      </c>
      <c r="D828" s="5">
        <v>0.38</v>
      </c>
      <c r="E828" s="5">
        <v>1.0900000000000001</v>
      </c>
      <c r="F828" s="5">
        <v>1.603</v>
      </c>
      <c r="G828" s="5">
        <v>1.298</v>
      </c>
      <c r="H828" s="5">
        <v>15</v>
      </c>
      <c r="I828" s="5">
        <v>31</v>
      </c>
      <c r="J828" s="5">
        <v>69</v>
      </c>
      <c r="K828" s="5">
        <v>110</v>
      </c>
      <c r="L828" s="5">
        <v>74</v>
      </c>
      <c r="M828" s="5">
        <v>10</v>
      </c>
      <c r="N828" s="5">
        <v>26</v>
      </c>
      <c r="O828" s="5">
        <v>49</v>
      </c>
      <c r="P828" s="5">
        <v>94</v>
      </c>
      <c r="Q828" s="5">
        <v>58</v>
      </c>
      <c r="R828" s="5">
        <v>4.3</v>
      </c>
      <c r="S828" s="5">
        <v>67.400000000000006</v>
      </c>
      <c r="T828" s="5">
        <v>53.7</v>
      </c>
      <c r="U828" s="5">
        <v>64.400000000000006</v>
      </c>
      <c r="V828" s="5">
        <v>68</v>
      </c>
    </row>
    <row r="829" spans="1:22" x14ac:dyDescent="0.3">
      <c r="A829" s="3">
        <v>43435</v>
      </c>
      <c r="B829" s="4">
        <v>828</v>
      </c>
      <c r="C829" s="5">
        <v>5.0000000000000001E-3</v>
      </c>
      <c r="D829" s="5">
        <v>0.23599999999999999</v>
      </c>
      <c r="E829" s="5">
        <v>0.373</v>
      </c>
      <c r="F829" s="5">
        <v>0.73699999999999999</v>
      </c>
      <c r="G829" s="5">
        <v>0.371</v>
      </c>
      <c r="H829" s="5">
        <v>8</v>
      </c>
      <c r="I829" s="5">
        <v>23</v>
      </c>
      <c r="J829" s="5">
        <v>42</v>
      </c>
      <c r="K829" s="5">
        <v>79</v>
      </c>
      <c r="L829" s="5">
        <v>49</v>
      </c>
      <c r="M829" s="5">
        <v>4</v>
      </c>
      <c r="N829" s="5">
        <v>19</v>
      </c>
      <c r="O829" s="5">
        <v>35</v>
      </c>
      <c r="P829" s="5">
        <v>57</v>
      </c>
      <c r="Q829" s="5">
        <v>35</v>
      </c>
      <c r="R829" s="5">
        <v>0</v>
      </c>
      <c r="S829" s="5">
        <v>70.400000000000006</v>
      </c>
      <c r="T829" s="5">
        <v>83.2</v>
      </c>
      <c r="U829" s="5">
        <v>77.099999999999994</v>
      </c>
      <c r="V829" s="5">
        <v>8</v>
      </c>
    </row>
    <row r="830" spans="1:22" x14ac:dyDescent="0.3">
      <c r="A830" s="3">
        <v>43466</v>
      </c>
      <c r="B830" s="4">
        <v>829</v>
      </c>
      <c r="C830" s="5">
        <v>6.8000000000000005E-2</v>
      </c>
      <c r="D830" s="5">
        <v>0.16</v>
      </c>
      <c r="E830" s="5">
        <v>0.112</v>
      </c>
      <c r="F830" s="5">
        <v>0.17499999999999999</v>
      </c>
      <c r="G830" s="5">
        <v>0.14799999999999999</v>
      </c>
      <c r="H830" s="5">
        <v>3</v>
      </c>
      <c r="I830" s="5">
        <v>17</v>
      </c>
      <c r="J830" s="5">
        <v>37</v>
      </c>
      <c r="K830" s="5">
        <v>57</v>
      </c>
      <c r="L830" s="5">
        <v>29</v>
      </c>
      <c r="M830" s="5">
        <v>0</v>
      </c>
      <c r="N830" s="5">
        <v>15</v>
      </c>
      <c r="O830" s="5">
        <v>33</v>
      </c>
      <c r="P830" s="5">
        <v>43</v>
      </c>
      <c r="Q830" s="5">
        <v>28</v>
      </c>
      <c r="R830" s="5">
        <v>18.600000000000001</v>
      </c>
      <c r="S830" s="5">
        <v>77.7</v>
      </c>
      <c r="T830" s="5">
        <v>76.099999999999994</v>
      </c>
      <c r="U830" s="5">
        <v>20</v>
      </c>
      <c r="V830" s="5">
        <v>10</v>
      </c>
    </row>
    <row r="831" spans="1:22" x14ac:dyDescent="0.3">
      <c r="A831" s="3">
        <v>43497</v>
      </c>
      <c r="B831" s="4">
        <v>830</v>
      </c>
      <c r="C831" s="5">
        <v>8.7999999999999995E-2</v>
      </c>
      <c r="D831" s="5">
        <v>0.11600000000000001</v>
      </c>
      <c r="E831" s="5">
        <v>0.42599999999999999</v>
      </c>
      <c r="F831" s="5">
        <v>0.14000000000000001</v>
      </c>
      <c r="G831" s="5">
        <v>0.152</v>
      </c>
      <c r="H831" s="5">
        <v>4</v>
      </c>
      <c r="I831" s="5">
        <v>15</v>
      </c>
      <c r="J831" s="5">
        <v>48</v>
      </c>
      <c r="K831" s="5">
        <v>42</v>
      </c>
      <c r="L831" s="5">
        <v>23</v>
      </c>
      <c r="M831" s="5">
        <v>2</v>
      </c>
      <c r="N831" s="5">
        <v>10</v>
      </c>
      <c r="O831" s="5">
        <v>33</v>
      </c>
      <c r="P831" s="5">
        <v>0</v>
      </c>
      <c r="Q831" s="5">
        <v>0</v>
      </c>
      <c r="R831" s="5">
        <v>86.7</v>
      </c>
      <c r="S831" s="5">
        <v>8</v>
      </c>
      <c r="T831" s="5">
        <v>75.2</v>
      </c>
      <c r="U831" s="5">
        <v>35.6</v>
      </c>
      <c r="V831" s="5">
        <v>81</v>
      </c>
    </row>
    <row r="832" spans="1:22" x14ac:dyDescent="0.3">
      <c r="A832" s="3">
        <v>43525</v>
      </c>
      <c r="B832" s="4">
        <v>831</v>
      </c>
      <c r="C832" s="5">
        <v>0.41499999999999998</v>
      </c>
      <c r="D832" s="5">
        <v>0.26400000000000001</v>
      </c>
      <c r="E832" s="5">
        <v>0.94599999999999995</v>
      </c>
      <c r="F832" s="5">
        <v>0.63700000000000001</v>
      </c>
      <c r="G832" s="5">
        <v>0.91300000000000003</v>
      </c>
      <c r="H832" s="5">
        <v>14</v>
      </c>
      <c r="I832" s="5">
        <v>21</v>
      </c>
      <c r="J832" s="5">
        <v>65</v>
      </c>
      <c r="K832" s="5">
        <v>74</v>
      </c>
      <c r="L832" s="5">
        <v>65</v>
      </c>
      <c r="M832" s="5">
        <v>2</v>
      </c>
      <c r="N832" s="5">
        <v>13</v>
      </c>
      <c r="O832" s="5">
        <v>52</v>
      </c>
      <c r="P832" s="5">
        <v>57</v>
      </c>
      <c r="Q832" s="5">
        <v>62</v>
      </c>
      <c r="R832" s="5">
        <v>12.4</v>
      </c>
      <c r="S832" s="5">
        <v>22</v>
      </c>
      <c r="T832" s="5">
        <v>4.8</v>
      </c>
      <c r="U832" s="5">
        <v>88</v>
      </c>
      <c r="V832" s="5">
        <v>128</v>
      </c>
    </row>
    <row r="833" spans="1:22" x14ac:dyDescent="0.3">
      <c r="A833" s="3">
        <v>43556</v>
      </c>
      <c r="B833" s="4">
        <v>832</v>
      </c>
      <c r="C833" s="5">
        <v>0.80600000000000005</v>
      </c>
      <c r="D833" s="5">
        <v>0.68100000000000005</v>
      </c>
      <c r="E833" s="5">
        <v>2.6160000000000001</v>
      </c>
      <c r="F833" s="5">
        <v>2.1309999999999998</v>
      </c>
      <c r="G833" s="5">
        <v>3.3380000000000001</v>
      </c>
      <c r="H833" s="5">
        <v>24</v>
      </c>
      <c r="I833" s="5">
        <v>37</v>
      </c>
      <c r="J833" s="5">
        <v>93</v>
      </c>
      <c r="K833" s="5">
        <v>107</v>
      </c>
      <c r="L833" s="5">
        <v>111</v>
      </c>
      <c r="M833" s="5">
        <v>12</v>
      </c>
      <c r="N833" s="5">
        <v>26</v>
      </c>
      <c r="O833" s="5">
        <v>67</v>
      </c>
      <c r="P833" s="5">
        <v>83</v>
      </c>
      <c r="Q833" s="5">
        <v>70</v>
      </c>
      <c r="R833" s="5">
        <v>152.9</v>
      </c>
      <c r="S833" s="5">
        <v>34.299999999999997</v>
      </c>
      <c r="T833" s="5">
        <v>66</v>
      </c>
      <c r="U833" s="5">
        <v>184.2</v>
      </c>
      <c r="V833" s="5">
        <v>275</v>
      </c>
    </row>
    <row r="834" spans="1:22" x14ac:dyDescent="0.3">
      <c r="A834" s="3">
        <v>43586</v>
      </c>
      <c r="B834" s="4">
        <v>833</v>
      </c>
      <c r="C834" s="5">
        <v>0.39900000000000002</v>
      </c>
      <c r="D834" s="5">
        <v>0.435</v>
      </c>
      <c r="E834" s="5">
        <v>1.4259999999999999</v>
      </c>
      <c r="F834" s="5">
        <v>0.92800000000000005</v>
      </c>
      <c r="G834" s="5">
        <v>2.1040000000000001</v>
      </c>
      <c r="H834" s="5">
        <v>14</v>
      </c>
      <c r="I834" s="5">
        <v>29</v>
      </c>
      <c r="J834" s="5">
        <v>76</v>
      </c>
      <c r="K834" s="5">
        <v>86</v>
      </c>
      <c r="L834" s="5">
        <v>92</v>
      </c>
      <c r="M834" s="5">
        <v>12</v>
      </c>
      <c r="N834" s="5">
        <v>26</v>
      </c>
      <c r="O834" s="5">
        <v>65</v>
      </c>
      <c r="P834" s="5">
        <v>78</v>
      </c>
      <c r="Q834" s="5">
        <v>70</v>
      </c>
      <c r="R834" s="5">
        <v>108.8</v>
      </c>
      <c r="S834" s="5">
        <v>46.7</v>
      </c>
      <c r="T834" s="5">
        <v>65.400000000000006</v>
      </c>
      <c r="U834" s="5">
        <v>208</v>
      </c>
      <c r="V834" s="5">
        <v>298</v>
      </c>
    </row>
    <row r="835" spans="1:22" x14ac:dyDescent="0.3">
      <c r="A835" s="3">
        <v>43617</v>
      </c>
      <c r="B835" s="4">
        <v>834</v>
      </c>
      <c r="C835" s="5">
        <v>0.46400000000000002</v>
      </c>
      <c r="D835" s="5">
        <v>0.503</v>
      </c>
      <c r="E835" s="5">
        <v>0.84499999999999997</v>
      </c>
      <c r="F835" s="5">
        <v>1.7589999999999999</v>
      </c>
      <c r="G835" s="5">
        <v>1.99</v>
      </c>
      <c r="H835" s="5">
        <v>16</v>
      </c>
      <c r="I835" s="5">
        <v>31</v>
      </c>
      <c r="J835" s="5">
        <v>63</v>
      </c>
      <c r="K835" s="5">
        <v>104</v>
      </c>
      <c r="L835" s="5">
        <v>91</v>
      </c>
      <c r="M835" s="5">
        <v>12</v>
      </c>
      <c r="N835" s="5">
        <v>28</v>
      </c>
      <c r="O835" s="5">
        <v>59</v>
      </c>
      <c r="P835" s="5">
        <v>91</v>
      </c>
      <c r="Q835" s="5">
        <v>75</v>
      </c>
      <c r="R835" s="5">
        <v>26.2</v>
      </c>
      <c r="S835" s="5">
        <v>44.2</v>
      </c>
      <c r="T835" s="5">
        <v>62.2</v>
      </c>
      <c r="U835" s="5">
        <v>55.6</v>
      </c>
      <c r="V835" s="5">
        <v>56</v>
      </c>
    </row>
    <row r="836" spans="1:22" x14ac:dyDescent="0.3">
      <c r="A836" s="3">
        <v>43647</v>
      </c>
      <c r="B836" s="4">
        <v>835</v>
      </c>
      <c r="C836" s="5">
        <v>0.27500000000000002</v>
      </c>
      <c r="D836" s="5">
        <v>0.312</v>
      </c>
      <c r="E836" s="5">
        <v>0.70499999999999996</v>
      </c>
      <c r="F836" s="5">
        <v>0.63600000000000001</v>
      </c>
      <c r="G836" s="5">
        <v>1.05</v>
      </c>
      <c r="H836" s="5">
        <v>11</v>
      </c>
      <c r="I836" s="5">
        <v>24</v>
      </c>
      <c r="J836" s="5">
        <v>58</v>
      </c>
      <c r="K836" s="5">
        <v>77</v>
      </c>
      <c r="L836" s="5">
        <v>68</v>
      </c>
      <c r="M836" s="5">
        <v>8</v>
      </c>
      <c r="N836" s="5">
        <v>20</v>
      </c>
      <c r="O836" s="5">
        <v>52</v>
      </c>
      <c r="P836" s="5">
        <v>59</v>
      </c>
      <c r="Q836" s="5">
        <v>50</v>
      </c>
      <c r="R836" s="5">
        <v>42.9</v>
      </c>
      <c r="S836" s="5">
        <v>33.700000000000003</v>
      </c>
      <c r="T836" s="5">
        <v>67.2</v>
      </c>
      <c r="U836" s="5">
        <v>26.7</v>
      </c>
      <c r="V836" s="5">
        <v>17</v>
      </c>
    </row>
    <row r="837" spans="1:22" x14ac:dyDescent="0.3">
      <c r="A837" s="3">
        <v>43678</v>
      </c>
      <c r="B837" s="4">
        <v>836</v>
      </c>
      <c r="C837" s="5">
        <v>0.14899999999999999</v>
      </c>
      <c r="D837" s="5">
        <v>0.248</v>
      </c>
      <c r="E837" s="5">
        <v>0.433</v>
      </c>
      <c r="F837" s="5">
        <v>0.30099999999999999</v>
      </c>
      <c r="G837" s="5">
        <v>0.55900000000000005</v>
      </c>
      <c r="H837" s="5">
        <v>6</v>
      </c>
      <c r="I837" s="5">
        <v>21</v>
      </c>
      <c r="J837" s="5">
        <v>48</v>
      </c>
      <c r="K837" s="5">
        <v>64</v>
      </c>
      <c r="L837" s="5">
        <v>52</v>
      </c>
      <c r="M837" s="5">
        <v>4</v>
      </c>
      <c r="N837" s="5">
        <v>18</v>
      </c>
      <c r="O837" s="5">
        <v>41</v>
      </c>
      <c r="P837" s="5">
        <v>55</v>
      </c>
      <c r="Q837" s="5">
        <v>50</v>
      </c>
      <c r="R837" s="5">
        <v>55.9</v>
      </c>
      <c r="S837" s="5">
        <v>45.5</v>
      </c>
      <c r="T837" s="5">
        <v>46.7</v>
      </c>
      <c r="U837" s="5">
        <v>24.7</v>
      </c>
      <c r="V837" s="5">
        <v>22</v>
      </c>
    </row>
    <row r="838" spans="1:22" x14ac:dyDescent="0.3">
      <c r="A838" s="3">
        <v>43709</v>
      </c>
      <c r="B838" s="4">
        <v>837</v>
      </c>
      <c r="C838" s="5">
        <v>0.28999999999999998</v>
      </c>
      <c r="D838" s="5">
        <v>0.20399999999999999</v>
      </c>
      <c r="E838" s="5">
        <v>0.42099999999999999</v>
      </c>
      <c r="F838" s="5">
        <v>0.252</v>
      </c>
      <c r="G838" s="5">
        <v>0.224</v>
      </c>
      <c r="H838" s="5">
        <v>11</v>
      </c>
      <c r="I838" s="5">
        <v>19</v>
      </c>
      <c r="J838" s="5">
        <v>48</v>
      </c>
      <c r="K838" s="5">
        <v>58</v>
      </c>
      <c r="L838" s="5">
        <v>33</v>
      </c>
      <c r="M838" s="5">
        <v>8</v>
      </c>
      <c r="N838" s="5">
        <v>14</v>
      </c>
      <c r="O838" s="5">
        <v>37</v>
      </c>
      <c r="P838" s="5">
        <v>0</v>
      </c>
      <c r="Q838" s="5">
        <v>10</v>
      </c>
      <c r="R838" s="5">
        <v>62.4</v>
      </c>
      <c r="S838" s="5">
        <v>11.4</v>
      </c>
      <c r="T838" s="5">
        <v>74.3</v>
      </c>
      <c r="U838" s="5">
        <v>60.7</v>
      </c>
      <c r="V838" s="5">
        <v>61</v>
      </c>
    </row>
    <row r="839" spans="1:22" x14ac:dyDescent="0.3">
      <c r="A839" s="3">
        <v>43739</v>
      </c>
      <c r="B839" s="4">
        <v>838</v>
      </c>
      <c r="C839" s="5">
        <v>0.503</v>
      </c>
      <c r="D839" s="5">
        <v>0.50700000000000001</v>
      </c>
      <c r="E839" s="5">
        <v>2.4239999999999999</v>
      </c>
      <c r="F839" s="5">
        <v>1.611</v>
      </c>
      <c r="G839" s="5">
        <v>3.0169999999999999</v>
      </c>
      <c r="H839" s="5">
        <v>17</v>
      </c>
      <c r="I839" s="5">
        <v>31</v>
      </c>
      <c r="J839" s="5">
        <v>91</v>
      </c>
      <c r="K839" s="5">
        <v>96</v>
      </c>
      <c r="L839" s="5">
        <v>104</v>
      </c>
      <c r="M839" s="5">
        <v>10</v>
      </c>
      <c r="N839" s="5">
        <v>20</v>
      </c>
      <c r="O839" s="5">
        <v>62</v>
      </c>
      <c r="P839" s="5">
        <v>68</v>
      </c>
      <c r="Q839" s="5">
        <v>55</v>
      </c>
      <c r="R839" s="5">
        <v>139.69999999999999</v>
      </c>
      <c r="S839" s="5">
        <v>33.5</v>
      </c>
      <c r="T839" s="5">
        <v>45.4</v>
      </c>
      <c r="U839" s="5">
        <v>136.6</v>
      </c>
      <c r="V839" s="5">
        <v>163</v>
      </c>
    </row>
    <row r="840" spans="1:22" x14ac:dyDescent="0.3">
      <c r="A840" s="3">
        <v>43770</v>
      </c>
      <c r="B840" s="4">
        <v>839</v>
      </c>
      <c r="C840" s="5">
        <v>0.751</v>
      </c>
      <c r="D840" s="5">
        <v>0.59399999999999997</v>
      </c>
      <c r="E840" s="5">
        <v>0.76500000000000001</v>
      </c>
      <c r="F840" s="5">
        <v>2.1560000000000001</v>
      </c>
      <c r="G840" s="5">
        <v>0.44</v>
      </c>
      <c r="H840" s="5">
        <v>24</v>
      </c>
      <c r="I840" s="5">
        <v>34</v>
      </c>
      <c r="J840" s="5">
        <v>59</v>
      </c>
      <c r="K840" s="5">
        <v>112</v>
      </c>
      <c r="L840" s="5">
        <v>47</v>
      </c>
      <c r="M840" s="5">
        <v>11</v>
      </c>
      <c r="N840" s="5">
        <v>24</v>
      </c>
      <c r="O840" s="5">
        <v>50</v>
      </c>
      <c r="P840" s="5">
        <v>72</v>
      </c>
      <c r="Q840" s="5">
        <v>38</v>
      </c>
      <c r="R840" s="5">
        <v>136.4</v>
      </c>
      <c r="S840" s="5">
        <v>20.8</v>
      </c>
      <c r="T840" s="5">
        <v>69.099999999999994</v>
      </c>
      <c r="U840" s="5">
        <v>149.6</v>
      </c>
      <c r="V840" s="5">
        <v>191</v>
      </c>
    </row>
    <row r="841" spans="1:22" x14ac:dyDescent="0.3">
      <c r="A841" s="3">
        <v>43800</v>
      </c>
      <c r="B841" s="4">
        <v>840</v>
      </c>
      <c r="C841" s="5">
        <v>0.23300000000000001</v>
      </c>
      <c r="D841" s="5">
        <v>0.26400000000000001</v>
      </c>
      <c r="E841" s="5">
        <v>0.56599999999999995</v>
      </c>
      <c r="F841" s="5">
        <v>0.45600000000000002</v>
      </c>
      <c r="G841" s="5">
        <v>0.67500000000000004</v>
      </c>
      <c r="H841" s="5">
        <v>9</v>
      </c>
      <c r="I841" s="5">
        <v>22</v>
      </c>
      <c r="J841" s="5">
        <v>53</v>
      </c>
      <c r="K841" s="5">
        <v>70</v>
      </c>
      <c r="L841" s="5">
        <v>56</v>
      </c>
      <c r="M841" s="5">
        <v>6</v>
      </c>
      <c r="N841" s="5">
        <v>19</v>
      </c>
      <c r="O841" s="5">
        <v>48</v>
      </c>
      <c r="P841" s="5">
        <v>63</v>
      </c>
      <c r="Q841" s="5">
        <v>30</v>
      </c>
      <c r="R841" s="5">
        <v>38.9</v>
      </c>
      <c r="S841" s="5">
        <v>31.5</v>
      </c>
      <c r="T841" s="5">
        <v>48.8</v>
      </c>
      <c r="U841" s="5">
        <v>42.5</v>
      </c>
      <c r="V841" s="5">
        <v>98</v>
      </c>
    </row>
    <row r="842" spans="1:22" x14ac:dyDescent="0.3">
      <c r="A842" s="3">
        <v>43831</v>
      </c>
      <c r="B842" s="4">
        <v>841</v>
      </c>
      <c r="C842" s="5">
        <v>0.113</v>
      </c>
      <c r="D842" s="5">
        <v>0.126</v>
      </c>
      <c r="E842" s="5">
        <v>0.4</v>
      </c>
      <c r="F842" s="5">
        <v>0.34100000000000003</v>
      </c>
      <c r="G842" s="5">
        <v>0.20100000000000001</v>
      </c>
      <c r="H842" s="5">
        <v>5</v>
      </c>
      <c r="I842" s="5">
        <v>17</v>
      </c>
      <c r="J842" s="5">
        <v>43</v>
      </c>
      <c r="K842" s="5">
        <v>53</v>
      </c>
      <c r="L842" s="5">
        <v>33</v>
      </c>
      <c r="M842" s="5">
        <v>1</v>
      </c>
      <c r="N842" s="5">
        <v>13</v>
      </c>
      <c r="O842" s="5">
        <v>41</v>
      </c>
      <c r="P842" s="5">
        <v>0</v>
      </c>
      <c r="Q842" s="5">
        <v>30</v>
      </c>
      <c r="R842" s="5">
        <v>69.7</v>
      </c>
      <c r="S842" s="5">
        <v>19.100000000000001</v>
      </c>
      <c r="T842" s="5">
        <v>81.599999999999994</v>
      </c>
      <c r="U842" s="5">
        <v>56.3</v>
      </c>
      <c r="V842" s="5">
        <v>25</v>
      </c>
    </row>
    <row r="843" spans="1:22" x14ac:dyDescent="0.3">
      <c r="A843" s="3">
        <v>43862</v>
      </c>
      <c r="B843" s="4">
        <v>842</v>
      </c>
      <c r="C843" s="5">
        <v>7.0999999999999994E-2</v>
      </c>
      <c r="D843" s="5">
        <v>7.4999999999999997E-2</v>
      </c>
      <c r="E843" s="5">
        <v>0.20200000000000001</v>
      </c>
      <c r="F843" s="5">
        <v>0.29399999999999998</v>
      </c>
      <c r="G843" s="5">
        <v>0.61699999999999999</v>
      </c>
      <c r="H843" s="5">
        <v>3</v>
      </c>
      <c r="I843" s="5">
        <v>13</v>
      </c>
      <c r="J843" s="5">
        <v>32</v>
      </c>
      <c r="K843" s="5">
        <v>54</v>
      </c>
      <c r="L843" s="5">
        <v>55</v>
      </c>
      <c r="M843" s="5">
        <v>2</v>
      </c>
      <c r="N843" s="5">
        <v>10</v>
      </c>
      <c r="O843" s="5">
        <v>30</v>
      </c>
      <c r="P843" s="5">
        <v>44</v>
      </c>
      <c r="Q843" s="5">
        <v>48</v>
      </c>
      <c r="R843" s="5">
        <v>46.2</v>
      </c>
      <c r="S843" s="5">
        <v>24.1</v>
      </c>
      <c r="T843" s="5">
        <v>95.4</v>
      </c>
      <c r="U843" s="5">
        <v>34</v>
      </c>
      <c r="V843" s="5">
        <v>47</v>
      </c>
    </row>
    <row r="844" spans="1:22" x14ac:dyDescent="0.3">
      <c r="A844" s="3">
        <v>43891</v>
      </c>
      <c r="B844" s="4">
        <v>843</v>
      </c>
      <c r="C844" s="5">
        <v>0.14499999999999999</v>
      </c>
      <c r="D844" s="5">
        <v>0.13900000000000001</v>
      </c>
      <c r="E844" s="5">
        <v>0.28499999999999998</v>
      </c>
      <c r="F844" s="5">
        <v>0.32400000000000001</v>
      </c>
      <c r="G844" s="5">
        <v>3.246</v>
      </c>
      <c r="H844" s="5">
        <v>6</v>
      </c>
      <c r="I844" s="5">
        <v>17</v>
      </c>
      <c r="J844" s="5">
        <v>37</v>
      </c>
      <c r="K844" s="5">
        <v>59</v>
      </c>
      <c r="L844" s="5">
        <v>106</v>
      </c>
      <c r="M844" s="5">
        <v>4</v>
      </c>
      <c r="N844" s="5">
        <v>13</v>
      </c>
      <c r="O844" s="5">
        <v>33</v>
      </c>
      <c r="P844" s="5">
        <v>40</v>
      </c>
      <c r="Q844" s="5">
        <v>50</v>
      </c>
      <c r="R844" s="5">
        <v>125.9</v>
      </c>
      <c r="S844" s="5">
        <v>15.8</v>
      </c>
      <c r="T844" s="5">
        <v>91.4</v>
      </c>
      <c r="U844" s="5">
        <v>77.8</v>
      </c>
      <c r="V844" s="5">
        <v>60</v>
      </c>
    </row>
    <row r="845" spans="1:22" x14ac:dyDescent="0.3">
      <c r="A845" s="3">
        <v>43922</v>
      </c>
      <c r="B845" s="4">
        <v>844</v>
      </c>
      <c r="C845" s="5">
        <v>0.08</v>
      </c>
      <c r="D845" s="5">
        <v>8.8999999999999996E-2</v>
      </c>
      <c r="E845" s="5">
        <v>0.66900000000000004</v>
      </c>
      <c r="F845" s="5">
        <v>0.32</v>
      </c>
      <c r="G845" s="5">
        <v>6.0000000000000001E-3</v>
      </c>
      <c r="H845" s="5">
        <v>4</v>
      </c>
      <c r="I845" s="5">
        <v>14</v>
      </c>
      <c r="J845" s="5">
        <v>55</v>
      </c>
      <c r="K845" s="5">
        <v>45</v>
      </c>
      <c r="L845" s="5">
        <v>7</v>
      </c>
      <c r="M845" s="5">
        <v>2</v>
      </c>
      <c r="N845" s="5">
        <v>10</v>
      </c>
      <c r="O845" s="5">
        <v>48</v>
      </c>
      <c r="P845" s="5">
        <v>0</v>
      </c>
      <c r="Q845" s="5">
        <v>5</v>
      </c>
      <c r="R845" s="5">
        <v>50.6</v>
      </c>
      <c r="S845" s="5">
        <v>13.6</v>
      </c>
      <c r="T845" s="5">
        <v>78</v>
      </c>
      <c r="U845" s="5">
        <v>45</v>
      </c>
      <c r="V845" s="5">
        <v>75</v>
      </c>
    </row>
    <row r="846" spans="1:22" x14ac:dyDescent="0.3">
      <c r="A846" s="3">
        <v>43952</v>
      </c>
      <c r="B846" s="4">
        <v>845</v>
      </c>
      <c r="C846" s="5">
        <v>0.14099999999999999</v>
      </c>
      <c r="D846" s="5">
        <v>9.0999999999999998E-2</v>
      </c>
      <c r="E846" s="5">
        <v>0.80100000000000005</v>
      </c>
      <c r="F846" s="5"/>
      <c r="G846" s="5">
        <v>4.1000000000000002E-2</v>
      </c>
      <c r="H846" s="5">
        <v>6</v>
      </c>
      <c r="I846" s="5">
        <v>14</v>
      </c>
      <c r="J846" s="5">
        <v>60</v>
      </c>
      <c r="K846" s="5">
        <v>30</v>
      </c>
      <c r="L846" s="5">
        <v>15</v>
      </c>
      <c r="M846" s="5">
        <v>4</v>
      </c>
      <c r="N846" s="5">
        <v>11</v>
      </c>
      <c r="O846" s="5">
        <v>50</v>
      </c>
      <c r="P846" s="5">
        <v>0</v>
      </c>
      <c r="Q846" s="5">
        <v>5</v>
      </c>
      <c r="R846" s="5">
        <v>73.400000000000006</v>
      </c>
      <c r="S846" s="5">
        <v>18.5</v>
      </c>
      <c r="T846" s="5">
        <v>61.1</v>
      </c>
      <c r="U846" s="5">
        <v>32.5</v>
      </c>
      <c r="V846" s="5">
        <v>135</v>
      </c>
    </row>
    <row r="847" spans="1:22" x14ac:dyDescent="0.3">
      <c r="A847" s="3">
        <v>43983</v>
      </c>
      <c r="B847" s="4">
        <v>846</v>
      </c>
      <c r="C847" s="5">
        <v>0.17</v>
      </c>
      <c r="D847" s="5">
        <v>0.16200000000000001</v>
      </c>
      <c r="E847" s="5">
        <v>0.77</v>
      </c>
      <c r="F847" s="5">
        <v>0.60799999999999998</v>
      </c>
      <c r="G847" s="5">
        <v>0.14499999999999999</v>
      </c>
      <c r="H847" s="5">
        <v>7</v>
      </c>
      <c r="I847" s="5">
        <v>19</v>
      </c>
      <c r="J847" s="5">
        <v>59</v>
      </c>
      <c r="K847" s="5">
        <v>74</v>
      </c>
      <c r="L847" s="5">
        <v>28</v>
      </c>
      <c r="M847" s="5">
        <v>2</v>
      </c>
      <c r="N847" s="5">
        <v>12</v>
      </c>
      <c r="O847" s="5">
        <v>53</v>
      </c>
      <c r="P847" s="5">
        <v>49</v>
      </c>
      <c r="Q847" s="5">
        <v>12</v>
      </c>
      <c r="R847" s="5">
        <v>57.4</v>
      </c>
      <c r="S847" s="5">
        <v>8</v>
      </c>
      <c r="T847" s="5">
        <v>63.7</v>
      </c>
      <c r="U847" s="5">
        <v>62.2</v>
      </c>
      <c r="V847" s="5">
        <v>179</v>
      </c>
    </row>
    <row r="848" spans="1:22" x14ac:dyDescent="0.3">
      <c r="A848" s="3">
        <v>44013</v>
      </c>
      <c r="B848" s="4">
        <v>847</v>
      </c>
      <c r="C848" s="5">
        <v>0.27200000000000002</v>
      </c>
      <c r="D848" s="5">
        <v>0.215</v>
      </c>
      <c r="E848" s="5">
        <v>1.087</v>
      </c>
      <c r="F848" s="5">
        <v>0.34499999999999997</v>
      </c>
      <c r="G848" s="5">
        <v>0.73</v>
      </c>
      <c r="H848" s="5">
        <v>9</v>
      </c>
      <c r="I848" s="5">
        <v>22</v>
      </c>
      <c r="J848" s="5">
        <v>68</v>
      </c>
      <c r="K848" s="5">
        <v>59</v>
      </c>
      <c r="L848" s="5">
        <v>59</v>
      </c>
      <c r="M848" s="5">
        <v>4</v>
      </c>
      <c r="N848" s="5">
        <v>17</v>
      </c>
      <c r="O848" s="5">
        <v>52</v>
      </c>
      <c r="P848" s="5">
        <v>50</v>
      </c>
      <c r="Q848" s="5">
        <v>50</v>
      </c>
      <c r="R848" s="5">
        <v>93.5</v>
      </c>
      <c r="S848" s="5">
        <v>6.1</v>
      </c>
      <c r="T848" s="5">
        <v>73.5</v>
      </c>
      <c r="U848" s="5">
        <v>94.3</v>
      </c>
      <c r="V848" s="5">
        <v>169</v>
      </c>
    </row>
    <row r="849" spans="1:22" x14ac:dyDescent="0.3">
      <c r="A849" s="3">
        <v>44044</v>
      </c>
      <c r="B849" s="4">
        <v>848</v>
      </c>
      <c r="C849" s="5">
        <v>0.28100000000000003</v>
      </c>
      <c r="D849" s="5">
        <v>0.223</v>
      </c>
      <c r="E849" s="5">
        <v>0.873</v>
      </c>
      <c r="F849" s="5">
        <v>0.60899999999999999</v>
      </c>
      <c r="G849" s="5">
        <v>0.73799999999999999</v>
      </c>
      <c r="H849" s="5">
        <v>10</v>
      </c>
      <c r="I849" s="5">
        <v>22</v>
      </c>
      <c r="J849" s="5">
        <v>62</v>
      </c>
      <c r="K849" s="5">
        <v>67</v>
      </c>
      <c r="L849" s="5">
        <v>59</v>
      </c>
      <c r="M849" s="5">
        <v>6</v>
      </c>
      <c r="N849" s="5">
        <v>17</v>
      </c>
      <c r="O849" s="5">
        <v>60</v>
      </c>
      <c r="P849" s="5">
        <v>53</v>
      </c>
      <c r="Q849" s="5">
        <v>50</v>
      </c>
      <c r="R849" s="5">
        <v>90.3</v>
      </c>
      <c r="S849" s="5">
        <v>14.5</v>
      </c>
      <c r="T849" s="5">
        <v>41.1</v>
      </c>
      <c r="U849" s="5">
        <v>101.6</v>
      </c>
      <c r="V849" s="5">
        <v>166</v>
      </c>
    </row>
    <row r="850" spans="1:22" x14ac:dyDescent="0.3">
      <c r="A850" s="3">
        <v>44075</v>
      </c>
      <c r="B850" s="4">
        <v>849</v>
      </c>
      <c r="C850" s="5">
        <v>0.308</v>
      </c>
      <c r="D850" s="5">
        <v>0.249</v>
      </c>
      <c r="E850" s="5">
        <v>0.82799999999999996</v>
      </c>
      <c r="F850" s="5">
        <v>0.67300000000000004</v>
      </c>
      <c r="G850" s="5">
        <v>0.50700000000000001</v>
      </c>
      <c r="H850" s="5">
        <v>12</v>
      </c>
      <c r="I850" s="5">
        <v>24</v>
      </c>
      <c r="J850" s="5">
        <v>61</v>
      </c>
      <c r="K850" s="5">
        <v>78</v>
      </c>
      <c r="L850" s="5">
        <v>50</v>
      </c>
      <c r="M850" s="5">
        <v>8</v>
      </c>
      <c r="N850" s="5">
        <v>19</v>
      </c>
      <c r="O850" s="5">
        <v>58</v>
      </c>
      <c r="P850" s="5">
        <v>61</v>
      </c>
      <c r="Q850" s="5">
        <v>42</v>
      </c>
      <c r="R850" s="5">
        <v>81.599999999999994</v>
      </c>
      <c r="S850" s="5">
        <v>17.399999999999999</v>
      </c>
      <c r="T850" s="5">
        <v>72.8</v>
      </c>
      <c r="U850" s="5">
        <v>61.1</v>
      </c>
      <c r="V850" s="5">
        <v>133</v>
      </c>
    </row>
    <row r="851" spans="1:22" x14ac:dyDescent="0.3">
      <c r="A851" s="3">
        <v>44105</v>
      </c>
      <c r="B851" s="4">
        <v>850</v>
      </c>
      <c r="C851" s="5">
        <v>0.27</v>
      </c>
      <c r="D851" s="5">
        <v>0.186</v>
      </c>
      <c r="E851" s="5">
        <v>0.997</v>
      </c>
      <c r="F851" s="5">
        <v>0.44400000000000001</v>
      </c>
      <c r="G851" s="5">
        <v>0.49299999999999999</v>
      </c>
      <c r="H851" s="5">
        <v>11</v>
      </c>
      <c r="I851" s="5">
        <v>20</v>
      </c>
      <c r="J851" s="5">
        <v>66</v>
      </c>
      <c r="K851" s="5">
        <v>63</v>
      </c>
      <c r="L851" s="5">
        <v>50</v>
      </c>
      <c r="M851" s="5">
        <v>10</v>
      </c>
      <c r="N851" s="5">
        <v>18</v>
      </c>
      <c r="O851" s="5">
        <v>60</v>
      </c>
      <c r="P851" s="5">
        <v>42</v>
      </c>
      <c r="Q851" s="5">
        <v>45</v>
      </c>
      <c r="R851" s="5">
        <v>70.3</v>
      </c>
      <c r="S851" s="5"/>
      <c r="T851" s="5">
        <v>75.099999999999994</v>
      </c>
      <c r="U851" s="5">
        <v>36.1</v>
      </c>
      <c r="V851" s="5">
        <v>136</v>
      </c>
    </row>
    <row r="852" spans="1:22" x14ac:dyDescent="0.3">
      <c r="A852" s="3">
        <v>44136</v>
      </c>
      <c r="B852" s="4">
        <v>851</v>
      </c>
      <c r="C852" s="5">
        <v>0.91200000000000003</v>
      </c>
      <c r="D852" s="5">
        <v>0.54700000000000004</v>
      </c>
      <c r="E852" s="5">
        <v>2.048</v>
      </c>
      <c r="F852" s="5">
        <v>1.5289999999999999</v>
      </c>
      <c r="G852" s="5">
        <v>4.2370000000000001</v>
      </c>
      <c r="H852" s="5">
        <v>27</v>
      </c>
      <c r="I852" s="5">
        <v>40</v>
      </c>
      <c r="J852" s="5">
        <v>92</v>
      </c>
      <c r="K852" s="5">
        <v>108</v>
      </c>
      <c r="L852" s="5">
        <v>121</v>
      </c>
      <c r="M852" s="5">
        <v>12</v>
      </c>
      <c r="N852" s="5">
        <v>20</v>
      </c>
      <c r="O852" s="5">
        <v>64</v>
      </c>
      <c r="P852" s="5">
        <v>58</v>
      </c>
      <c r="Q852" s="5">
        <v>55</v>
      </c>
      <c r="R852" s="5">
        <v>224.2</v>
      </c>
      <c r="S852" s="5">
        <v>21.7</v>
      </c>
      <c r="T852" s="5">
        <v>63.9</v>
      </c>
      <c r="U852" s="5">
        <v>221.8</v>
      </c>
      <c r="V852" s="5">
        <v>550</v>
      </c>
    </row>
    <row r="853" spans="1:22" x14ac:dyDescent="0.3">
      <c r="A853" s="3">
        <v>44166</v>
      </c>
      <c r="B853" s="4">
        <v>852</v>
      </c>
      <c r="C853" s="5">
        <v>0.20899999999999999</v>
      </c>
      <c r="D853" s="5">
        <v>0.24099999999999999</v>
      </c>
      <c r="E853" s="5">
        <v>0.754</v>
      </c>
      <c r="F853" s="5">
        <v>0.81499999999999995</v>
      </c>
      <c r="G853" s="5">
        <v>0.76</v>
      </c>
      <c r="H853" s="5">
        <v>8</v>
      </c>
      <c r="I853" s="5">
        <v>24</v>
      </c>
      <c r="J853" s="5">
        <v>58</v>
      </c>
      <c r="K853" s="5">
        <v>74</v>
      </c>
      <c r="L853" s="5">
        <v>56</v>
      </c>
      <c r="M853" s="5">
        <v>4</v>
      </c>
      <c r="N853" s="5">
        <v>17</v>
      </c>
      <c r="O853" s="5">
        <v>48</v>
      </c>
      <c r="P853" s="5">
        <v>47</v>
      </c>
      <c r="Q853" s="5">
        <v>36</v>
      </c>
      <c r="R853" s="5">
        <v>25.9</v>
      </c>
      <c r="S853" s="5">
        <v>92.7</v>
      </c>
      <c r="T853" s="5">
        <v>72.3</v>
      </c>
      <c r="U853" s="5">
        <v>12.2</v>
      </c>
      <c r="V853" s="5">
        <v>20</v>
      </c>
    </row>
    <row r="854" spans="1:22" x14ac:dyDescent="0.3">
      <c r="A854" s="3">
        <v>44197</v>
      </c>
      <c r="B854" s="4">
        <v>853</v>
      </c>
      <c r="C854" s="4"/>
      <c r="D854" s="5">
        <v>5.5E-2</v>
      </c>
      <c r="E854" s="5">
        <v>0.372</v>
      </c>
      <c r="F854" s="5">
        <v>0.311</v>
      </c>
      <c r="G854" s="5">
        <v>0.182</v>
      </c>
      <c r="H854" s="5"/>
      <c r="I854" s="5">
        <v>12</v>
      </c>
      <c r="J854" s="5">
        <v>42</v>
      </c>
      <c r="K854" s="5">
        <v>58</v>
      </c>
      <c r="L854" s="5">
        <v>32</v>
      </c>
      <c r="M854" s="5"/>
      <c r="N854" s="5">
        <v>6</v>
      </c>
      <c r="O854" s="5">
        <v>37</v>
      </c>
      <c r="P854" s="5">
        <v>46</v>
      </c>
      <c r="Q854" s="5">
        <v>25</v>
      </c>
      <c r="R854" s="5">
        <v>11.3</v>
      </c>
      <c r="S854" s="5">
        <v>9.1</v>
      </c>
      <c r="T854" s="5">
        <v>71.599999999999994</v>
      </c>
      <c r="U854" s="5">
        <v>23.6</v>
      </c>
      <c r="V854" s="5">
        <v>18</v>
      </c>
    </row>
    <row r="855" spans="1:22" x14ac:dyDescent="0.3">
      <c r="A855" s="3">
        <v>44228</v>
      </c>
      <c r="B855" s="4">
        <v>854</v>
      </c>
      <c r="C855" s="5">
        <v>2.1999999999999999E-2</v>
      </c>
      <c r="D855" s="5">
        <v>2.3E-2</v>
      </c>
      <c r="E855" s="5">
        <v>0.35299999999999998</v>
      </c>
      <c r="F855" s="5"/>
      <c r="G855" s="5">
        <v>0.20599999999999999</v>
      </c>
      <c r="H855" s="5">
        <v>1</v>
      </c>
      <c r="I855" s="5">
        <v>9</v>
      </c>
      <c r="J855" s="5">
        <v>41</v>
      </c>
      <c r="K855" s="5">
        <v>52</v>
      </c>
      <c r="L855" s="5">
        <v>31</v>
      </c>
      <c r="M855" s="5">
        <v>1</v>
      </c>
      <c r="N855" s="5">
        <v>8</v>
      </c>
      <c r="O855" s="5">
        <v>37</v>
      </c>
      <c r="P855" s="5">
        <v>42</v>
      </c>
      <c r="Q855" s="5">
        <v>20</v>
      </c>
      <c r="R855" s="5">
        <v>77.599999999999994</v>
      </c>
      <c r="S855" s="5"/>
      <c r="T855" s="5">
        <v>69</v>
      </c>
      <c r="U855" s="5">
        <v>103.5</v>
      </c>
      <c r="V855" s="5">
        <v>98</v>
      </c>
    </row>
    <row r="856" spans="1:22" x14ac:dyDescent="0.3">
      <c r="A856" s="3">
        <v>44256</v>
      </c>
      <c r="B856" s="4">
        <v>855</v>
      </c>
      <c r="C856" s="5">
        <v>1.016</v>
      </c>
      <c r="D856" s="5">
        <v>0.27700000000000002</v>
      </c>
      <c r="E856" s="5">
        <v>0.98499999999999999</v>
      </c>
      <c r="F856" s="5">
        <v>0.874</v>
      </c>
      <c r="G856" s="5">
        <v>0.88</v>
      </c>
      <c r="H856" s="5">
        <v>30</v>
      </c>
      <c r="I856" s="5">
        <v>24</v>
      </c>
      <c r="J856" s="5">
        <v>64</v>
      </c>
      <c r="K856" s="5">
        <v>81</v>
      </c>
      <c r="L856" s="5">
        <v>60</v>
      </c>
      <c r="M856" s="5">
        <v>26</v>
      </c>
      <c r="N856" s="5">
        <v>10</v>
      </c>
      <c r="O856" s="5">
        <v>44</v>
      </c>
      <c r="P856" s="5">
        <v>56</v>
      </c>
      <c r="Q856" s="5">
        <v>34</v>
      </c>
      <c r="R856" s="5">
        <v>167.2</v>
      </c>
      <c r="S856" s="5">
        <v>56.6</v>
      </c>
      <c r="T856" s="5">
        <v>69.3</v>
      </c>
      <c r="U856" s="5">
        <v>133.5</v>
      </c>
      <c r="V856" s="5">
        <v>309</v>
      </c>
    </row>
    <row r="857" spans="1:22" x14ac:dyDescent="0.3">
      <c r="A857" s="3">
        <v>44287</v>
      </c>
      <c r="B857" s="4">
        <v>856</v>
      </c>
      <c r="C857" s="5">
        <v>0.81</v>
      </c>
      <c r="D857" s="5">
        <v>0.13100000000000001</v>
      </c>
      <c r="E857" s="5">
        <v>0.76100000000000001</v>
      </c>
      <c r="F857" s="5">
        <v>0.46300000000000002</v>
      </c>
      <c r="G857" s="5">
        <v>0.38300000000000001</v>
      </c>
      <c r="H857" s="5">
        <v>25</v>
      </c>
      <c r="I857" s="5">
        <v>17</v>
      </c>
      <c r="J857" s="5">
        <v>58</v>
      </c>
      <c r="K857" s="5">
        <v>64</v>
      </c>
      <c r="L857" s="5">
        <v>41</v>
      </c>
      <c r="M857" s="5">
        <v>22</v>
      </c>
      <c r="N857" s="5">
        <v>10</v>
      </c>
      <c r="O857" s="5">
        <v>51</v>
      </c>
      <c r="P857" s="5">
        <v>40</v>
      </c>
      <c r="Q857" s="5">
        <v>15</v>
      </c>
      <c r="R857" s="5">
        <v>97.8</v>
      </c>
      <c r="S857" s="5">
        <v>60</v>
      </c>
      <c r="T857" s="5">
        <v>74.7</v>
      </c>
      <c r="U857" s="5">
        <v>133.4</v>
      </c>
      <c r="V857" s="5">
        <v>143</v>
      </c>
    </row>
    <row r="858" spans="1:22" x14ac:dyDescent="0.3">
      <c r="A858" s="3">
        <v>44317</v>
      </c>
      <c r="B858" s="4">
        <v>857</v>
      </c>
      <c r="C858" s="5">
        <v>1.518</v>
      </c>
      <c r="D858" s="5">
        <v>0.56499999999999995</v>
      </c>
      <c r="E858" s="5">
        <v>2.1120000000000001</v>
      </c>
      <c r="F858" s="5">
        <v>1.5449999999999999</v>
      </c>
      <c r="G858" s="5">
        <v>2.0089999999999999</v>
      </c>
      <c r="H858" s="5">
        <v>41</v>
      </c>
      <c r="I858" s="5">
        <v>38</v>
      </c>
      <c r="J858" s="5">
        <v>93</v>
      </c>
      <c r="K858" s="5">
        <v>112</v>
      </c>
      <c r="L858" s="5">
        <v>83</v>
      </c>
      <c r="M858" s="5">
        <v>32</v>
      </c>
      <c r="N858" s="5">
        <v>23</v>
      </c>
      <c r="O858" s="5">
        <v>64</v>
      </c>
      <c r="P858" s="5">
        <v>72</v>
      </c>
      <c r="Q858" s="5">
        <v>42</v>
      </c>
      <c r="R858" s="5">
        <v>210.3</v>
      </c>
      <c r="S858" s="5">
        <v>16.399999999999999</v>
      </c>
      <c r="T858" s="5">
        <v>72</v>
      </c>
      <c r="U858" s="5">
        <v>158.4</v>
      </c>
      <c r="V858" s="5">
        <v>184</v>
      </c>
    </row>
    <row r="859" spans="1:22" x14ac:dyDescent="0.3">
      <c r="A859" s="3">
        <v>44348</v>
      </c>
      <c r="B859" s="4">
        <v>858</v>
      </c>
      <c r="C859" s="5">
        <v>1.044</v>
      </c>
      <c r="D859" s="5">
        <v>0.36799999999999999</v>
      </c>
      <c r="E859" s="5">
        <v>0.97699999999999998</v>
      </c>
      <c r="F859" s="5">
        <v>1.1040000000000001</v>
      </c>
      <c r="G859" s="5">
        <v>1.675</v>
      </c>
      <c r="H859" s="5">
        <v>31</v>
      </c>
      <c r="I859" s="5">
        <v>30</v>
      </c>
      <c r="J859" s="5">
        <v>66</v>
      </c>
      <c r="K859" s="5">
        <v>95</v>
      </c>
      <c r="L859" s="5">
        <v>84</v>
      </c>
      <c r="M859" s="5">
        <v>28</v>
      </c>
      <c r="N859" s="5">
        <v>25</v>
      </c>
      <c r="O859" s="5">
        <v>61</v>
      </c>
      <c r="P859" s="5">
        <v>81</v>
      </c>
      <c r="Q859" s="5">
        <v>69</v>
      </c>
      <c r="R859" s="5">
        <v>113.1</v>
      </c>
      <c r="S859" s="5">
        <v>42.9</v>
      </c>
      <c r="T859" s="5">
        <v>68.8</v>
      </c>
      <c r="U859" s="5">
        <v>86.4</v>
      </c>
      <c r="V859" s="5">
        <v>218</v>
      </c>
    </row>
    <row r="860" spans="1:22" x14ac:dyDescent="0.3">
      <c r="A860" s="3">
        <v>44378</v>
      </c>
      <c r="B860" s="4">
        <v>859</v>
      </c>
      <c r="C860" s="5">
        <v>0.94199999999999995</v>
      </c>
      <c r="D860" s="5">
        <v>0.19</v>
      </c>
      <c r="E860" s="5">
        <v>0.89500000000000002</v>
      </c>
      <c r="F860" s="5">
        <v>0.63500000000000001</v>
      </c>
      <c r="G860" s="5">
        <v>0.87</v>
      </c>
      <c r="H860" s="5">
        <v>29</v>
      </c>
      <c r="I860" s="5">
        <v>21</v>
      </c>
      <c r="J860" s="5">
        <v>63</v>
      </c>
      <c r="K860" s="5">
        <v>71</v>
      </c>
      <c r="L860" s="5">
        <v>62</v>
      </c>
      <c r="M860" s="5">
        <v>26</v>
      </c>
      <c r="N860" s="5">
        <v>18</v>
      </c>
      <c r="O860" s="5">
        <v>59</v>
      </c>
      <c r="P860" s="5">
        <v>49</v>
      </c>
      <c r="Q860" s="5">
        <v>39</v>
      </c>
      <c r="R860" s="5">
        <v>43.2</v>
      </c>
      <c r="S860" s="5">
        <v>53</v>
      </c>
      <c r="T860" s="5">
        <v>66</v>
      </c>
      <c r="U860" s="5">
        <v>39.5</v>
      </c>
      <c r="V860" s="5">
        <v>73</v>
      </c>
    </row>
    <row r="861" spans="1:22" x14ac:dyDescent="0.3">
      <c r="A861" s="3">
        <v>44409</v>
      </c>
      <c r="B861" s="4">
        <v>860</v>
      </c>
      <c r="C861" s="5">
        <v>1.204</v>
      </c>
      <c r="D861" s="5">
        <v>0.30199999999999999</v>
      </c>
      <c r="E861" s="5">
        <v>1.288</v>
      </c>
      <c r="F861" s="5">
        <v>1.0680000000000001</v>
      </c>
      <c r="G861" s="5">
        <v>1.6479999999999999</v>
      </c>
      <c r="H861" s="5">
        <v>35</v>
      </c>
      <c r="I861" s="5">
        <v>27</v>
      </c>
      <c r="J861" s="5">
        <v>74</v>
      </c>
      <c r="K861" s="5">
        <v>93</v>
      </c>
      <c r="L861" s="5">
        <v>81</v>
      </c>
      <c r="M861" s="5">
        <v>29</v>
      </c>
      <c r="N861" s="5">
        <v>18</v>
      </c>
      <c r="O861" s="5">
        <v>62</v>
      </c>
      <c r="P861" s="5">
        <v>75</v>
      </c>
      <c r="Q861" s="5">
        <v>50</v>
      </c>
      <c r="R861" s="5">
        <v>123.7</v>
      </c>
      <c r="S861" s="5">
        <v>66.400000000000006</v>
      </c>
      <c r="T861" s="5">
        <v>84.8</v>
      </c>
      <c r="U861" s="5">
        <v>99.2</v>
      </c>
      <c r="V861" s="5">
        <v>229</v>
      </c>
    </row>
    <row r="862" spans="1:22" x14ac:dyDescent="0.3">
      <c r="A862" s="3">
        <v>44440</v>
      </c>
      <c r="B862" s="4">
        <v>861</v>
      </c>
      <c r="C862" s="5">
        <v>0.97699999999999998</v>
      </c>
      <c r="D862" s="5">
        <v>0.23400000000000001</v>
      </c>
      <c r="E862" s="5">
        <v>1.268</v>
      </c>
      <c r="F862" s="5">
        <v>0.82199999999999995</v>
      </c>
      <c r="G862" s="5">
        <v>1.296</v>
      </c>
      <c r="H862" s="5">
        <v>29</v>
      </c>
      <c r="I862" s="5">
        <v>23</v>
      </c>
      <c r="J862" s="5">
        <v>74</v>
      </c>
      <c r="K862" s="5">
        <v>84</v>
      </c>
      <c r="L862" s="5">
        <v>76</v>
      </c>
      <c r="M862" s="5">
        <v>27</v>
      </c>
      <c r="N862" s="5">
        <v>20</v>
      </c>
      <c r="O862" s="5">
        <v>62</v>
      </c>
      <c r="P862" s="5">
        <v>74</v>
      </c>
      <c r="Q862" s="5">
        <v>70</v>
      </c>
      <c r="R862" s="5">
        <v>81.8</v>
      </c>
      <c r="S862" s="5">
        <v>48</v>
      </c>
      <c r="T862" s="5">
        <v>77.5</v>
      </c>
      <c r="U862" s="5">
        <v>69.8</v>
      </c>
      <c r="V862" s="5">
        <v>115</v>
      </c>
    </row>
    <row r="863" spans="1:22" x14ac:dyDescent="0.3">
      <c r="A863" s="3">
        <v>44470</v>
      </c>
      <c r="B863" s="4">
        <v>862</v>
      </c>
      <c r="C863" s="5">
        <v>1.1579999999999999</v>
      </c>
      <c r="D863" s="5">
        <v>0.34899999999999998</v>
      </c>
      <c r="E863" s="5">
        <v>1.91</v>
      </c>
      <c r="F863" s="5">
        <v>1.506</v>
      </c>
      <c r="G863" s="5">
        <v>7.8819999999999997</v>
      </c>
      <c r="H863" s="5">
        <v>34</v>
      </c>
      <c r="I863" s="5">
        <v>29</v>
      </c>
      <c r="J863" s="5">
        <v>90</v>
      </c>
      <c r="K863" s="5">
        <v>111</v>
      </c>
      <c r="L863" s="5">
        <v>163</v>
      </c>
      <c r="M863" s="5">
        <v>26</v>
      </c>
      <c r="N863" s="5">
        <v>18</v>
      </c>
      <c r="O863" s="5">
        <v>77</v>
      </c>
      <c r="P863" s="5">
        <v>72</v>
      </c>
      <c r="Q863" s="5">
        <v>100</v>
      </c>
      <c r="R863" s="5">
        <v>151.30000000000001</v>
      </c>
      <c r="S863" s="5">
        <v>39.9</v>
      </c>
      <c r="T863" s="5">
        <v>76.900000000000006</v>
      </c>
      <c r="U863" s="5">
        <v>177.1</v>
      </c>
      <c r="V863" s="5">
        <v>316</v>
      </c>
    </row>
    <row r="864" spans="1:22" x14ac:dyDescent="0.3">
      <c r="A864" s="3">
        <v>44501</v>
      </c>
      <c r="B864" s="4">
        <v>863</v>
      </c>
      <c r="C864" s="5">
        <v>1.2230000000000001</v>
      </c>
      <c r="D864" s="5">
        <v>0.45500000000000002</v>
      </c>
      <c r="E864" s="5">
        <v>1.2769999999999999</v>
      </c>
      <c r="F864" s="5">
        <v>2.0539999999999998</v>
      </c>
      <c r="G864" s="5">
        <v>4.8559999999999999</v>
      </c>
      <c r="H864" s="5">
        <v>35</v>
      </c>
      <c r="I864" s="5">
        <v>34</v>
      </c>
      <c r="J864" s="5">
        <v>74</v>
      </c>
      <c r="K864" s="5">
        <v>132</v>
      </c>
      <c r="L864" s="5">
        <v>126</v>
      </c>
      <c r="M864" s="5">
        <v>28</v>
      </c>
      <c r="N864" s="5">
        <v>26</v>
      </c>
      <c r="O864" s="5">
        <v>59</v>
      </c>
      <c r="P864" s="5">
        <v>98</v>
      </c>
      <c r="Q864" s="5">
        <v>83</v>
      </c>
      <c r="R864" s="5">
        <v>99.4</v>
      </c>
      <c r="S864" s="5">
        <v>154</v>
      </c>
      <c r="T864" s="5">
        <v>67.400000000000006</v>
      </c>
      <c r="U864" s="5">
        <v>47.7</v>
      </c>
      <c r="V864" s="5">
        <v>158</v>
      </c>
    </row>
    <row r="865" spans="1:22" x14ac:dyDescent="0.3">
      <c r="A865" s="3">
        <v>44531</v>
      </c>
      <c r="B865" s="4">
        <v>864</v>
      </c>
      <c r="C865" s="5">
        <v>0.86299999999999999</v>
      </c>
      <c r="D865" s="5">
        <v>0.21199999999999999</v>
      </c>
      <c r="E865" s="5">
        <v>0.47</v>
      </c>
      <c r="F865" s="5">
        <v>0.74099999999999999</v>
      </c>
      <c r="G865" s="5">
        <v>0.81899999999999995</v>
      </c>
      <c r="H865" s="5">
        <v>27</v>
      </c>
      <c r="I865" s="5">
        <v>22</v>
      </c>
      <c r="J865" s="5">
        <v>46</v>
      </c>
      <c r="K865" s="5">
        <v>81</v>
      </c>
      <c r="L865" s="5">
        <v>61</v>
      </c>
      <c r="M865" s="5">
        <v>24</v>
      </c>
      <c r="N865" s="5">
        <v>17</v>
      </c>
      <c r="O865" s="5">
        <v>41</v>
      </c>
      <c r="P865" s="5">
        <v>68</v>
      </c>
      <c r="Q865" s="5">
        <v>48</v>
      </c>
      <c r="R865" s="5">
        <v>35.4</v>
      </c>
      <c r="S865" s="5">
        <v>42.9</v>
      </c>
      <c r="T865" s="5">
        <v>69.8</v>
      </c>
      <c r="U865" s="5">
        <v>61.7</v>
      </c>
      <c r="V865" s="5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1B29-945A-4040-817B-8CCA17356C1C}">
  <sheetPr>
    <tabColor rgb="FFFFC000"/>
  </sheetPr>
  <dimension ref="A1:Y373"/>
  <sheetViews>
    <sheetView topLeftCell="A184" zoomScale="63" workbookViewId="0">
      <pane xSplit="1" topLeftCell="B1" activePane="topRight" state="frozen"/>
      <selection pane="topRight" activeCell="R194" sqref="R194"/>
    </sheetView>
  </sheetViews>
  <sheetFormatPr baseColWidth="10" defaultRowHeight="14.4" x14ac:dyDescent="0.3"/>
  <cols>
    <col min="1" max="1" width="14.5546875" style="37" customWidth="1"/>
    <col min="2" max="2" width="14.5546875" style="67" customWidth="1"/>
    <col min="3" max="3" width="12.6640625" style="67" customWidth="1"/>
    <col min="4" max="4" width="14.21875" style="67" customWidth="1"/>
    <col min="5" max="5" width="16.33203125" style="37" customWidth="1"/>
    <col min="6" max="6" width="13.88671875" style="37" customWidth="1"/>
    <col min="7" max="7" width="13.44140625" style="37" customWidth="1"/>
    <col min="8" max="17" width="14.5546875" style="37" customWidth="1"/>
    <col min="18" max="18" width="16" style="37" customWidth="1"/>
    <col min="19" max="22" width="14.5546875" style="37" customWidth="1"/>
    <col min="23" max="25" width="11.77734375" style="28" customWidth="1"/>
    <col min="26" max="26" width="7.5546875" style="28" bestFit="1" customWidth="1"/>
    <col min="27" max="16384" width="11.5546875" style="28"/>
  </cols>
  <sheetData>
    <row r="1" spans="1:25" ht="28.8" x14ac:dyDescent="0.3">
      <c r="A1" s="20" t="s">
        <v>39</v>
      </c>
      <c r="B1" s="21" t="s">
        <v>40</v>
      </c>
      <c r="C1" s="27" t="s">
        <v>41</v>
      </c>
      <c r="D1" s="24" t="s">
        <v>42</v>
      </c>
      <c r="E1" s="25" t="s">
        <v>38</v>
      </c>
      <c r="F1" s="25" t="s">
        <v>43</v>
      </c>
      <c r="G1" s="26" t="s">
        <v>44</v>
      </c>
      <c r="H1" s="20" t="s">
        <v>45</v>
      </c>
      <c r="I1" s="22" t="s">
        <v>46</v>
      </c>
      <c r="J1" s="20" t="s">
        <v>47</v>
      </c>
      <c r="K1" s="20" t="s">
        <v>48</v>
      </c>
      <c r="L1" s="20" t="s">
        <v>49</v>
      </c>
      <c r="M1" s="23" t="s">
        <v>50</v>
      </c>
      <c r="N1" s="24" t="s">
        <v>51</v>
      </c>
      <c r="O1" s="25" t="s">
        <v>52</v>
      </c>
      <c r="P1" s="25" t="s">
        <v>53</v>
      </c>
      <c r="Q1" s="26" t="s">
        <v>54</v>
      </c>
      <c r="R1" s="20" t="s">
        <v>62</v>
      </c>
      <c r="S1" s="20" t="s">
        <v>63</v>
      </c>
      <c r="T1" s="20" t="s">
        <v>64</v>
      </c>
      <c r="U1" s="20" t="s">
        <v>65</v>
      </c>
      <c r="V1" s="20" t="s">
        <v>66</v>
      </c>
      <c r="W1" s="1"/>
      <c r="X1" s="1"/>
      <c r="Y1" s="1"/>
    </row>
    <row r="2" spans="1:25" x14ac:dyDescent="0.3">
      <c r="A2" s="19">
        <v>33239</v>
      </c>
      <c r="B2" s="11">
        <v>1</v>
      </c>
      <c r="C2" s="11"/>
      <c r="D2" s="12">
        <v>0.127</v>
      </c>
      <c r="E2" s="83">
        <v>0.183</v>
      </c>
      <c r="F2" s="12">
        <v>0.56200000000000006</v>
      </c>
      <c r="G2" s="13"/>
      <c r="H2" s="12"/>
      <c r="I2" s="12">
        <v>43</v>
      </c>
      <c r="J2" s="12">
        <v>81</v>
      </c>
      <c r="K2" s="12">
        <v>72</v>
      </c>
      <c r="L2" s="12">
        <v>69</v>
      </c>
      <c r="M2" s="18"/>
      <c r="N2" s="12">
        <v>39</v>
      </c>
      <c r="O2" s="12">
        <v>75</v>
      </c>
      <c r="P2" s="12">
        <v>64</v>
      </c>
      <c r="Q2" s="13">
        <v>60</v>
      </c>
      <c r="R2" s="12"/>
      <c r="S2" s="12">
        <v>23.4</v>
      </c>
      <c r="T2" s="12">
        <v>0.5</v>
      </c>
      <c r="U2" s="12">
        <v>80.5</v>
      </c>
      <c r="V2" s="12">
        <v>19</v>
      </c>
      <c r="W2" s="1"/>
      <c r="X2" s="1"/>
      <c r="Y2" s="1"/>
    </row>
    <row r="3" spans="1:25" x14ac:dyDescent="0.3">
      <c r="A3" s="19">
        <v>33270</v>
      </c>
      <c r="B3" s="11">
        <v>2</v>
      </c>
      <c r="C3" s="11"/>
      <c r="D3" s="12">
        <v>0.17</v>
      </c>
      <c r="E3" s="83">
        <v>0.161</v>
      </c>
      <c r="F3" s="12">
        <v>0.115</v>
      </c>
      <c r="G3" s="13"/>
      <c r="H3" s="12"/>
      <c r="I3" s="12">
        <v>45</v>
      </c>
      <c r="J3" s="12">
        <v>80</v>
      </c>
      <c r="K3" s="12">
        <v>48</v>
      </c>
      <c r="L3" s="12">
        <v>66</v>
      </c>
      <c r="M3" s="18"/>
      <c r="N3" s="12">
        <v>37</v>
      </c>
      <c r="O3" s="12">
        <v>72</v>
      </c>
      <c r="P3" s="12">
        <v>36</v>
      </c>
      <c r="Q3" s="13">
        <v>58</v>
      </c>
      <c r="R3" s="12"/>
      <c r="S3" s="12">
        <v>33.700000000000003</v>
      </c>
      <c r="T3" s="12">
        <v>1</v>
      </c>
      <c r="U3" s="12">
        <v>42</v>
      </c>
      <c r="V3" s="12">
        <v>25</v>
      </c>
      <c r="W3" s="1"/>
      <c r="X3" s="1"/>
      <c r="Y3" s="1"/>
    </row>
    <row r="4" spans="1:25" x14ac:dyDescent="0.3">
      <c r="A4" s="19">
        <v>33298</v>
      </c>
      <c r="B4" s="11">
        <v>3</v>
      </c>
      <c r="C4" s="11"/>
      <c r="D4" s="12">
        <v>0.32200000000000001</v>
      </c>
      <c r="E4" s="83">
        <v>0.55700000000000005</v>
      </c>
      <c r="F4" s="12">
        <v>0.55200000000000005</v>
      </c>
      <c r="G4" s="13"/>
      <c r="H4" s="12"/>
      <c r="I4" s="12">
        <v>51</v>
      </c>
      <c r="J4" s="12">
        <v>92</v>
      </c>
      <c r="K4" s="12">
        <v>68</v>
      </c>
      <c r="L4" s="12">
        <v>89</v>
      </c>
      <c r="M4" s="18"/>
      <c r="N4" s="12">
        <v>47</v>
      </c>
      <c r="O4" s="12">
        <v>80</v>
      </c>
      <c r="P4" s="12">
        <v>36</v>
      </c>
      <c r="Q4" s="13">
        <v>59</v>
      </c>
      <c r="R4" s="12"/>
      <c r="S4" s="12">
        <v>76.099999999999994</v>
      </c>
      <c r="T4" s="12">
        <v>0</v>
      </c>
      <c r="U4" s="12">
        <v>218</v>
      </c>
      <c r="V4" s="12">
        <v>250</v>
      </c>
      <c r="W4" s="1"/>
      <c r="X4" s="1"/>
      <c r="Y4" s="1"/>
    </row>
    <row r="5" spans="1:25" x14ac:dyDescent="0.3">
      <c r="A5" s="19">
        <v>33329</v>
      </c>
      <c r="B5" s="11">
        <v>4</v>
      </c>
      <c r="C5" s="11"/>
      <c r="D5" s="12">
        <v>0.59899999999999998</v>
      </c>
      <c r="E5" s="83">
        <v>0.78500000000000003</v>
      </c>
      <c r="F5" s="12">
        <v>0.84299999999999997</v>
      </c>
      <c r="G5" s="13"/>
      <c r="H5" s="12"/>
      <c r="I5" s="12">
        <v>58</v>
      </c>
      <c r="J5" s="12">
        <v>101</v>
      </c>
      <c r="K5" s="12">
        <v>79</v>
      </c>
      <c r="L5" s="12">
        <v>102</v>
      </c>
      <c r="M5" s="18"/>
      <c r="N5" s="12">
        <v>58</v>
      </c>
      <c r="O5" s="12">
        <v>92</v>
      </c>
      <c r="P5" s="12">
        <v>66</v>
      </c>
      <c r="Q5" s="13">
        <v>86</v>
      </c>
      <c r="R5" s="12"/>
      <c r="S5" s="12">
        <v>121.6</v>
      </c>
      <c r="T5" s="12">
        <v>47.2</v>
      </c>
      <c r="U5" s="12">
        <v>94</v>
      </c>
      <c r="V5" s="12">
        <v>232</v>
      </c>
      <c r="W5" s="1"/>
      <c r="X5" s="1"/>
      <c r="Y5" s="1"/>
    </row>
    <row r="6" spans="1:25" x14ac:dyDescent="0.3">
      <c r="A6" s="19">
        <v>33359</v>
      </c>
      <c r="B6" s="11">
        <v>5</v>
      </c>
      <c r="C6" s="11"/>
      <c r="D6" s="12">
        <v>0.57199999999999995</v>
      </c>
      <c r="E6" s="83">
        <v>0.76300000000000001</v>
      </c>
      <c r="F6" s="12">
        <v>0.23699999999999999</v>
      </c>
      <c r="G6" s="13"/>
      <c r="H6" s="12"/>
      <c r="I6" s="12">
        <v>57</v>
      </c>
      <c r="J6" s="12">
        <v>100</v>
      </c>
      <c r="K6" s="12">
        <v>59</v>
      </c>
      <c r="L6" s="12">
        <v>99</v>
      </c>
      <c r="M6" s="18"/>
      <c r="N6" s="12">
        <v>52</v>
      </c>
      <c r="O6" s="12">
        <v>90</v>
      </c>
      <c r="P6" s="12">
        <v>54</v>
      </c>
      <c r="Q6" s="13">
        <v>77</v>
      </c>
      <c r="R6" s="12"/>
      <c r="S6" s="12">
        <v>102.1</v>
      </c>
      <c r="T6" s="12">
        <v>175.8</v>
      </c>
      <c r="U6" s="12">
        <v>180</v>
      </c>
      <c r="V6" s="12">
        <v>310</v>
      </c>
      <c r="W6" s="1"/>
      <c r="X6" s="1"/>
      <c r="Y6" s="1"/>
    </row>
    <row r="7" spans="1:25" x14ac:dyDescent="0.3">
      <c r="A7" s="19">
        <v>33390</v>
      </c>
      <c r="B7" s="11">
        <v>6</v>
      </c>
      <c r="C7" s="11"/>
      <c r="D7" s="12">
        <v>0.29199999999999998</v>
      </c>
      <c r="E7" s="83">
        <v>0.497</v>
      </c>
      <c r="F7" s="12">
        <v>0.41899999999999998</v>
      </c>
      <c r="G7" s="13"/>
      <c r="H7" s="12"/>
      <c r="I7" s="12">
        <v>51</v>
      </c>
      <c r="J7" s="12">
        <v>93</v>
      </c>
      <c r="K7" s="12">
        <v>67</v>
      </c>
      <c r="L7" s="12">
        <v>85</v>
      </c>
      <c r="M7" s="18"/>
      <c r="N7" s="12">
        <v>51</v>
      </c>
      <c r="O7" s="12">
        <v>90</v>
      </c>
      <c r="P7" s="12">
        <v>66</v>
      </c>
      <c r="Q7" s="13">
        <v>79</v>
      </c>
      <c r="R7" s="12"/>
      <c r="S7" s="12">
        <v>39.6</v>
      </c>
      <c r="T7" s="12">
        <v>60.9</v>
      </c>
      <c r="U7" s="12">
        <v>32.5</v>
      </c>
      <c r="V7" s="12">
        <v>35</v>
      </c>
      <c r="W7" s="1"/>
      <c r="X7" s="1"/>
      <c r="Y7" s="1"/>
    </row>
    <row r="8" spans="1:25" x14ac:dyDescent="0.3">
      <c r="A8" s="19">
        <v>33420</v>
      </c>
      <c r="B8" s="11">
        <v>7</v>
      </c>
      <c r="C8" s="11"/>
      <c r="D8" s="12">
        <v>0.33</v>
      </c>
      <c r="E8" s="83">
        <v>0.68799999999999994</v>
      </c>
      <c r="F8" s="12">
        <v>0.29799999999999999</v>
      </c>
      <c r="G8" s="13"/>
      <c r="H8" s="12"/>
      <c r="I8" s="12">
        <v>52</v>
      </c>
      <c r="J8" s="12">
        <v>98</v>
      </c>
      <c r="K8" s="12">
        <v>60</v>
      </c>
      <c r="L8" s="12">
        <v>82</v>
      </c>
      <c r="M8" s="18"/>
      <c r="N8" s="12">
        <v>51</v>
      </c>
      <c r="O8" s="12">
        <v>90</v>
      </c>
      <c r="P8" s="12">
        <v>40</v>
      </c>
      <c r="Q8" s="13">
        <v>79</v>
      </c>
      <c r="R8" s="12"/>
      <c r="S8" s="12">
        <v>50.3</v>
      </c>
      <c r="T8" s="12">
        <v>82.5</v>
      </c>
      <c r="U8" s="12">
        <v>34.5</v>
      </c>
      <c r="V8" s="12">
        <v>124</v>
      </c>
      <c r="W8" s="1"/>
      <c r="X8" s="1"/>
      <c r="Y8" s="1"/>
    </row>
    <row r="9" spans="1:25" x14ac:dyDescent="0.3">
      <c r="A9" s="19">
        <v>33451</v>
      </c>
      <c r="B9" s="11">
        <v>8</v>
      </c>
      <c r="C9" s="11"/>
      <c r="D9" s="12">
        <v>0.68200000000000005</v>
      </c>
      <c r="E9" s="83">
        <v>1.359</v>
      </c>
      <c r="F9" s="12">
        <v>0.59699999999999998</v>
      </c>
      <c r="G9" s="13"/>
      <c r="H9" s="12"/>
      <c r="I9" s="12">
        <v>59</v>
      </c>
      <c r="J9" s="12">
        <v>115</v>
      </c>
      <c r="K9" s="12">
        <v>72</v>
      </c>
      <c r="L9" s="12">
        <v>85</v>
      </c>
      <c r="M9" s="18"/>
      <c r="N9" s="12">
        <v>54</v>
      </c>
      <c r="O9" s="12">
        <v>100</v>
      </c>
      <c r="P9" s="12">
        <v>61</v>
      </c>
      <c r="Q9" s="13">
        <v>82</v>
      </c>
      <c r="R9" s="12"/>
      <c r="S9" s="12">
        <v>19</v>
      </c>
      <c r="T9" s="12">
        <v>22.3</v>
      </c>
      <c r="U9" s="12">
        <v>38.5</v>
      </c>
      <c r="V9" s="12">
        <v>60</v>
      </c>
      <c r="W9" s="1"/>
      <c r="X9" s="1"/>
      <c r="Y9" s="1"/>
    </row>
    <row r="10" spans="1:25" x14ac:dyDescent="0.3">
      <c r="A10" s="19">
        <v>33482</v>
      </c>
      <c r="B10" s="11">
        <v>9</v>
      </c>
      <c r="C10" s="11"/>
      <c r="D10" s="12">
        <v>0.26300000000000001</v>
      </c>
      <c r="E10" s="83">
        <v>0.622</v>
      </c>
      <c r="F10" s="12">
        <v>0.28199999999999997</v>
      </c>
      <c r="G10" s="13"/>
      <c r="H10" s="12"/>
      <c r="I10" s="12">
        <v>50</v>
      </c>
      <c r="J10" s="12">
        <v>97</v>
      </c>
      <c r="K10" s="12">
        <v>61</v>
      </c>
      <c r="L10" s="12">
        <v>77</v>
      </c>
      <c r="M10" s="18"/>
      <c r="N10" s="12">
        <v>49</v>
      </c>
      <c r="O10" s="12">
        <v>90</v>
      </c>
      <c r="P10" s="12">
        <v>46</v>
      </c>
      <c r="Q10" s="13">
        <v>68</v>
      </c>
      <c r="R10" s="12"/>
      <c r="S10" s="12">
        <v>74</v>
      </c>
      <c r="T10" s="12">
        <v>87.9</v>
      </c>
      <c r="U10" s="12">
        <v>76</v>
      </c>
      <c r="V10" s="12">
        <v>187</v>
      </c>
      <c r="W10" s="1"/>
      <c r="X10" s="1"/>
      <c r="Y10" s="1"/>
    </row>
    <row r="11" spans="1:25" x14ac:dyDescent="0.3">
      <c r="A11" s="19">
        <v>33512</v>
      </c>
      <c r="B11" s="11">
        <v>10</v>
      </c>
      <c r="C11" s="11"/>
      <c r="D11" s="12">
        <v>0.23699999999999999</v>
      </c>
      <c r="E11" s="83">
        <v>0.41099999999999998</v>
      </c>
      <c r="F11" s="12">
        <v>0.316</v>
      </c>
      <c r="G11" s="13"/>
      <c r="H11" s="12"/>
      <c r="I11" s="12">
        <v>49</v>
      </c>
      <c r="J11" s="12">
        <v>90</v>
      </c>
      <c r="K11" s="12">
        <v>57</v>
      </c>
      <c r="L11" s="12">
        <v>75</v>
      </c>
      <c r="M11" s="18"/>
      <c r="N11" s="12">
        <v>48</v>
      </c>
      <c r="O11" s="12">
        <v>82</v>
      </c>
      <c r="P11" s="12">
        <v>40</v>
      </c>
      <c r="Q11" s="13">
        <v>68</v>
      </c>
      <c r="R11" s="12"/>
      <c r="S11" s="12">
        <v>111.3</v>
      </c>
      <c r="T11" s="12">
        <v>126</v>
      </c>
      <c r="U11" s="12">
        <v>42.5</v>
      </c>
      <c r="V11" s="12">
        <v>138</v>
      </c>
    </row>
    <row r="12" spans="1:25" x14ac:dyDescent="0.3">
      <c r="A12" s="19">
        <v>33543</v>
      </c>
      <c r="B12" s="11">
        <v>11</v>
      </c>
      <c r="C12" s="11"/>
      <c r="D12" s="12">
        <v>0.63700000000000001</v>
      </c>
      <c r="E12" s="83">
        <v>0.68600000000000005</v>
      </c>
      <c r="F12" s="12">
        <v>0.63100000000000001</v>
      </c>
      <c r="G12" s="13"/>
      <c r="H12" s="12"/>
      <c r="I12" s="12">
        <v>57</v>
      </c>
      <c r="J12" s="12">
        <v>98</v>
      </c>
      <c r="K12" s="12">
        <v>73</v>
      </c>
      <c r="L12" s="12">
        <v>69</v>
      </c>
      <c r="M12" s="18"/>
      <c r="N12" s="12">
        <v>48</v>
      </c>
      <c r="O12" s="12">
        <v>85</v>
      </c>
      <c r="P12" s="12">
        <v>49</v>
      </c>
      <c r="Q12" s="13">
        <v>53</v>
      </c>
      <c r="R12" s="12"/>
      <c r="S12" s="12">
        <v>77.3</v>
      </c>
      <c r="T12" s="12">
        <v>93.9</v>
      </c>
      <c r="U12" s="12">
        <v>106.5</v>
      </c>
      <c r="V12" s="12">
        <v>293</v>
      </c>
    </row>
    <row r="13" spans="1:25" x14ac:dyDescent="0.3">
      <c r="A13" s="19">
        <v>33573</v>
      </c>
      <c r="B13" s="11">
        <v>12</v>
      </c>
      <c r="C13" s="11"/>
      <c r="D13" s="12">
        <v>0.34100000000000003</v>
      </c>
      <c r="E13" s="83">
        <v>0.51500000000000001</v>
      </c>
      <c r="F13" s="12">
        <v>0.29199999999999998</v>
      </c>
      <c r="G13" s="13"/>
      <c r="H13" s="12"/>
      <c r="I13" s="12">
        <v>51</v>
      </c>
      <c r="J13" s="12">
        <v>94</v>
      </c>
      <c r="K13" s="12">
        <v>51</v>
      </c>
      <c r="L13" s="12">
        <v>71</v>
      </c>
      <c r="M13" s="18"/>
      <c r="N13" s="12">
        <v>48</v>
      </c>
      <c r="O13" s="12">
        <v>88</v>
      </c>
      <c r="P13" s="12">
        <v>34</v>
      </c>
      <c r="Q13" s="13">
        <v>67</v>
      </c>
      <c r="R13" s="12"/>
      <c r="S13" s="12">
        <v>20.2</v>
      </c>
      <c r="T13" s="12">
        <v>132</v>
      </c>
      <c r="U13" s="12">
        <v>75.5</v>
      </c>
      <c r="V13" s="12">
        <v>75</v>
      </c>
    </row>
    <row r="14" spans="1:25" x14ac:dyDescent="0.3">
      <c r="A14" s="19">
        <v>33604</v>
      </c>
      <c r="B14" s="11">
        <v>13</v>
      </c>
      <c r="C14" s="11"/>
      <c r="D14" s="12">
        <v>0.14099999999999999</v>
      </c>
      <c r="E14" s="83">
        <v>0.224</v>
      </c>
      <c r="F14" s="12">
        <v>0.10199999999999999</v>
      </c>
      <c r="G14" s="13">
        <v>0.41</v>
      </c>
      <c r="H14" s="12"/>
      <c r="I14" s="12">
        <v>44</v>
      </c>
      <c r="J14" s="12">
        <v>83</v>
      </c>
      <c r="K14" s="12">
        <v>51</v>
      </c>
      <c r="L14" s="12">
        <v>60</v>
      </c>
      <c r="M14" s="18"/>
      <c r="N14" s="12">
        <v>42</v>
      </c>
      <c r="O14" s="12">
        <v>80</v>
      </c>
      <c r="P14" s="12">
        <v>44</v>
      </c>
      <c r="Q14" s="13">
        <v>55</v>
      </c>
      <c r="R14" s="12"/>
      <c r="S14" s="12">
        <v>30.8</v>
      </c>
      <c r="T14" s="12">
        <v>78.400000000000006</v>
      </c>
      <c r="U14" s="12">
        <v>5.5</v>
      </c>
      <c r="V14" s="12">
        <v>15</v>
      </c>
    </row>
    <row r="15" spans="1:25" x14ac:dyDescent="0.3">
      <c r="A15" s="19">
        <v>33635</v>
      </c>
      <c r="B15" s="11">
        <v>14</v>
      </c>
      <c r="C15" s="11"/>
      <c r="D15" s="12">
        <v>0.14699999999999999</v>
      </c>
      <c r="E15" s="83">
        <v>0.186</v>
      </c>
      <c r="F15" s="12">
        <v>0.19</v>
      </c>
      <c r="G15" s="13">
        <v>0.28399999999999997</v>
      </c>
      <c r="H15" s="12"/>
      <c r="I15" s="12">
        <v>43</v>
      </c>
      <c r="J15" s="12">
        <v>81</v>
      </c>
      <c r="K15" s="12">
        <v>54</v>
      </c>
      <c r="L15" s="12">
        <v>54</v>
      </c>
      <c r="M15" s="18"/>
      <c r="N15" s="12">
        <v>5</v>
      </c>
      <c r="O15" s="12">
        <v>75</v>
      </c>
      <c r="P15" s="12">
        <v>41</v>
      </c>
      <c r="Q15" s="13">
        <v>46</v>
      </c>
      <c r="R15" s="12"/>
      <c r="S15" s="12">
        <v>39.5</v>
      </c>
      <c r="T15" s="12">
        <v>74.2</v>
      </c>
      <c r="U15" s="12">
        <v>59.5</v>
      </c>
      <c r="V15" s="12">
        <v>75</v>
      </c>
    </row>
    <row r="16" spans="1:25" x14ac:dyDescent="0.3">
      <c r="A16" s="19">
        <v>33664</v>
      </c>
      <c r="B16" s="11">
        <v>15</v>
      </c>
      <c r="C16" s="11"/>
      <c r="D16" s="12">
        <v>0.108</v>
      </c>
      <c r="E16" s="83">
        <v>0.151</v>
      </c>
      <c r="F16" s="12"/>
      <c r="G16" s="13">
        <v>0.111</v>
      </c>
      <c r="H16" s="12"/>
      <c r="I16" s="12">
        <v>42</v>
      </c>
      <c r="J16" s="12">
        <v>79</v>
      </c>
      <c r="K16" s="12">
        <v>50</v>
      </c>
      <c r="L16" s="12">
        <v>39</v>
      </c>
      <c r="M16" s="18"/>
      <c r="N16" s="12">
        <v>39</v>
      </c>
      <c r="O16" s="12">
        <v>67</v>
      </c>
      <c r="P16" s="12">
        <v>41</v>
      </c>
      <c r="Q16" s="13">
        <v>23</v>
      </c>
      <c r="R16" s="12"/>
      <c r="S16" s="12">
        <v>9.1999999999999993</v>
      </c>
      <c r="T16" s="12">
        <v>80.599999999999994</v>
      </c>
      <c r="U16" s="12">
        <v>29.5</v>
      </c>
      <c r="V16" s="12">
        <v>35</v>
      </c>
    </row>
    <row r="17" spans="1:22" x14ac:dyDescent="0.3">
      <c r="A17" s="19">
        <v>33695</v>
      </c>
      <c r="B17" s="11">
        <v>16</v>
      </c>
      <c r="C17" s="11"/>
      <c r="D17" s="12">
        <v>0.109</v>
      </c>
      <c r="E17" s="83">
        <v>0.22600000000000001</v>
      </c>
      <c r="F17" s="12"/>
      <c r="G17" s="13"/>
      <c r="H17" s="12"/>
      <c r="I17" s="12">
        <v>42</v>
      </c>
      <c r="J17" s="12">
        <v>83</v>
      </c>
      <c r="K17" s="12"/>
      <c r="L17" s="12"/>
      <c r="M17" s="18"/>
      <c r="N17" s="12">
        <v>41</v>
      </c>
      <c r="O17" s="12">
        <v>72</v>
      </c>
      <c r="P17" s="12"/>
      <c r="Q17" s="13"/>
      <c r="R17" s="12"/>
      <c r="S17" s="12">
        <v>98.6</v>
      </c>
      <c r="T17" s="12">
        <v>66.7</v>
      </c>
      <c r="U17" s="12">
        <v>35</v>
      </c>
      <c r="V17" s="12">
        <v>33</v>
      </c>
    </row>
    <row r="18" spans="1:22" x14ac:dyDescent="0.3">
      <c r="A18" s="19">
        <v>33725</v>
      </c>
      <c r="B18" s="11">
        <v>17</v>
      </c>
      <c r="C18" s="11"/>
      <c r="D18" s="14"/>
      <c r="E18" s="83">
        <v>0.253</v>
      </c>
      <c r="F18" s="12"/>
      <c r="G18" s="13"/>
      <c r="H18" s="12"/>
      <c r="I18" s="12">
        <v>43</v>
      </c>
      <c r="J18" s="12">
        <v>84</v>
      </c>
      <c r="K18" s="12"/>
      <c r="L18" s="12"/>
      <c r="M18" s="18"/>
      <c r="N18" s="12">
        <v>37</v>
      </c>
      <c r="O18" s="12">
        <v>80</v>
      </c>
      <c r="P18" s="12"/>
      <c r="Q18" s="13"/>
      <c r="R18" s="12"/>
      <c r="S18" s="12">
        <v>144.30000000000001</v>
      </c>
      <c r="T18" s="12">
        <v>14.3</v>
      </c>
      <c r="U18" s="12">
        <v>49</v>
      </c>
      <c r="V18" s="12">
        <v>33</v>
      </c>
    </row>
    <row r="19" spans="1:22" x14ac:dyDescent="0.3">
      <c r="A19" s="19">
        <v>33756</v>
      </c>
      <c r="B19" s="11">
        <v>18</v>
      </c>
      <c r="C19" s="11"/>
      <c r="D19" s="14"/>
      <c r="E19" s="83">
        <v>0.13400000000000001</v>
      </c>
      <c r="F19" s="12"/>
      <c r="G19" s="13">
        <v>0.02</v>
      </c>
      <c r="H19" s="12"/>
      <c r="I19" s="12">
        <v>30</v>
      </c>
      <c r="J19" s="12">
        <v>78</v>
      </c>
      <c r="K19" s="12"/>
      <c r="L19" s="12">
        <v>23</v>
      </c>
      <c r="M19" s="18"/>
      <c r="N19" s="12">
        <v>20</v>
      </c>
      <c r="O19" s="12">
        <v>68</v>
      </c>
      <c r="P19" s="12"/>
      <c r="Q19" s="13">
        <v>12</v>
      </c>
      <c r="R19" s="12"/>
      <c r="S19" s="12">
        <v>52</v>
      </c>
      <c r="T19" s="12">
        <v>101</v>
      </c>
      <c r="U19" s="12">
        <v>35</v>
      </c>
      <c r="V19" s="12">
        <v>25</v>
      </c>
    </row>
    <row r="20" spans="1:22" x14ac:dyDescent="0.3">
      <c r="A20" s="19">
        <v>33786</v>
      </c>
      <c r="B20" s="11">
        <v>19</v>
      </c>
      <c r="C20" s="11"/>
      <c r="D20" s="12">
        <v>0.17599999999999999</v>
      </c>
      <c r="E20" s="83">
        <v>0.17899999999999999</v>
      </c>
      <c r="F20" s="12">
        <v>0.39500000000000002</v>
      </c>
      <c r="G20" s="13">
        <v>0.14199999999999999</v>
      </c>
      <c r="H20" s="12"/>
      <c r="I20" s="12">
        <v>39</v>
      </c>
      <c r="J20" s="12">
        <v>79</v>
      </c>
      <c r="K20" s="12">
        <v>52</v>
      </c>
      <c r="L20" s="12">
        <v>42</v>
      </c>
      <c r="M20" s="18"/>
      <c r="N20" s="12">
        <v>30</v>
      </c>
      <c r="O20" s="12">
        <v>68</v>
      </c>
      <c r="P20" s="12">
        <v>33</v>
      </c>
      <c r="Q20" s="13">
        <v>32</v>
      </c>
      <c r="R20" s="12"/>
      <c r="S20" s="12">
        <v>22.8</v>
      </c>
      <c r="T20" s="12">
        <v>29.5</v>
      </c>
      <c r="U20" s="12">
        <v>71</v>
      </c>
      <c r="V20" s="12">
        <v>88</v>
      </c>
    </row>
    <row r="21" spans="1:22" x14ac:dyDescent="0.3">
      <c r="A21" s="19">
        <v>33817</v>
      </c>
      <c r="B21" s="11">
        <v>20</v>
      </c>
      <c r="C21" s="11"/>
      <c r="D21" s="12">
        <v>0.25800000000000001</v>
      </c>
      <c r="E21" s="83">
        <v>0.27100000000000002</v>
      </c>
      <c r="F21" s="12">
        <v>0.27600000000000002</v>
      </c>
      <c r="G21" s="13"/>
      <c r="H21" s="12"/>
      <c r="I21" s="12">
        <v>47</v>
      </c>
      <c r="J21" s="12">
        <v>84</v>
      </c>
      <c r="K21" s="12">
        <v>58</v>
      </c>
      <c r="L21" s="12"/>
      <c r="M21" s="18"/>
      <c r="N21" s="12">
        <v>39</v>
      </c>
      <c r="O21" s="12">
        <v>78</v>
      </c>
      <c r="P21" s="12">
        <v>40</v>
      </c>
      <c r="Q21" s="13"/>
      <c r="R21" s="12"/>
      <c r="S21" s="12">
        <v>71.5</v>
      </c>
      <c r="T21" s="12">
        <v>87.8</v>
      </c>
      <c r="U21" s="12">
        <v>21</v>
      </c>
      <c r="V21" s="12">
        <v>101</v>
      </c>
    </row>
    <row r="22" spans="1:22" x14ac:dyDescent="0.3">
      <c r="A22" s="19">
        <v>33848</v>
      </c>
      <c r="B22" s="11">
        <v>21</v>
      </c>
      <c r="C22" s="11"/>
      <c r="D22" s="12">
        <v>0.11600000000000001</v>
      </c>
      <c r="E22" s="83">
        <v>7.6999999999999999E-2</v>
      </c>
      <c r="F22" s="12"/>
      <c r="G22" s="13"/>
      <c r="H22" s="12"/>
      <c r="I22" s="12">
        <v>36</v>
      </c>
      <c r="J22" s="12">
        <v>72</v>
      </c>
      <c r="K22" s="12">
        <v>46</v>
      </c>
      <c r="L22" s="12"/>
      <c r="M22" s="18"/>
      <c r="N22" s="12">
        <v>34</v>
      </c>
      <c r="O22" s="12">
        <v>61</v>
      </c>
      <c r="P22" s="12">
        <v>39</v>
      </c>
      <c r="Q22" s="13"/>
      <c r="R22" s="12"/>
      <c r="S22" s="12">
        <v>125.9</v>
      </c>
      <c r="T22" s="12">
        <v>140.9</v>
      </c>
      <c r="U22" s="12">
        <v>56</v>
      </c>
      <c r="V22" s="12">
        <v>85.5</v>
      </c>
    </row>
    <row r="23" spans="1:22" x14ac:dyDescent="0.3">
      <c r="A23" s="19">
        <v>33878</v>
      </c>
      <c r="B23" s="11">
        <v>22</v>
      </c>
      <c r="C23" s="11"/>
      <c r="D23" s="12">
        <v>0.09</v>
      </c>
      <c r="E23" s="83">
        <v>7.5999999999999998E-2</v>
      </c>
      <c r="F23" s="12"/>
      <c r="G23" s="13"/>
      <c r="H23" s="12"/>
      <c r="I23" s="12">
        <v>33</v>
      </c>
      <c r="J23" s="12">
        <v>74</v>
      </c>
      <c r="K23" s="12"/>
      <c r="L23" s="12"/>
      <c r="M23" s="18"/>
      <c r="N23" s="12">
        <v>30</v>
      </c>
      <c r="O23" s="12">
        <v>70</v>
      </c>
      <c r="P23" s="12"/>
      <c r="Q23" s="13"/>
      <c r="R23" s="12"/>
      <c r="S23" s="12">
        <v>148.5</v>
      </c>
      <c r="T23" s="12">
        <v>216.8</v>
      </c>
      <c r="U23" s="12">
        <v>41</v>
      </c>
      <c r="V23" s="12">
        <v>15</v>
      </c>
    </row>
    <row r="24" spans="1:22" x14ac:dyDescent="0.3">
      <c r="A24" s="19">
        <v>33909</v>
      </c>
      <c r="B24" s="11">
        <v>23</v>
      </c>
      <c r="C24" s="11"/>
      <c r="D24" s="12">
        <v>0.20699999999999999</v>
      </c>
      <c r="E24" s="83">
        <v>0.193</v>
      </c>
      <c r="F24" s="12">
        <v>0.32900000000000001</v>
      </c>
      <c r="G24" s="13"/>
      <c r="H24" s="12"/>
      <c r="I24" s="12">
        <v>42</v>
      </c>
      <c r="J24" s="12">
        <v>81</v>
      </c>
      <c r="K24" s="12">
        <v>58</v>
      </c>
      <c r="L24" s="12">
        <v>26</v>
      </c>
      <c r="M24" s="18"/>
      <c r="N24" s="12">
        <v>30</v>
      </c>
      <c r="O24" s="12">
        <v>72</v>
      </c>
      <c r="P24" s="12">
        <v>36</v>
      </c>
      <c r="Q24" s="13">
        <v>5</v>
      </c>
      <c r="R24" s="12"/>
      <c r="S24" s="12">
        <v>35.700000000000003</v>
      </c>
      <c r="T24" s="12">
        <v>82.3</v>
      </c>
      <c r="U24" s="12">
        <v>123</v>
      </c>
      <c r="V24" s="12">
        <v>193</v>
      </c>
    </row>
    <row r="25" spans="1:22" x14ac:dyDescent="0.3">
      <c r="A25" s="19">
        <v>33939</v>
      </c>
      <c r="B25" s="11">
        <v>24</v>
      </c>
      <c r="C25" s="11"/>
      <c r="D25" s="12">
        <v>0.35299999999999998</v>
      </c>
      <c r="E25" s="83">
        <v>0.40699999999999997</v>
      </c>
      <c r="F25" s="12">
        <v>0.71799999999999997</v>
      </c>
      <c r="G25" s="13">
        <v>0.25700000000000001</v>
      </c>
      <c r="H25" s="12"/>
      <c r="I25" s="12">
        <v>53</v>
      </c>
      <c r="J25" s="12">
        <v>90</v>
      </c>
      <c r="K25" s="12">
        <v>75</v>
      </c>
      <c r="L25" s="12">
        <v>37</v>
      </c>
      <c r="M25" s="18"/>
      <c r="N25" s="12">
        <v>40</v>
      </c>
      <c r="O25" s="12">
        <v>80</v>
      </c>
      <c r="P25" s="12">
        <v>58</v>
      </c>
      <c r="Q25" s="13">
        <v>10</v>
      </c>
      <c r="R25" s="12"/>
      <c r="S25" s="12"/>
      <c r="T25" s="12">
        <v>22.6</v>
      </c>
      <c r="U25" s="12">
        <v>61</v>
      </c>
      <c r="V25" s="12">
        <v>115.5</v>
      </c>
    </row>
    <row r="26" spans="1:22" x14ac:dyDescent="0.3">
      <c r="A26" s="19">
        <v>33970</v>
      </c>
      <c r="B26" s="11">
        <v>25</v>
      </c>
      <c r="C26" s="11"/>
      <c r="D26" s="12">
        <v>0.16700000000000001</v>
      </c>
      <c r="E26" s="83">
        <v>0.154</v>
      </c>
      <c r="F26" s="12">
        <v>0.13500000000000001</v>
      </c>
      <c r="G26" s="13">
        <v>0.01</v>
      </c>
      <c r="H26" s="12"/>
      <c r="I26" s="12">
        <v>41</v>
      </c>
      <c r="J26" s="12">
        <v>79</v>
      </c>
      <c r="K26" s="12">
        <v>49</v>
      </c>
      <c r="L26" s="12">
        <v>17</v>
      </c>
      <c r="M26" s="18"/>
      <c r="N26" s="12">
        <v>33</v>
      </c>
      <c r="O26" s="12">
        <v>70</v>
      </c>
      <c r="P26" s="12">
        <v>34</v>
      </c>
      <c r="Q26" s="13">
        <v>14</v>
      </c>
      <c r="R26" s="12"/>
      <c r="S26" s="12">
        <v>180.6</v>
      </c>
      <c r="T26" s="12">
        <v>29.6</v>
      </c>
      <c r="U26" s="12">
        <v>68.900000000000006</v>
      </c>
      <c r="V26" s="12">
        <v>86</v>
      </c>
    </row>
    <row r="27" spans="1:22" x14ac:dyDescent="0.3">
      <c r="A27" s="19">
        <v>34001</v>
      </c>
      <c r="B27" s="11">
        <v>26</v>
      </c>
      <c r="C27" s="11"/>
      <c r="D27" s="12">
        <v>0.123</v>
      </c>
      <c r="E27" s="83">
        <v>0.16200000000000001</v>
      </c>
      <c r="F27" s="12"/>
      <c r="G27" s="13"/>
      <c r="H27" s="12"/>
      <c r="I27" s="12">
        <v>37</v>
      </c>
      <c r="J27" s="12">
        <v>79</v>
      </c>
      <c r="K27" s="12"/>
      <c r="L27" s="12"/>
      <c r="M27" s="18"/>
      <c r="N27" s="12">
        <v>37</v>
      </c>
      <c r="O27" s="12">
        <v>73</v>
      </c>
      <c r="P27" s="12"/>
      <c r="Q27" s="13"/>
      <c r="R27" s="12"/>
      <c r="S27" s="12">
        <v>102</v>
      </c>
      <c r="T27" s="12">
        <v>80.599999999999994</v>
      </c>
      <c r="U27" s="12">
        <v>82.5</v>
      </c>
      <c r="V27" s="12">
        <v>74</v>
      </c>
    </row>
    <row r="28" spans="1:22" x14ac:dyDescent="0.3">
      <c r="A28" s="19">
        <v>34029</v>
      </c>
      <c r="B28" s="11">
        <v>27</v>
      </c>
      <c r="C28" s="11"/>
      <c r="D28" s="12">
        <v>0.11899999999999999</v>
      </c>
      <c r="E28" s="83">
        <v>9.1999999999999998E-2</v>
      </c>
      <c r="F28" s="12"/>
      <c r="G28" s="13"/>
      <c r="H28" s="12"/>
      <c r="I28" s="12">
        <v>37</v>
      </c>
      <c r="J28" s="12">
        <v>74</v>
      </c>
      <c r="K28" s="12"/>
      <c r="L28" s="12"/>
      <c r="M28" s="18"/>
      <c r="N28" s="12">
        <v>34</v>
      </c>
      <c r="O28" s="12">
        <v>68</v>
      </c>
      <c r="P28" s="12"/>
      <c r="Q28" s="13"/>
      <c r="R28" s="12"/>
      <c r="S28" s="12">
        <v>199.6</v>
      </c>
      <c r="T28" s="12">
        <v>56.3</v>
      </c>
      <c r="U28" s="12">
        <v>169.5</v>
      </c>
      <c r="V28" s="12">
        <v>203</v>
      </c>
    </row>
    <row r="29" spans="1:22" x14ac:dyDescent="0.3">
      <c r="A29" s="19">
        <v>34060</v>
      </c>
      <c r="B29" s="11">
        <v>28</v>
      </c>
      <c r="C29" s="11"/>
      <c r="D29" s="12">
        <v>0.217</v>
      </c>
      <c r="E29" s="83">
        <v>0.31</v>
      </c>
      <c r="F29" s="12">
        <v>0.16500000000000001</v>
      </c>
      <c r="G29" s="13">
        <v>9.1999999999999998E-2</v>
      </c>
      <c r="H29" s="12"/>
      <c r="I29" s="12">
        <v>44</v>
      </c>
      <c r="J29" s="12">
        <v>86</v>
      </c>
      <c r="K29" s="12">
        <v>54</v>
      </c>
      <c r="L29" s="12">
        <v>35</v>
      </c>
      <c r="M29" s="18"/>
      <c r="N29" s="12">
        <v>36</v>
      </c>
      <c r="O29" s="12">
        <v>80</v>
      </c>
      <c r="P29" s="12">
        <v>42</v>
      </c>
      <c r="Q29" s="13">
        <v>20</v>
      </c>
      <c r="R29" s="12"/>
      <c r="S29" s="12">
        <v>283.89999999999998</v>
      </c>
      <c r="T29" s="12">
        <v>47.5</v>
      </c>
      <c r="U29" s="12">
        <v>183</v>
      </c>
      <c r="V29" s="12">
        <v>235.5</v>
      </c>
    </row>
    <row r="30" spans="1:22" x14ac:dyDescent="0.3">
      <c r="A30" s="19">
        <v>34090</v>
      </c>
      <c r="B30" s="11">
        <v>29</v>
      </c>
      <c r="C30" s="11"/>
      <c r="D30" s="12">
        <v>0.70499999999999996</v>
      </c>
      <c r="E30" s="83">
        <v>0.88800000000000001</v>
      </c>
      <c r="F30" s="12">
        <v>1.218</v>
      </c>
      <c r="G30" s="13">
        <v>0.68500000000000005</v>
      </c>
      <c r="H30" s="12"/>
      <c r="I30" s="12">
        <v>71</v>
      </c>
      <c r="J30" s="12">
        <v>103</v>
      </c>
      <c r="K30" s="12">
        <v>100</v>
      </c>
      <c r="L30" s="12">
        <v>69</v>
      </c>
      <c r="M30" s="18"/>
      <c r="N30" s="12">
        <v>56</v>
      </c>
      <c r="O30" s="12">
        <v>92</v>
      </c>
      <c r="P30" s="12">
        <v>66</v>
      </c>
      <c r="Q30" s="13">
        <v>47</v>
      </c>
      <c r="R30" s="12"/>
      <c r="S30" s="12">
        <v>330.1</v>
      </c>
      <c r="T30" s="12">
        <v>41</v>
      </c>
      <c r="U30" s="12">
        <v>145</v>
      </c>
      <c r="V30" s="12">
        <v>320</v>
      </c>
    </row>
    <row r="31" spans="1:22" x14ac:dyDescent="0.3">
      <c r="A31" s="19">
        <v>34121</v>
      </c>
      <c r="B31" s="11">
        <v>30</v>
      </c>
      <c r="C31" s="11"/>
      <c r="D31" s="12">
        <v>0.436</v>
      </c>
      <c r="E31" s="83">
        <v>0.35199999999999998</v>
      </c>
      <c r="F31" s="12">
        <v>0.374</v>
      </c>
      <c r="G31" s="13">
        <v>0.109</v>
      </c>
      <c r="H31" s="12"/>
      <c r="I31" s="12">
        <v>59</v>
      </c>
      <c r="J31" s="12">
        <v>88</v>
      </c>
      <c r="K31" s="12">
        <v>65</v>
      </c>
      <c r="L31" s="12">
        <v>40</v>
      </c>
      <c r="M31" s="18"/>
      <c r="N31" s="12">
        <v>57</v>
      </c>
      <c r="O31" s="12">
        <v>85</v>
      </c>
      <c r="P31" s="12">
        <v>59</v>
      </c>
      <c r="Q31" s="13">
        <v>30</v>
      </c>
      <c r="R31" s="12"/>
      <c r="S31" s="12">
        <v>82.3</v>
      </c>
      <c r="T31" s="12">
        <v>60</v>
      </c>
      <c r="U31" s="12">
        <v>33.5</v>
      </c>
      <c r="V31" s="12">
        <v>80</v>
      </c>
    </row>
    <row r="32" spans="1:22" x14ac:dyDescent="0.3">
      <c r="A32" s="19">
        <v>34151</v>
      </c>
      <c r="B32" s="11">
        <v>31</v>
      </c>
      <c r="C32" s="11"/>
      <c r="D32" s="12">
        <v>0.38300000000000001</v>
      </c>
      <c r="E32" s="83">
        <v>0.29599999999999999</v>
      </c>
      <c r="F32" s="12">
        <v>0.28399999999999997</v>
      </c>
      <c r="G32" s="13">
        <v>3.2000000000000001E-2</v>
      </c>
      <c r="H32" s="12"/>
      <c r="I32" s="12">
        <v>56</v>
      </c>
      <c r="J32" s="12">
        <v>86</v>
      </c>
      <c r="K32" s="12">
        <v>62</v>
      </c>
      <c r="L32" s="12">
        <v>28</v>
      </c>
      <c r="M32" s="18"/>
      <c r="N32" s="12">
        <v>53</v>
      </c>
      <c r="O32" s="12">
        <v>82</v>
      </c>
      <c r="P32" s="12">
        <v>57</v>
      </c>
      <c r="Q32" s="13">
        <v>14</v>
      </c>
      <c r="R32" s="12"/>
      <c r="S32" s="12"/>
      <c r="T32" s="12">
        <v>59.5</v>
      </c>
      <c r="U32" s="12">
        <v>60</v>
      </c>
      <c r="V32" s="12">
        <v>70</v>
      </c>
    </row>
    <row r="33" spans="1:22" x14ac:dyDescent="0.3">
      <c r="A33" s="19">
        <v>34182</v>
      </c>
      <c r="B33" s="11">
        <v>32</v>
      </c>
      <c r="C33" s="11"/>
      <c r="D33" s="12">
        <v>0.376</v>
      </c>
      <c r="E33" s="83">
        <v>0.19</v>
      </c>
      <c r="F33" s="12">
        <v>0.27900000000000003</v>
      </c>
      <c r="G33" s="13">
        <v>1.2999999999999999E-2</v>
      </c>
      <c r="H33" s="12"/>
      <c r="I33" s="12">
        <v>56</v>
      </c>
      <c r="J33" s="12">
        <v>81</v>
      </c>
      <c r="K33" s="12">
        <v>61</v>
      </c>
      <c r="L33" s="12">
        <v>21</v>
      </c>
      <c r="M33" s="18"/>
      <c r="N33" s="12">
        <v>54</v>
      </c>
      <c r="O33" s="12">
        <v>78</v>
      </c>
      <c r="P33" s="12">
        <v>53</v>
      </c>
      <c r="Q33" s="13">
        <v>14</v>
      </c>
      <c r="R33" s="12"/>
      <c r="S33" s="12"/>
      <c r="T33" s="12">
        <v>32.200000000000003</v>
      </c>
      <c r="U33" s="12">
        <v>13.5</v>
      </c>
      <c r="V33" s="12">
        <v>17.5</v>
      </c>
    </row>
    <row r="34" spans="1:22" x14ac:dyDescent="0.3">
      <c r="A34" s="19">
        <v>34213</v>
      </c>
      <c r="B34" s="11">
        <v>33</v>
      </c>
      <c r="C34" s="11"/>
      <c r="D34" s="12">
        <v>0.42299999999999999</v>
      </c>
      <c r="E34" s="83">
        <v>0.36099999999999999</v>
      </c>
      <c r="F34" s="12">
        <v>0.27300000000000002</v>
      </c>
      <c r="G34" s="13">
        <v>0.13900000000000001</v>
      </c>
      <c r="H34" s="12"/>
      <c r="I34" s="12">
        <v>58</v>
      </c>
      <c r="J34" s="12">
        <v>88</v>
      </c>
      <c r="K34" s="12">
        <v>61</v>
      </c>
      <c r="L34" s="12">
        <v>39</v>
      </c>
      <c r="M34" s="18"/>
      <c r="N34" s="12">
        <v>54</v>
      </c>
      <c r="O34" s="12">
        <v>80</v>
      </c>
      <c r="P34" s="12">
        <v>56</v>
      </c>
      <c r="Q34" s="13">
        <v>20</v>
      </c>
      <c r="R34" s="12"/>
      <c r="S34" s="12">
        <v>35.9</v>
      </c>
      <c r="T34" s="12">
        <v>138.4</v>
      </c>
      <c r="U34" s="12">
        <v>104</v>
      </c>
      <c r="V34" s="12">
        <v>77</v>
      </c>
    </row>
    <row r="35" spans="1:22" x14ac:dyDescent="0.3">
      <c r="A35" s="19">
        <v>34243</v>
      </c>
      <c r="B35" s="11">
        <v>34</v>
      </c>
      <c r="C35" s="11"/>
      <c r="D35" s="12">
        <v>0.24199999999999999</v>
      </c>
      <c r="E35" s="83">
        <v>0.252</v>
      </c>
      <c r="F35" s="12">
        <v>0.438</v>
      </c>
      <c r="G35" s="13">
        <v>0.04</v>
      </c>
      <c r="H35" s="12"/>
      <c r="I35" s="12">
        <v>46</v>
      </c>
      <c r="J35" s="12">
        <v>84</v>
      </c>
      <c r="K35" s="12">
        <v>67</v>
      </c>
      <c r="L35" s="12">
        <v>29</v>
      </c>
      <c r="M35" s="18"/>
      <c r="N35" s="12">
        <v>39</v>
      </c>
      <c r="O35" s="12">
        <v>77</v>
      </c>
      <c r="P35" s="12">
        <v>52</v>
      </c>
      <c r="Q35" s="13">
        <v>23</v>
      </c>
      <c r="R35" s="12"/>
      <c r="S35" s="12">
        <v>121.5</v>
      </c>
      <c r="T35" s="12">
        <v>28.9</v>
      </c>
      <c r="U35" s="12">
        <v>69.5</v>
      </c>
      <c r="V35" s="12">
        <v>166.5</v>
      </c>
    </row>
    <row r="36" spans="1:22" x14ac:dyDescent="0.3">
      <c r="A36" s="19">
        <v>34274</v>
      </c>
      <c r="B36" s="11">
        <v>35</v>
      </c>
      <c r="C36" s="11"/>
      <c r="D36" s="12">
        <v>0.36299999999999999</v>
      </c>
      <c r="E36" s="83">
        <v>1.0189999999999999</v>
      </c>
      <c r="F36" s="12">
        <v>1.288</v>
      </c>
      <c r="G36" s="13">
        <v>0.85399999999999998</v>
      </c>
      <c r="H36" s="12"/>
      <c r="I36" s="12">
        <v>58</v>
      </c>
      <c r="J36" s="12">
        <v>105</v>
      </c>
      <c r="K36" s="12">
        <v>99</v>
      </c>
      <c r="L36" s="12">
        <v>66</v>
      </c>
      <c r="M36" s="18"/>
      <c r="N36" s="12">
        <v>44</v>
      </c>
      <c r="O36" s="12">
        <v>70</v>
      </c>
      <c r="P36" s="12">
        <v>66</v>
      </c>
      <c r="Q36" s="13">
        <v>28</v>
      </c>
      <c r="R36" s="12"/>
      <c r="S36" s="12">
        <v>51.8</v>
      </c>
      <c r="T36" s="12">
        <v>30.7</v>
      </c>
      <c r="U36" s="12">
        <v>209.5</v>
      </c>
      <c r="V36" s="12">
        <v>329</v>
      </c>
    </row>
    <row r="37" spans="1:22" x14ac:dyDescent="0.3">
      <c r="A37" s="19">
        <v>34304</v>
      </c>
      <c r="B37" s="11">
        <v>36</v>
      </c>
      <c r="C37" s="11"/>
      <c r="D37" s="12">
        <v>1.0389999999999999</v>
      </c>
      <c r="E37" s="83">
        <v>0.53300000000000003</v>
      </c>
      <c r="F37" s="12">
        <v>0.85299999999999998</v>
      </c>
      <c r="G37" s="13">
        <v>0.81100000000000005</v>
      </c>
      <c r="H37" s="12"/>
      <c r="I37" s="12">
        <v>80</v>
      </c>
      <c r="J37" s="12">
        <v>94</v>
      </c>
      <c r="K37" s="12">
        <v>85</v>
      </c>
      <c r="L37" s="12">
        <v>71</v>
      </c>
      <c r="M37" s="18"/>
      <c r="N37" s="12">
        <v>75</v>
      </c>
      <c r="O37" s="12">
        <v>85</v>
      </c>
      <c r="P37" s="12">
        <v>61</v>
      </c>
      <c r="Q37" s="13">
        <v>44</v>
      </c>
      <c r="R37" s="12"/>
      <c r="S37" s="12">
        <v>36.299999999999997</v>
      </c>
      <c r="T37" s="12">
        <v>0</v>
      </c>
      <c r="U37" s="12">
        <v>116.5</v>
      </c>
      <c r="V37" s="12">
        <v>110</v>
      </c>
    </row>
    <row r="38" spans="1:22" x14ac:dyDescent="0.3">
      <c r="A38" s="19">
        <v>34335</v>
      </c>
      <c r="B38" s="11">
        <v>37</v>
      </c>
      <c r="C38" s="11"/>
      <c r="D38" s="12">
        <v>0.91</v>
      </c>
      <c r="E38" s="83">
        <v>0.38500000000000001</v>
      </c>
      <c r="F38" s="12">
        <v>0.316</v>
      </c>
      <c r="G38" s="13">
        <v>0.26400000000000001</v>
      </c>
      <c r="H38" s="12"/>
      <c r="I38" s="12">
        <v>76</v>
      </c>
      <c r="J38" s="12">
        <v>89</v>
      </c>
      <c r="K38" s="12">
        <v>63</v>
      </c>
      <c r="L38" s="12">
        <v>50</v>
      </c>
      <c r="M38" s="18"/>
      <c r="N38" s="12">
        <v>74</v>
      </c>
      <c r="O38" s="12">
        <v>82</v>
      </c>
      <c r="P38" s="12">
        <v>55</v>
      </c>
      <c r="Q38" s="13">
        <v>32</v>
      </c>
      <c r="R38" s="12"/>
      <c r="S38" s="12">
        <v>8.9</v>
      </c>
      <c r="T38" s="12">
        <v>0</v>
      </c>
      <c r="U38" s="12">
        <v>39</v>
      </c>
      <c r="V38" s="12">
        <v>50</v>
      </c>
    </row>
    <row r="39" spans="1:22" x14ac:dyDescent="0.3">
      <c r="A39" s="19">
        <v>34366</v>
      </c>
      <c r="B39" s="11">
        <v>38</v>
      </c>
      <c r="C39" s="11"/>
      <c r="D39" s="12">
        <v>0.76700000000000002</v>
      </c>
      <c r="E39" s="83">
        <v>0.38200000000000001</v>
      </c>
      <c r="F39" s="12">
        <v>0.36499999999999999</v>
      </c>
      <c r="G39" s="13">
        <v>0.16</v>
      </c>
      <c r="H39" s="12"/>
      <c r="I39" s="12">
        <v>69</v>
      </c>
      <c r="J39" s="12">
        <v>89</v>
      </c>
      <c r="K39" s="12">
        <v>65</v>
      </c>
      <c r="L39" s="12">
        <v>43</v>
      </c>
      <c r="M39" s="18"/>
      <c r="N39" s="12">
        <v>40</v>
      </c>
      <c r="O39" s="12">
        <v>85</v>
      </c>
      <c r="P39" s="12">
        <v>62</v>
      </c>
      <c r="Q39" s="13">
        <v>32</v>
      </c>
      <c r="R39" s="12"/>
      <c r="S39" s="12">
        <v>13</v>
      </c>
      <c r="T39" s="12">
        <v>31.6</v>
      </c>
      <c r="U39" s="12">
        <v>73</v>
      </c>
      <c r="V39" s="12">
        <v>140</v>
      </c>
    </row>
    <row r="40" spans="1:22" x14ac:dyDescent="0.3">
      <c r="A40" s="19">
        <v>34394</v>
      </c>
      <c r="B40" s="11">
        <v>39</v>
      </c>
      <c r="C40" s="11"/>
      <c r="D40" s="12">
        <v>0.16600000000000001</v>
      </c>
      <c r="E40" s="83">
        <v>0.32600000000000001</v>
      </c>
      <c r="F40" s="12">
        <v>0.219</v>
      </c>
      <c r="G40" s="13">
        <v>7.8E-2</v>
      </c>
      <c r="H40" s="12"/>
      <c r="I40" s="12">
        <v>41</v>
      </c>
      <c r="J40" s="12">
        <v>87</v>
      </c>
      <c r="K40" s="12">
        <v>58</v>
      </c>
      <c r="L40" s="12">
        <v>37</v>
      </c>
      <c r="M40" s="18"/>
      <c r="N40" s="12">
        <v>37</v>
      </c>
      <c r="O40" s="12">
        <v>82</v>
      </c>
      <c r="P40" s="12">
        <v>50</v>
      </c>
      <c r="Q40" s="13">
        <v>30</v>
      </c>
      <c r="R40" s="12"/>
      <c r="S40" s="12">
        <v>80.3</v>
      </c>
      <c r="T40" s="12">
        <v>47.6</v>
      </c>
      <c r="U40" s="12">
        <v>35</v>
      </c>
      <c r="V40" s="12">
        <v>107</v>
      </c>
    </row>
    <row r="41" spans="1:22" x14ac:dyDescent="0.3">
      <c r="A41" s="19">
        <v>34425</v>
      </c>
      <c r="B41" s="11">
        <v>40</v>
      </c>
      <c r="C41" s="11"/>
      <c r="D41" s="12">
        <v>0.27400000000000002</v>
      </c>
      <c r="E41" s="83">
        <v>0.57799999999999996</v>
      </c>
      <c r="F41" s="12">
        <v>0.39300000000000002</v>
      </c>
      <c r="G41" s="13">
        <v>0.46400000000000002</v>
      </c>
      <c r="H41" s="12"/>
      <c r="I41" s="12">
        <v>50</v>
      </c>
      <c r="J41" s="12">
        <v>96</v>
      </c>
      <c r="K41" s="12">
        <v>66</v>
      </c>
      <c r="L41" s="12">
        <v>60</v>
      </c>
      <c r="M41" s="18"/>
      <c r="N41" s="12">
        <v>41</v>
      </c>
      <c r="O41" s="12">
        <v>90</v>
      </c>
      <c r="P41" s="12">
        <v>57</v>
      </c>
      <c r="Q41" s="13">
        <v>48</v>
      </c>
      <c r="R41" s="12"/>
      <c r="S41" s="12">
        <v>127.5</v>
      </c>
      <c r="T41" s="12">
        <v>0</v>
      </c>
      <c r="U41" s="12">
        <v>122.5</v>
      </c>
      <c r="V41" s="12">
        <v>121</v>
      </c>
    </row>
    <row r="42" spans="1:22" x14ac:dyDescent="0.3">
      <c r="A42" s="19">
        <v>34455</v>
      </c>
      <c r="B42" s="11">
        <v>41</v>
      </c>
      <c r="C42" s="11"/>
      <c r="D42" s="12">
        <v>0.26100000000000001</v>
      </c>
      <c r="E42" s="83">
        <v>0.60099999999999998</v>
      </c>
      <c r="F42" s="12">
        <v>0.38400000000000001</v>
      </c>
      <c r="G42" s="13">
        <v>0.55000000000000004</v>
      </c>
      <c r="H42" s="12"/>
      <c r="I42" s="12">
        <v>49</v>
      </c>
      <c r="J42" s="12">
        <v>97</v>
      </c>
      <c r="K42" s="12">
        <v>66</v>
      </c>
      <c r="L42" s="12">
        <v>64</v>
      </c>
      <c r="M42" s="18"/>
      <c r="N42" s="12">
        <v>46</v>
      </c>
      <c r="O42" s="12">
        <v>90</v>
      </c>
      <c r="P42" s="12">
        <v>62</v>
      </c>
      <c r="Q42" s="13">
        <v>48</v>
      </c>
      <c r="R42" s="12"/>
      <c r="S42" s="12">
        <v>56.6</v>
      </c>
      <c r="T42" s="12"/>
      <c r="U42" s="12">
        <v>74.5</v>
      </c>
      <c r="V42" s="12">
        <v>181</v>
      </c>
    </row>
    <row r="43" spans="1:22" x14ac:dyDescent="0.3">
      <c r="A43" s="19">
        <v>34486</v>
      </c>
      <c r="B43" s="11">
        <v>42</v>
      </c>
      <c r="C43" s="11"/>
      <c r="D43" s="12">
        <v>0.24399999999999999</v>
      </c>
      <c r="E43" s="83">
        <v>0.57699999999999996</v>
      </c>
      <c r="F43" s="12">
        <v>0.38900000000000001</v>
      </c>
      <c r="G43" s="13">
        <v>0.83899999999999997</v>
      </c>
      <c r="H43" s="12"/>
      <c r="I43" s="12">
        <v>48</v>
      </c>
      <c r="J43" s="12">
        <v>95</v>
      </c>
      <c r="K43" s="12">
        <v>66</v>
      </c>
      <c r="L43" s="12">
        <v>71</v>
      </c>
      <c r="M43" s="18"/>
      <c r="N43" s="12">
        <v>45</v>
      </c>
      <c r="O43" s="12">
        <v>90</v>
      </c>
      <c r="P43" s="12">
        <v>60</v>
      </c>
      <c r="Q43" s="13">
        <v>56</v>
      </c>
      <c r="R43" s="12"/>
      <c r="S43" s="12">
        <v>79.8</v>
      </c>
      <c r="T43" s="12">
        <v>41.3</v>
      </c>
      <c r="U43" s="12">
        <v>106</v>
      </c>
      <c r="V43" s="12">
        <v>115</v>
      </c>
    </row>
    <row r="44" spans="1:22" x14ac:dyDescent="0.3">
      <c r="A44" s="19">
        <v>34516</v>
      </c>
      <c r="B44" s="11">
        <v>43</v>
      </c>
      <c r="C44" s="11"/>
      <c r="D44" s="12">
        <v>0.49099999999999999</v>
      </c>
      <c r="E44" s="83">
        <v>0.78500000000000003</v>
      </c>
      <c r="F44" s="12">
        <v>0.42899999999999999</v>
      </c>
      <c r="G44" s="13">
        <v>0.75600000000000001</v>
      </c>
      <c r="H44" s="12"/>
      <c r="I44" s="12">
        <v>60</v>
      </c>
      <c r="J44" s="12">
        <v>101</v>
      </c>
      <c r="K44" s="12">
        <v>67</v>
      </c>
      <c r="L44" s="12">
        <v>69</v>
      </c>
      <c r="M44" s="18"/>
      <c r="N44" s="12">
        <v>46</v>
      </c>
      <c r="O44" s="12">
        <v>90</v>
      </c>
      <c r="P44" s="12">
        <v>60</v>
      </c>
      <c r="Q44" s="13">
        <v>48</v>
      </c>
      <c r="R44" s="12"/>
      <c r="S44" s="12">
        <v>35.1</v>
      </c>
      <c r="T44" s="12">
        <v>17</v>
      </c>
      <c r="U44" s="12">
        <v>46.5</v>
      </c>
      <c r="V44" s="12">
        <v>35</v>
      </c>
    </row>
    <row r="45" spans="1:22" x14ac:dyDescent="0.3">
      <c r="A45" s="19">
        <v>34547</v>
      </c>
      <c r="B45" s="11">
        <v>44</v>
      </c>
      <c r="C45" s="11"/>
      <c r="D45" s="12">
        <v>0.33500000000000002</v>
      </c>
      <c r="E45" s="83">
        <v>0.51900000000000002</v>
      </c>
      <c r="F45" s="12">
        <v>0.27500000000000002</v>
      </c>
      <c r="G45" s="13">
        <v>0.27600000000000002</v>
      </c>
      <c r="H45" s="12"/>
      <c r="I45" s="12">
        <v>54</v>
      </c>
      <c r="J45" s="12">
        <v>94</v>
      </c>
      <c r="K45" s="12">
        <v>61</v>
      </c>
      <c r="L45" s="12">
        <v>54</v>
      </c>
      <c r="M45" s="18"/>
      <c r="N45" s="12">
        <v>51</v>
      </c>
      <c r="O45" s="12">
        <v>91</v>
      </c>
      <c r="P45" s="12">
        <v>55</v>
      </c>
      <c r="Q45" s="13">
        <v>50</v>
      </c>
      <c r="R45" s="12"/>
      <c r="S45" s="12">
        <v>71.7</v>
      </c>
      <c r="T45" s="12">
        <v>53.1</v>
      </c>
      <c r="U45" s="12">
        <v>61</v>
      </c>
      <c r="V45" s="12">
        <v>25</v>
      </c>
    </row>
    <row r="46" spans="1:22" x14ac:dyDescent="0.3">
      <c r="A46" s="19">
        <v>34578</v>
      </c>
      <c r="B46" s="11">
        <v>45</v>
      </c>
      <c r="C46" s="11"/>
      <c r="D46" s="12">
        <v>0.33300000000000002</v>
      </c>
      <c r="E46" s="83">
        <v>0.58399999999999996</v>
      </c>
      <c r="F46" s="12">
        <v>0.5</v>
      </c>
      <c r="G46" s="13">
        <v>0.45800000000000002</v>
      </c>
      <c r="H46" s="12"/>
      <c r="I46" s="12">
        <v>53</v>
      </c>
      <c r="J46" s="12">
        <v>96</v>
      </c>
      <c r="K46" s="12">
        <v>67</v>
      </c>
      <c r="L46" s="12">
        <v>51</v>
      </c>
      <c r="M46" s="18"/>
      <c r="N46" s="12">
        <v>42</v>
      </c>
      <c r="O46" s="12">
        <v>90</v>
      </c>
      <c r="P46" s="12">
        <v>58</v>
      </c>
      <c r="Q46" s="13">
        <v>28</v>
      </c>
      <c r="R46" s="12"/>
      <c r="S46" s="12">
        <v>50.7</v>
      </c>
      <c r="T46" s="12">
        <v>145.9</v>
      </c>
      <c r="U46" s="12">
        <v>45.5</v>
      </c>
      <c r="V46" s="12">
        <v>35</v>
      </c>
    </row>
    <row r="47" spans="1:22" x14ac:dyDescent="0.3">
      <c r="A47" s="19">
        <v>34608</v>
      </c>
      <c r="B47" s="11">
        <v>46</v>
      </c>
      <c r="C47" s="11"/>
      <c r="D47" s="12">
        <v>0.53900000000000003</v>
      </c>
      <c r="E47" s="83">
        <v>1.1459999999999999</v>
      </c>
      <c r="F47" s="12">
        <v>0.84899999999999998</v>
      </c>
      <c r="G47" s="13">
        <v>1.0569999999999999</v>
      </c>
      <c r="H47" s="12"/>
      <c r="I47" s="12">
        <v>63</v>
      </c>
      <c r="J47" s="12">
        <v>109</v>
      </c>
      <c r="K47" s="12">
        <v>80</v>
      </c>
      <c r="L47" s="12">
        <v>87</v>
      </c>
      <c r="M47" s="18"/>
      <c r="N47" s="12">
        <v>47</v>
      </c>
      <c r="O47" s="12">
        <v>92</v>
      </c>
      <c r="P47" s="12">
        <v>57</v>
      </c>
      <c r="Q47" s="13">
        <v>42</v>
      </c>
      <c r="R47" s="12"/>
      <c r="S47" s="12">
        <v>195.2</v>
      </c>
      <c r="T47" s="12">
        <v>39.299999999999997</v>
      </c>
      <c r="U47" s="12">
        <v>103</v>
      </c>
      <c r="V47" s="12">
        <v>170</v>
      </c>
    </row>
    <row r="48" spans="1:22" x14ac:dyDescent="0.3">
      <c r="A48" s="19">
        <v>34639</v>
      </c>
      <c r="B48" s="11">
        <v>47</v>
      </c>
      <c r="C48" s="11"/>
      <c r="D48" s="12">
        <v>0.56299999999999994</v>
      </c>
      <c r="E48" s="83">
        <v>1.161</v>
      </c>
      <c r="F48" s="12">
        <v>0.755</v>
      </c>
      <c r="G48" s="13">
        <v>1.6879999999999999</v>
      </c>
      <c r="H48" s="12"/>
      <c r="I48" s="12">
        <v>65</v>
      </c>
      <c r="J48" s="12">
        <v>110</v>
      </c>
      <c r="K48" s="12">
        <v>80</v>
      </c>
      <c r="L48" s="12">
        <v>95</v>
      </c>
      <c r="M48" s="18"/>
      <c r="N48" s="12">
        <v>52</v>
      </c>
      <c r="O48" s="12">
        <v>100</v>
      </c>
      <c r="P48" s="12">
        <v>66</v>
      </c>
      <c r="Q48" s="13">
        <v>70</v>
      </c>
      <c r="R48" s="12"/>
      <c r="S48" s="12">
        <v>60.5</v>
      </c>
      <c r="T48" s="12">
        <v>65.3</v>
      </c>
      <c r="U48" s="12">
        <v>93</v>
      </c>
      <c r="V48" s="12">
        <v>197</v>
      </c>
    </row>
    <row r="49" spans="1:22" x14ac:dyDescent="0.3">
      <c r="A49" s="19">
        <v>34669</v>
      </c>
      <c r="B49" s="11">
        <v>48</v>
      </c>
      <c r="C49" s="11"/>
      <c r="D49" s="12">
        <v>0.254</v>
      </c>
      <c r="E49" s="83">
        <v>0.25900000000000001</v>
      </c>
      <c r="F49" s="12">
        <v>0.27400000000000002</v>
      </c>
      <c r="G49" s="13">
        <v>0.33500000000000002</v>
      </c>
      <c r="H49" s="12"/>
      <c r="I49" s="12">
        <v>48</v>
      </c>
      <c r="J49" s="12">
        <v>84</v>
      </c>
      <c r="K49" s="12">
        <v>61</v>
      </c>
      <c r="L49" s="12">
        <v>54</v>
      </c>
      <c r="M49" s="18"/>
      <c r="N49" s="12">
        <v>43</v>
      </c>
      <c r="O49" s="12">
        <v>78</v>
      </c>
      <c r="P49" s="12">
        <v>49</v>
      </c>
      <c r="Q49" s="13">
        <v>32</v>
      </c>
      <c r="R49" s="12"/>
      <c r="S49" s="12">
        <v>117.1</v>
      </c>
      <c r="T49" s="12">
        <v>63.8</v>
      </c>
      <c r="U49" s="12">
        <v>10</v>
      </c>
      <c r="V49" s="12">
        <v>5</v>
      </c>
    </row>
    <row r="50" spans="1:22" x14ac:dyDescent="0.3">
      <c r="A50" s="19">
        <v>34700</v>
      </c>
      <c r="B50" s="11">
        <v>49</v>
      </c>
      <c r="C50" s="11"/>
      <c r="D50" s="12">
        <v>0.17899999999999999</v>
      </c>
      <c r="E50" s="83">
        <v>0.22900000000000001</v>
      </c>
      <c r="F50" s="12">
        <v>0.2</v>
      </c>
      <c r="G50" s="13">
        <v>4.2999999999999997E-2</v>
      </c>
      <c r="H50" s="12"/>
      <c r="I50" s="12">
        <v>43</v>
      </c>
      <c r="J50" s="12">
        <v>83</v>
      </c>
      <c r="K50" s="12">
        <v>57</v>
      </c>
      <c r="L50" s="12">
        <v>31</v>
      </c>
      <c r="M50" s="18"/>
      <c r="N50" s="12">
        <v>38</v>
      </c>
      <c r="O50" s="12">
        <v>75</v>
      </c>
      <c r="P50" s="12">
        <v>48</v>
      </c>
      <c r="Q50" s="13">
        <v>26</v>
      </c>
      <c r="R50" s="12"/>
      <c r="S50" s="12">
        <v>52.1</v>
      </c>
      <c r="T50" s="12">
        <v>11</v>
      </c>
      <c r="U50" s="12">
        <v>0</v>
      </c>
      <c r="V50" s="12">
        <v>0</v>
      </c>
    </row>
    <row r="51" spans="1:22" x14ac:dyDescent="0.3">
      <c r="A51" s="19">
        <v>34731</v>
      </c>
      <c r="B51" s="11">
        <v>50</v>
      </c>
      <c r="C51" s="11"/>
      <c r="D51" s="12">
        <v>0.128</v>
      </c>
      <c r="E51" s="83">
        <v>0.155</v>
      </c>
      <c r="F51" s="12">
        <v>0.14099999999999999</v>
      </c>
      <c r="G51" s="13">
        <v>0.02</v>
      </c>
      <c r="H51" s="12"/>
      <c r="I51" s="12">
        <v>38</v>
      </c>
      <c r="J51" s="12">
        <v>78</v>
      </c>
      <c r="K51" s="12">
        <v>52</v>
      </c>
      <c r="L51" s="12">
        <v>22</v>
      </c>
      <c r="M51" s="18"/>
      <c r="N51" s="12">
        <v>36</v>
      </c>
      <c r="O51" s="12">
        <v>68</v>
      </c>
      <c r="P51" s="12">
        <v>43</v>
      </c>
      <c r="Q51" s="13">
        <v>14</v>
      </c>
      <c r="R51" s="12"/>
      <c r="S51" s="12">
        <v>58.5</v>
      </c>
      <c r="T51" s="12">
        <v>27.6</v>
      </c>
      <c r="U51" s="12">
        <v>41</v>
      </c>
      <c r="V51" s="12">
        <v>45</v>
      </c>
    </row>
    <row r="52" spans="1:22" x14ac:dyDescent="0.3">
      <c r="A52" s="19">
        <v>34759</v>
      </c>
      <c r="B52" s="11">
        <v>51</v>
      </c>
      <c r="C52" s="11"/>
      <c r="D52" s="12">
        <v>0.13200000000000001</v>
      </c>
      <c r="E52" s="83">
        <v>0.377</v>
      </c>
      <c r="F52" s="12">
        <v>0.32200000000000001</v>
      </c>
      <c r="G52" s="13">
        <v>0.16700000000000001</v>
      </c>
      <c r="H52" s="12"/>
      <c r="I52" s="12">
        <v>38</v>
      </c>
      <c r="J52" s="12">
        <v>89</v>
      </c>
      <c r="K52" s="12">
        <v>64</v>
      </c>
      <c r="L52" s="12">
        <v>41</v>
      </c>
      <c r="M52" s="18"/>
      <c r="N52" s="12">
        <v>35</v>
      </c>
      <c r="O52" s="12">
        <v>80</v>
      </c>
      <c r="P52" s="12">
        <v>60</v>
      </c>
      <c r="Q52" s="13">
        <v>26</v>
      </c>
      <c r="R52" s="12"/>
      <c r="S52" s="12">
        <v>71.2</v>
      </c>
      <c r="T52" s="12">
        <v>101.3</v>
      </c>
      <c r="U52" s="12">
        <v>109.5</v>
      </c>
      <c r="V52" s="12">
        <v>140</v>
      </c>
    </row>
    <row r="53" spans="1:22" x14ac:dyDescent="0.3">
      <c r="A53" s="19">
        <v>34790</v>
      </c>
      <c r="B53" s="11">
        <v>52</v>
      </c>
      <c r="C53" s="11"/>
      <c r="D53" s="12">
        <v>0.33300000000000002</v>
      </c>
      <c r="E53" s="83">
        <v>0.65900000000000003</v>
      </c>
      <c r="F53" s="12">
        <v>0.78400000000000003</v>
      </c>
      <c r="G53" s="13">
        <v>0.67400000000000004</v>
      </c>
      <c r="H53" s="12"/>
      <c r="I53" s="12">
        <v>50</v>
      </c>
      <c r="J53" s="12">
        <v>98</v>
      </c>
      <c r="K53" s="12">
        <v>80</v>
      </c>
      <c r="L53" s="12">
        <v>60</v>
      </c>
      <c r="M53" s="18"/>
      <c r="N53" s="12">
        <v>40</v>
      </c>
      <c r="O53" s="12">
        <v>83</v>
      </c>
      <c r="P53" s="12">
        <v>59</v>
      </c>
      <c r="Q53" s="13">
        <v>28</v>
      </c>
      <c r="R53" s="12"/>
      <c r="S53" s="12">
        <v>96.3</v>
      </c>
      <c r="T53" s="12">
        <v>84.1</v>
      </c>
      <c r="U53" s="12">
        <v>180.5</v>
      </c>
      <c r="V53" s="12">
        <v>140</v>
      </c>
    </row>
    <row r="54" spans="1:22" x14ac:dyDescent="0.3">
      <c r="A54" s="19">
        <v>34820</v>
      </c>
      <c r="B54" s="11">
        <v>53</v>
      </c>
      <c r="C54" s="11"/>
      <c r="D54" s="12">
        <v>0.26600000000000001</v>
      </c>
      <c r="E54" s="83">
        <v>0.78900000000000003</v>
      </c>
      <c r="F54" s="12">
        <v>0.54200000000000004</v>
      </c>
      <c r="G54" s="13">
        <v>0.60199999999999998</v>
      </c>
      <c r="H54" s="12"/>
      <c r="I54" s="12">
        <v>49</v>
      </c>
      <c r="J54" s="12">
        <v>101</v>
      </c>
      <c r="K54" s="12">
        <v>71</v>
      </c>
      <c r="L54" s="12">
        <v>62</v>
      </c>
      <c r="M54" s="18"/>
      <c r="N54" s="12">
        <v>45</v>
      </c>
      <c r="O54" s="12">
        <v>93</v>
      </c>
      <c r="P54" s="12">
        <v>50</v>
      </c>
      <c r="Q54" s="13">
        <v>36</v>
      </c>
      <c r="R54" s="12"/>
      <c r="S54" s="12">
        <v>108.3</v>
      </c>
      <c r="T54" s="12">
        <v>94.2</v>
      </c>
      <c r="U54" s="12">
        <v>179.5</v>
      </c>
      <c r="V54" s="12">
        <v>90</v>
      </c>
    </row>
    <row r="55" spans="1:22" x14ac:dyDescent="0.3">
      <c r="A55" s="19">
        <v>34851</v>
      </c>
      <c r="B55" s="11">
        <v>54</v>
      </c>
      <c r="C55" s="11"/>
      <c r="D55" s="12">
        <v>0.379</v>
      </c>
      <c r="E55" s="83">
        <v>1.0289999999999999</v>
      </c>
      <c r="F55" s="12">
        <v>1.1499999999999999</v>
      </c>
      <c r="G55" s="13">
        <v>1.022</v>
      </c>
      <c r="H55" s="12"/>
      <c r="I55" s="12">
        <v>55</v>
      </c>
      <c r="J55" s="12">
        <v>106</v>
      </c>
      <c r="K55" s="12">
        <v>91</v>
      </c>
      <c r="L55" s="12">
        <v>78</v>
      </c>
      <c r="M55" s="18"/>
      <c r="N55" s="12">
        <v>45</v>
      </c>
      <c r="O55" s="12">
        <v>90</v>
      </c>
      <c r="P55" s="12">
        <v>50</v>
      </c>
      <c r="Q55" s="13">
        <v>54</v>
      </c>
      <c r="R55" s="12"/>
      <c r="S55" s="12">
        <v>82.8</v>
      </c>
      <c r="T55" s="12">
        <v>39.9</v>
      </c>
      <c r="U55" s="12">
        <v>74</v>
      </c>
      <c r="V55" s="12">
        <v>114</v>
      </c>
    </row>
    <row r="56" spans="1:22" x14ac:dyDescent="0.3">
      <c r="A56" s="19">
        <v>34881</v>
      </c>
      <c r="B56" s="11">
        <v>55</v>
      </c>
      <c r="C56" s="11"/>
      <c r="D56" s="12">
        <v>0.20200000000000001</v>
      </c>
      <c r="E56" s="83">
        <v>0.39600000000000002</v>
      </c>
      <c r="F56" s="12">
        <v>0.45600000000000002</v>
      </c>
      <c r="G56" s="13">
        <v>0.28100000000000003</v>
      </c>
      <c r="H56" s="12"/>
      <c r="I56" s="12">
        <v>43</v>
      </c>
      <c r="J56" s="12">
        <v>90</v>
      </c>
      <c r="K56" s="12">
        <v>69</v>
      </c>
      <c r="L56" s="12">
        <v>54</v>
      </c>
      <c r="M56" s="18"/>
      <c r="N56" s="12">
        <v>27</v>
      </c>
      <c r="O56" s="12">
        <v>88</v>
      </c>
      <c r="P56" s="12">
        <v>51</v>
      </c>
      <c r="Q56" s="13">
        <v>42</v>
      </c>
      <c r="R56" s="12"/>
      <c r="S56" s="12">
        <v>90.3</v>
      </c>
      <c r="T56" s="12">
        <v>22.5</v>
      </c>
      <c r="U56" s="12">
        <v>91.5</v>
      </c>
      <c r="V56" s="12">
        <v>128</v>
      </c>
    </row>
    <row r="57" spans="1:22" x14ac:dyDescent="0.3">
      <c r="A57" s="19">
        <v>34912</v>
      </c>
      <c r="B57" s="11">
        <v>56</v>
      </c>
      <c r="C57" s="11"/>
      <c r="D57" s="12">
        <v>0.37</v>
      </c>
      <c r="E57" s="83">
        <v>1.06</v>
      </c>
      <c r="F57" s="12"/>
      <c r="G57" s="13">
        <v>1.603</v>
      </c>
      <c r="H57" s="12"/>
      <c r="I57" s="12">
        <v>54</v>
      </c>
      <c r="J57" s="12">
        <v>107</v>
      </c>
      <c r="K57" s="12"/>
      <c r="L57" s="12">
        <v>88</v>
      </c>
      <c r="M57" s="18"/>
      <c r="N57" s="12">
        <v>46</v>
      </c>
      <c r="O57" s="12">
        <v>90</v>
      </c>
      <c r="P57" s="12"/>
      <c r="Q57" s="13">
        <v>60</v>
      </c>
      <c r="R57" s="12"/>
      <c r="S57" s="12">
        <v>88.5</v>
      </c>
      <c r="T57" s="12">
        <v>69.400000000000006</v>
      </c>
      <c r="U57" s="12">
        <v>124</v>
      </c>
      <c r="V57" s="12">
        <v>229</v>
      </c>
    </row>
    <row r="58" spans="1:22" x14ac:dyDescent="0.3">
      <c r="A58" s="19">
        <v>34943</v>
      </c>
      <c r="B58" s="11">
        <v>57</v>
      </c>
      <c r="C58" s="11"/>
      <c r="D58" s="12">
        <v>0.38500000000000001</v>
      </c>
      <c r="E58" s="83">
        <v>1.4179999999999999</v>
      </c>
      <c r="F58" s="12"/>
      <c r="G58" s="13">
        <v>1.4550000000000001</v>
      </c>
      <c r="H58" s="12"/>
      <c r="I58" s="12">
        <v>55</v>
      </c>
      <c r="J58" s="12">
        <v>113</v>
      </c>
      <c r="K58" s="12"/>
      <c r="L58" s="12">
        <v>96</v>
      </c>
      <c r="M58" s="18"/>
      <c r="N58" s="12">
        <v>49</v>
      </c>
      <c r="O58" s="12">
        <v>90</v>
      </c>
      <c r="P58" s="12"/>
      <c r="Q58" s="13">
        <v>66</v>
      </c>
      <c r="R58" s="12"/>
      <c r="S58" s="12">
        <v>112.9</v>
      </c>
      <c r="T58" s="12">
        <v>1</v>
      </c>
      <c r="U58" s="12">
        <v>27</v>
      </c>
      <c r="V58" s="12">
        <v>85</v>
      </c>
    </row>
    <row r="59" spans="1:22" x14ac:dyDescent="0.3">
      <c r="A59" s="19">
        <v>34973</v>
      </c>
      <c r="B59" s="11">
        <v>58</v>
      </c>
      <c r="C59" s="11"/>
      <c r="D59" s="12">
        <v>0.58099999999999996</v>
      </c>
      <c r="E59" s="83">
        <v>0.87</v>
      </c>
      <c r="F59" s="12">
        <v>1.0309999999999999</v>
      </c>
      <c r="G59" s="13">
        <v>1.373</v>
      </c>
      <c r="H59" s="12"/>
      <c r="I59" s="12">
        <v>65</v>
      </c>
      <c r="J59" s="12">
        <v>103</v>
      </c>
      <c r="K59" s="12">
        <v>86</v>
      </c>
      <c r="L59" s="12">
        <v>80</v>
      </c>
      <c r="M59" s="18"/>
      <c r="N59" s="12">
        <v>47</v>
      </c>
      <c r="O59" s="12">
        <v>90</v>
      </c>
      <c r="P59" s="12">
        <v>64</v>
      </c>
      <c r="Q59" s="13">
        <v>60</v>
      </c>
      <c r="R59" s="12"/>
      <c r="S59" s="12">
        <v>109.1</v>
      </c>
      <c r="T59" s="12"/>
      <c r="U59" s="12">
        <v>113</v>
      </c>
      <c r="V59" s="12">
        <v>35</v>
      </c>
    </row>
    <row r="60" spans="1:22" x14ac:dyDescent="0.3">
      <c r="A60" s="19">
        <v>35004</v>
      </c>
      <c r="B60" s="11">
        <v>59</v>
      </c>
      <c r="C60" s="11"/>
      <c r="D60" s="12">
        <v>0.497</v>
      </c>
      <c r="E60" s="83">
        <v>0.64200000000000002</v>
      </c>
      <c r="F60" s="12">
        <v>0.93</v>
      </c>
      <c r="G60" s="13">
        <v>1.1339999999999999</v>
      </c>
      <c r="H60" s="12"/>
      <c r="I60" s="12">
        <v>61</v>
      </c>
      <c r="J60" s="12">
        <v>98</v>
      </c>
      <c r="K60" s="12">
        <v>83</v>
      </c>
      <c r="L60" s="12">
        <v>76</v>
      </c>
      <c r="M60" s="18"/>
      <c r="N60" s="12">
        <v>52</v>
      </c>
      <c r="O60" s="12">
        <v>87</v>
      </c>
      <c r="P60" s="12">
        <v>60</v>
      </c>
      <c r="Q60" s="13">
        <v>51</v>
      </c>
      <c r="R60" s="12"/>
      <c r="S60" s="12">
        <v>118.6</v>
      </c>
      <c r="T60" s="12"/>
      <c r="U60" s="12">
        <v>32</v>
      </c>
      <c r="V60" s="12">
        <v>65</v>
      </c>
    </row>
    <row r="61" spans="1:22" x14ac:dyDescent="0.3">
      <c r="A61" s="19">
        <v>35034</v>
      </c>
      <c r="B61" s="11">
        <v>60</v>
      </c>
      <c r="C61" s="11"/>
      <c r="D61" s="12">
        <v>0.83099999999999996</v>
      </c>
      <c r="E61" s="83">
        <v>0.96099999999999997</v>
      </c>
      <c r="F61" s="12">
        <v>1.0569999999999999</v>
      </c>
      <c r="G61" s="13">
        <v>1.3520000000000001</v>
      </c>
      <c r="H61" s="12"/>
      <c r="I61" s="12">
        <v>73</v>
      </c>
      <c r="J61" s="12">
        <v>104</v>
      </c>
      <c r="K61" s="12">
        <v>89</v>
      </c>
      <c r="L61" s="12">
        <v>85</v>
      </c>
      <c r="M61" s="18"/>
      <c r="N61" s="12">
        <v>51</v>
      </c>
      <c r="O61" s="12">
        <v>60</v>
      </c>
      <c r="P61" s="12">
        <v>68</v>
      </c>
      <c r="Q61" s="13">
        <v>51</v>
      </c>
      <c r="R61" s="12"/>
      <c r="S61" s="12">
        <v>24.4</v>
      </c>
      <c r="T61" s="12"/>
      <c r="U61" s="12">
        <v>94.5</v>
      </c>
      <c r="V61" s="12">
        <v>127</v>
      </c>
    </row>
    <row r="62" spans="1:22" x14ac:dyDescent="0.3">
      <c r="A62" s="19">
        <v>35065</v>
      </c>
      <c r="B62" s="11">
        <v>61</v>
      </c>
      <c r="C62" s="11"/>
      <c r="D62" s="12">
        <v>0.65300000000000002</v>
      </c>
      <c r="E62" s="83">
        <v>0.47</v>
      </c>
      <c r="F62" s="12">
        <v>0.47699999999999998</v>
      </c>
      <c r="G62" s="13">
        <v>0.28399999999999997</v>
      </c>
      <c r="H62" s="12"/>
      <c r="I62" s="12">
        <v>67</v>
      </c>
      <c r="J62" s="12">
        <v>92</v>
      </c>
      <c r="K62" s="12">
        <v>71</v>
      </c>
      <c r="L62" s="12">
        <v>54</v>
      </c>
      <c r="M62" s="18"/>
      <c r="N62" s="12">
        <v>62</v>
      </c>
      <c r="O62" s="12">
        <v>85</v>
      </c>
      <c r="P62" s="12">
        <v>68</v>
      </c>
      <c r="Q62" s="13">
        <v>34</v>
      </c>
      <c r="R62" s="12"/>
      <c r="S62" s="12">
        <v>35.6</v>
      </c>
      <c r="T62" s="12"/>
      <c r="U62" s="12"/>
      <c r="V62" s="12">
        <v>55</v>
      </c>
    </row>
    <row r="63" spans="1:22" x14ac:dyDescent="0.3">
      <c r="A63" s="19">
        <v>35096</v>
      </c>
      <c r="B63" s="11">
        <v>62</v>
      </c>
      <c r="C63" s="11"/>
      <c r="D63" s="12">
        <v>0.51500000000000001</v>
      </c>
      <c r="E63" s="83">
        <v>0.32</v>
      </c>
      <c r="F63" s="12">
        <v>0.23300000000000001</v>
      </c>
      <c r="G63" s="13">
        <v>0.313</v>
      </c>
      <c r="H63" s="12"/>
      <c r="I63" s="12">
        <v>62</v>
      </c>
      <c r="J63" s="12">
        <v>87</v>
      </c>
      <c r="K63" s="12">
        <v>59</v>
      </c>
      <c r="L63" s="12">
        <v>55</v>
      </c>
      <c r="M63" s="18"/>
      <c r="N63" s="12">
        <v>58</v>
      </c>
      <c r="O63" s="12">
        <v>80</v>
      </c>
      <c r="P63" s="12">
        <v>53</v>
      </c>
      <c r="Q63" s="13">
        <v>45</v>
      </c>
      <c r="R63" s="12"/>
      <c r="S63" s="12">
        <v>61.1</v>
      </c>
      <c r="T63" s="12"/>
      <c r="U63" s="12"/>
      <c r="V63" s="12">
        <v>60</v>
      </c>
    </row>
    <row r="64" spans="1:22" x14ac:dyDescent="0.3">
      <c r="A64" s="19">
        <v>35125</v>
      </c>
      <c r="B64" s="11">
        <v>63</v>
      </c>
      <c r="C64" s="11"/>
      <c r="D64" s="12">
        <v>0.91900000000000004</v>
      </c>
      <c r="E64" s="83">
        <v>1.2</v>
      </c>
      <c r="F64" s="12">
        <v>2.3039999999999998</v>
      </c>
      <c r="G64" s="13">
        <v>1.1930000000000001</v>
      </c>
      <c r="H64" s="12"/>
      <c r="I64" s="12">
        <v>78</v>
      </c>
      <c r="J64" s="12">
        <v>109</v>
      </c>
      <c r="K64" s="12">
        <v>106</v>
      </c>
      <c r="L64" s="12">
        <v>86</v>
      </c>
      <c r="M64" s="18"/>
      <c r="N64" s="12">
        <v>58</v>
      </c>
      <c r="O64" s="12">
        <v>90</v>
      </c>
      <c r="P64" s="12">
        <v>53</v>
      </c>
      <c r="Q64" s="13">
        <v>51</v>
      </c>
      <c r="R64" s="12"/>
      <c r="S64" s="12">
        <v>127.9</v>
      </c>
      <c r="T64" s="12"/>
      <c r="U64" s="12"/>
      <c r="V64" s="12">
        <v>90</v>
      </c>
    </row>
    <row r="65" spans="1:22" x14ac:dyDescent="0.3">
      <c r="A65" s="19">
        <v>35156</v>
      </c>
      <c r="B65" s="11">
        <v>64</v>
      </c>
      <c r="C65" s="11"/>
      <c r="D65" s="12">
        <v>0.26400000000000001</v>
      </c>
      <c r="E65" s="83">
        <v>0.54</v>
      </c>
      <c r="F65" s="12">
        <v>0.50600000000000001</v>
      </c>
      <c r="G65" s="13">
        <v>0.47599999999999998</v>
      </c>
      <c r="H65" s="12"/>
      <c r="I65" s="12">
        <v>49</v>
      </c>
      <c r="J65" s="12">
        <v>95</v>
      </c>
      <c r="K65" s="12">
        <v>72</v>
      </c>
      <c r="L65" s="12">
        <v>63</v>
      </c>
      <c r="M65" s="18"/>
      <c r="N65" s="12">
        <v>42</v>
      </c>
      <c r="O65" s="12">
        <v>90</v>
      </c>
      <c r="P65" s="12">
        <v>67</v>
      </c>
      <c r="Q65" s="13">
        <v>57</v>
      </c>
      <c r="R65" s="12"/>
      <c r="S65" s="12">
        <v>67</v>
      </c>
      <c r="T65" s="12"/>
      <c r="U65" s="12"/>
      <c r="V65" s="12">
        <v>85</v>
      </c>
    </row>
    <row r="66" spans="1:22" x14ac:dyDescent="0.3">
      <c r="A66" s="19">
        <v>35186</v>
      </c>
      <c r="B66" s="11">
        <v>65</v>
      </c>
      <c r="C66" s="11"/>
      <c r="D66" s="12">
        <v>0.51700000000000002</v>
      </c>
      <c r="E66" s="83">
        <v>0.75</v>
      </c>
      <c r="F66" s="12">
        <v>1.0169999999999999</v>
      </c>
      <c r="G66" s="13">
        <v>0.80900000000000005</v>
      </c>
      <c r="H66" s="12"/>
      <c r="I66" s="12">
        <v>61</v>
      </c>
      <c r="J66" s="12">
        <v>101</v>
      </c>
      <c r="K66" s="12">
        <v>88</v>
      </c>
      <c r="L66" s="12">
        <v>72</v>
      </c>
      <c r="M66" s="18"/>
      <c r="N66" s="12">
        <v>42</v>
      </c>
      <c r="O66" s="12">
        <v>92</v>
      </c>
      <c r="P66" s="12">
        <v>70</v>
      </c>
      <c r="Q66" s="13">
        <v>53</v>
      </c>
      <c r="R66" s="12"/>
      <c r="S66" s="12">
        <v>29.4</v>
      </c>
      <c r="T66" s="12"/>
      <c r="U66" s="12"/>
      <c r="V66" s="12">
        <v>182.5</v>
      </c>
    </row>
    <row r="67" spans="1:22" x14ac:dyDescent="0.3">
      <c r="A67" s="19">
        <v>35217</v>
      </c>
      <c r="B67" s="11">
        <v>66</v>
      </c>
      <c r="C67" s="11"/>
      <c r="D67" s="12">
        <v>0.65200000000000002</v>
      </c>
      <c r="E67" s="83">
        <v>1.119</v>
      </c>
      <c r="F67" s="12">
        <v>0.877</v>
      </c>
      <c r="G67" s="13">
        <v>1.262</v>
      </c>
      <c r="H67" s="12"/>
      <c r="I67" s="12">
        <v>69</v>
      </c>
      <c r="J67" s="12">
        <v>109</v>
      </c>
      <c r="K67" s="12"/>
      <c r="L67" s="12"/>
      <c r="M67" s="18"/>
      <c r="N67" s="12">
        <v>53</v>
      </c>
      <c r="O67" s="12">
        <v>100</v>
      </c>
      <c r="P67" s="12"/>
      <c r="Q67" s="13"/>
      <c r="R67" s="12"/>
      <c r="S67" s="12">
        <v>99.2</v>
      </c>
      <c r="T67" s="12">
        <v>0</v>
      </c>
      <c r="U67" s="12">
        <v>34.5</v>
      </c>
      <c r="V67" s="12">
        <v>205</v>
      </c>
    </row>
    <row r="68" spans="1:22" x14ac:dyDescent="0.3">
      <c r="A68" s="19">
        <v>35247</v>
      </c>
      <c r="B68" s="11">
        <v>67</v>
      </c>
      <c r="C68" s="11"/>
      <c r="D68" s="12">
        <v>1.0229999999999999</v>
      </c>
      <c r="E68" s="83">
        <v>1.67</v>
      </c>
      <c r="F68" s="12">
        <v>2.3460000000000001</v>
      </c>
      <c r="G68" s="13">
        <v>2.5470000000000002</v>
      </c>
      <c r="H68" s="12"/>
      <c r="I68" s="12">
        <v>79</v>
      </c>
      <c r="J68" s="12">
        <v>120</v>
      </c>
      <c r="K68" s="12"/>
      <c r="L68" s="12"/>
      <c r="M68" s="18"/>
      <c r="N68" s="12">
        <v>73</v>
      </c>
      <c r="O68" s="12">
        <v>108</v>
      </c>
      <c r="P68" s="12"/>
      <c r="Q68" s="13"/>
      <c r="R68" s="12"/>
      <c r="S68" s="12">
        <v>21.2</v>
      </c>
      <c r="T68" s="12">
        <v>113.1</v>
      </c>
      <c r="U68" s="12">
        <v>68.5</v>
      </c>
      <c r="V68" s="12">
        <v>170</v>
      </c>
    </row>
    <row r="69" spans="1:22" x14ac:dyDescent="0.3">
      <c r="A69" s="19">
        <v>35278</v>
      </c>
      <c r="B69" s="11">
        <v>68</v>
      </c>
      <c r="C69" s="11"/>
      <c r="D69" s="12">
        <v>0.75900000000000001</v>
      </c>
      <c r="E69" s="83">
        <v>0.78900000000000003</v>
      </c>
      <c r="F69" s="12">
        <v>1.212</v>
      </c>
      <c r="G69" s="13">
        <v>1.1359999999999999</v>
      </c>
      <c r="H69" s="12"/>
      <c r="I69" s="12">
        <v>72</v>
      </c>
      <c r="J69" s="12">
        <v>102</v>
      </c>
      <c r="K69" s="12"/>
      <c r="L69" s="12"/>
      <c r="M69" s="18"/>
      <c r="N69" s="12">
        <v>66</v>
      </c>
      <c r="O69" s="12">
        <v>94</v>
      </c>
      <c r="P69" s="12"/>
      <c r="Q69" s="13"/>
      <c r="R69" s="12"/>
      <c r="S69" s="12">
        <v>10.1</v>
      </c>
      <c r="T69" s="12">
        <v>26.6</v>
      </c>
      <c r="U69" s="12">
        <v>45</v>
      </c>
      <c r="V69" s="12">
        <v>55</v>
      </c>
    </row>
    <row r="70" spans="1:22" x14ac:dyDescent="0.3">
      <c r="A70" s="19">
        <v>35309</v>
      </c>
      <c r="B70" s="11">
        <v>69</v>
      </c>
      <c r="C70" s="11"/>
      <c r="D70" s="12">
        <v>0.39200000000000002</v>
      </c>
      <c r="E70" s="83">
        <v>0.38300000000000001</v>
      </c>
      <c r="F70" s="12">
        <v>0.64400000000000002</v>
      </c>
      <c r="G70" s="13">
        <v>0.39400000000000002</v>
      </c>
      <c r="H70" s="12"/>
      <c r="I70" s="12">
        <v>56</v>
      </c>
      <c r="J70" s="12">
        <v>89</v>
      </c>
      <c r="K70" s="12"/>
      <c r="L70" s="12"/>
      <c r="M70" s="18"/>
      <c r="N70" s="12">
        <v>47</v>
      </c>
      <c r="O70" s="12">
        <v>80</v>
      </c>
      <c r="P70" s="12"/>
      <c r="Q70" s="13"/>
      <c r="R70" s="12"/>
      <c r="S70" s="12">
        <v>13.2</v>
      </c>
      <c r="T70" s="12">
        <v>105</v>
      </c>
      <c r="U70" s="12">
        <v>51</v>
      </c>
      <c r="V70" s="12">
        <v>75.5</v>
      </c>
    </row>
    <row r="71" spans="1:22" x14ac:dyDescent="0.3">
      <c r="A71" s="19">
        <v>35339</v>
      </c>
      <c r="B71" s="11">
        <v>70</v>
      </c>
      <c r="C71" s="11"/>
      <c r="D71" s="12">
        <v>0.51200000000000001</v>
      </c>
      <c r="E71" s="83">
        <v>1.125</v>
      </c>
      <c r="F71" s="12">
        <v>1.6459999999999999</v>
      </c>
      <c r="G71" s="13">
        <v>1.034</v>
      </c>
      <c r="H71" s="12"/>
      <c r="I71" s="12">
        <v>63</v>
      </c>
      <c r="J71" s="12">
        <v>109</v>
      </c>
      <c r="K71" s="12"/>
      <c r="L71" s="12"/>
      <c r="M71" s="18"/>
      <c r="N71" s="12">
        <v>46</v>
      </c>
      <c r="O71" s="12">
        <v>89</v>
      </c>
      <c r="P71" s="12"/>
      <c r="Q71" s="13"/>
      <c r="R71" s="12"/>
      <c r="S71" s="12">
        <v>81.2</v>
      </c>
      <c r="T71" s="12">
        <v>150</v>
      </c>
      <c r="U71" s="12">
        <v>135</v>
      </c>
      <c r="V71" s="12">
        <v>235</v>
      </c>
    </row>
    <row r="72" spans="1:22" x14ac:dyDescent="0.3">
      <c r="A72" s="19">
        <v>35370</v>
      </c>
      <c r="B72" s="11">
        <v>71</v>
      </c>
      <c r="C72" s="11"/>
      <c r="D72" s="12">
        <v>0.64</v>
      </c>
      <c r="E72" s="83">
        <v>0.66</v>
      </c>
      <c r="F72" s="12">
        <v>1.02</v>
      </c>
      <c r="G72" s="13">
        <v>0.50700000000000001</v>
      </c>
      <c r="H72" s="12"/>
      <c r="I72" s="12">
        <v>67</v>
      </c>
      <c r="J72" s="12">
        <v>98</v>
      </c>
      <c r="K72" s="12"/>
      <c r="L72" s="12"/>
      <c r="M72" s="18"/>
      <c r="N72" s="12">
        <v>57</v>
      </c>
      <c r="O72" s="12">
        <v>90</v>
      </c>
      <c r="P72" s="12"/>
      <c r="Q72" s="13"/>
      <c r="R72" s="12"/>
      <c r="S72" s="12">
        <v>104.7</v>
      </c>
      <c r="T72" s="12">
        <v>71</v>
      </c>
      <c r="U72" s="12">
        <v>12.5</v>
      </c>
      <c r="V72" s="12">
        <v>45</v>
      </c>
    </row>
    <row r="73" spans="1:22" x14ac:dyDescent="0.3">
      <c r="A73" s="19">
        <v>35400</v>
      </c>
      <c r="B73" s="11">
        <v>72</v>
      </c>
      <c r="C73" s="11"/>
      <c r="D73" s="12">
        <v>0.42099999999999999</v>
      </c>
      <c r="E73" s="83">
        <v>0.93400000000000005</v>
      </c>
      <c r="F73" s="12">
        <v>1.38</v>
      </c>
      <c r="G73" s="13">
        <v>0.84399999999999997</v>
      </c>
      <c r="H73" s="12"/>
      <c r="I73" s="12">
        <v>56</v>
      </c>
      <c r="J73" s="12">
        <v>103</v>
      </c>
      <c r="K73" s="12"/>
      <c r="L73" s="12"/>
      <c r="M73" s="18"/>
      <c r="N73" s="12">
        <v>44</v>
      </c>
      <c r="O73" s="12">
        <v>90</v>
      </c>
      <c r="P73" s="12"/>
      <c r="Q73" s="13"/>
      <c r="R73" s="12"/>
      <c r="S73" s="12">
        <v>9.6</v>
      </c>
      <c r="T73" s="12">
        <v>8</v>
      </c>
      <c r="U73" s="12">
        <v>107</v>
      </c>
      <c r="V73" s="12">
        <v>30</v>
      </c>
    </row>
    <row r="74" spans="1:22" x14ac:dyDescent="0.3">
      <c r="A74" s="19">
        <v>35431</v>
      </c>
      <c r="B74" s="11">
        <v>73</v>
      </c>
      <c r="C74" s="11"/>
      <c r="D74" s="12">
        <v>0.29799999999999999</v>
      </c>
      <c r="E74" s="83">
        <v>0.23200000000000001</v>
      </c>
      <c r="F74" s="12">
        <v>0.85799999999999998</v>
      </c>
      <c r="G74" s="13">
        <v>0.29899999999999999</v>
      </c>
      <c r="H74" s="12"/>
      <c r="I74" s="12">
        <v>51</v>
      </c>
      <c r="J74" s="12">
        <v>91</v>
      </c>
      <c r="K74" s="12">
        <v>78</v>
      </c>
      <c r="L74" s="12">
        <v>60</v>
      </c>
      <c r="M74" s="18"/>
      <c r="N74" s="12">
        <v>44</v>
      </c>
      <c r="O74" s="12">
        <v>88</v>
      </c>
      <c r="P74" s="12">
        <v>48</v>
      </c>
      <c r="Q74" s="13">
        <v>50</v>
      </c>
      <c r="R74" s="12"/>
      <c r="S74" s="12">
        <v>8.4</v>
      </c>
      <c r="T74" s="12">
        <v>22</v>
      </c>
      <c r="U74" s="12">
        <v>77.5</v>
      </c>
      <c r="V74" s="12">
        <v>50</v>
      </c>
    </row>
    <row r="75" spans="1:22" x14ac:dyDescent="0.3">
      <c r="A75" s="19">
        <v>35462</v>
      </c>
      <c r="B75" s="11">
        <v>74</v>
      </c>
      <c r="C75" s="11"/>
      <c r="D75" s="12">
        <v>0.17499999999999999</v>
      </c>
      <c r="E75" s="83">
        <v>0.121</v>
      </c>
      <c r="F75" s="12">
        <v>0.252</v>
      </c>
      <c r="G75" s="13">
        <v>0.14399999999999999</v>
      </c>
      <c r="H75" s="12"/>
      <c r="I75" s="12">
        <v>42</v>
      </c>
      <c r="J75" s="12">
        <v>85</v>
      </c>
      <c r="K75" s="12">
        <v>60</v>
      </c>
      <c r="L75" s="12">
        <v>44</v>
      </c>
      <c r="M75" s="18"/>
      <c r="N75" s="12">
        <v>36</v>
      </c>
      <c r="O75" s="12">
        <v>80</v>
      </c>
      <c r="P75" s="12">
        <v>49</v>
      </c>
      <c r="Q75" s="13">
        <v>36</v>
      </c>
      <c r="R75" s="12"/>
      <c r="S75" s="12">
        <v>10.5</v>
      </c>
      <c r="T75" s="12">
        <v>2.7</v>
      </c>
      <c r="U75" s="12">
        <v>36.5</v>
      </c>
      <c r="V75" s="12">
        <v>32</v>
      </c>
    </row>
    <row r="76" spans="1:22" x14ac:dyDescent="0.3">
      <c r="A76" s="19">
        <v>35490</v>
      </c>
      <c r="B76" s="11">
        <v>75</v>
      </c>
      <c r="C76" s="11"/>
      <c r="D76" s="12">
        <v>0.17</v>
      </c>
      <c r="E76" s="83">
        <v>0.215</v>
      </c>
      <c r="F76" s="12">
        <v>0.24199999999999999</v>
      </c>
      <c r="G76" s="13">
        <v>0.18099999999999999</v>
      </c>
      <c r="H76" s="12"/>
      <c r="I76" s="12">
        <v>42</v>
      </c>
      <c r="J76" s="12">
        <v>90</v>
      </c>
      <c r="K76" s="12">
        <v>58</v>
      </c>
      <c r="L76" s="12">
        <v>46</v>
      </c>
      <c r="M76" s="18"/>
      <c r="N76" s="12">
        <v>37</v>
      </c>
      <c r="O76" s="12">
        <v>80</v>
      </c>
      <c r="P76" s="12">
        <v>40</v>
      </c>
      <c r="Q76" s="13">
        <v>23</v>
      </c>
      <c r="R76" s="12"/>
      <c r="S76" s="12">
        <v>4.0999999999999996</v>
      </c>
      <c r="T76" s="12">
        <v>16.7</v>
      </c>
      <c r="U76" s="12">
        <v>108</v>
      </c>
      <c r="V76" s="12">
        <v>55</v>
      </c>
    </row>
    <row r="77" spans="1:22" x14ac:dyDescent="0.3">
      <c r="A77" s="19">
        <v>35521</v>
      </c>
      <c r="B77" s="11">
        <v>76</v>
      </c>
      <c r="C77" s="11"/>
      <c r="D77" s="12">
        <v>0.32</v>
      </c>
      <c r="E77" s="83">
        <v>0.374</v>
      </c>
      <c r="F77" s="12">
        <v>0.98799999999999999</v>
      </c>
      <c r="G77" s="13">
        <v>0.27700000000000002</v>
      </c>
      <c r="H77" s="12"/>
      <c r="I77" s="12">
        <v>50</v>
      </c>
      <c r="J77" s="12">
        <v>98</v>
      </c>
      <c r="K77" s="12">
        <v>88</v>
      </c>
      <c r="L77" s="12">
        <v>57</v>
      </c>
      <c r="M77" s="18"/>
      <c r="N77" s="12">
        <v>37</v>
      </c>
      <c r="O77" s="12">
        <v>90</v>
      </c>
      <c r="P77" s="12">
        <v>60</v>
      </c>
      <c r="Q77" s="13">
        <v>40</v>
      </c>
      <c r="R77" s="12"/>
      <c r="S77" s="12">
        <v>100.9</v>
      </c>
      <c r="T77" s="12">
        <v>98.5</v>
      </c>
      <c r="U77" s="12">
        <v>72.5</v>
      </c>
      <c r="V77" s="12">
        <v>115</v>
      </c>
    </row>
    <row r="78" spans="1:22" x14ac:dyDescent="0.3">
      <c r="A78" s="19">
        <v>35551</v>
      </c>
      <c r="B78" s="11">
        <v>77</v>
      </c>
      <c r="C78" s="11"/>
      <c r="D78" s="12">
        <v>0.30099999999999999</v>
      </c>
      <c r="E78" s="83">
        <v>0.115</v>
      </c>
      <c r="F78" s="12">
        <v>0.34399999999999997</v>
      </c>
      <c r="G78" s="13">
        <v>0.126</v>
      </c>
      <c r="H78" s="12"/>
      <c r="I78" s="12">
        <v>51</v>
      </c>
      <c r="J78" s="12">
        <v>85</v>
      </c>
      <c r="K78" s="12">
        <v>64</v>
      </c>
      <c r="L78" s="12">
        <v>41</v>
      </c>
      <c r="M78" s="18"/>
      <c r="N78" s="12">
        <v>40</v>
      </c>
      <c r="O78" s="12">
        <v>80</v>
      </c>
      <c r="P78" s="12">
        <v>55</v>
      </c>
      <c r="Q78" s="13">
        <v>33</v>
      </c>
      <c r="R78" s="12"/>
      <c r="S78" s="12">
        <v>60</v>
      </c>
      <c r="T78" s="12">
        <v>92.4</v>
      </c>
      <c r="U78" s="12">
        <v>60.5</v>
      </c>
      <c r="V78" s="12">
        <v>87</v>
      </c>
    </row>
    <row r="79" spans="1:22" x14ac:dyDescent="0.3">
      <c r="A79" s="19">
        <v>35582</v>
      </c>
      <c r="B79" s="11">
        <v>78</v>
      </c>
      <c r="C79" s="11"/>
      <c r="D79" s="12">
        <v>0.317</v>
      </c>
      <c r="E79" s="83">
        <v>0.51800000000000002</v>
      </c>
      <c r="F79" s="12">
        <v>1.76</v>
      </c>
      <c r="G79" s="13">
        <v>0.44500000000000001</v>
      </c>
      <c r="H79" s="12"/>
      <c r="I79" s="12">
        <v>51</v>
      </c>
      <c r="J79" s="12">
        <v>100</v>
      </c>
      <c r="K79" s="12">
        <v>105</v>
      </c>
      <c r="L79" s="12">
        <v>66</v>
      </c>
      <c r="M79" s="18"/>
      <c r="N79" s="12">
        <v>39</v>
      </c>
      <c r="O79" s="12">
        <v>84</v>
      </c>
      <c r="P79" s="12">
        <v>69</v>
      </c>
      <c r="Q79" s="13">
        <v>35</v>
      </c>
      <c r="R79" s="12"/>
      <c r="S79" s="12">
        <v>119.8</v>
      </c>
      <c r="T79" s="12">
        <v>17.7</v>
      </c>
      <c r="U79" s="12">
        <v>72</v>
      </c>
      <c r="V79" s="12">
        <v>120</v>
      </c>
    </row>
    <row r="80" spans="1:22" x14ac:dyDescent="0.3">
      <c r="A80" s="19">
        <v>35612</v>
      </c>
      <c r="B80" s="11">
        <v>79</v>
      </c>
      <c r="C80" s="11"/>
      <c r="D80" s="12">
        <v>0.30399999999999999</v>
      </c>
      <c r="E80" s="83">
        <v>0.38500000000000001</v>
      </c>
      <c r="F80" s="12">
        <v>0.44400000000000001</v>
      </c>
      <c r="G80" s="13">
        <v>0.26400000000000001</v>
      </c>
      <c r="H80" s="12"/>
      <c r="I80" s="12">
        <v>51</v>
      </c>
      <c r="J80" s="12">
        <v>97</v>
      </c>
      <c r="K80" s="12">
        <v>69</v>
      </c>
      <c r="L80" s="12">
        <v>57</v>
      </c>
      <c r="M80" s="18"/>
      <c r="N80" s="12">
        <v>44</v>
      </c>
      <c r="O80" s="12">
        <v>75</v>
      </c>
      <c r="P80" s="12">
        <v>60</v>
      </c>
      <c r="Q80" s="13">
        <v>42</v>
      </c>
      <c r="R80" s="12"/>
      <c r="S80" s="12">
        <v>201.9</v>
      </c>
      <c r="T80" s="12">
        <v>44.2</v>
      </c>
      <c r="U80" s="12">
        <v>18.5</v>
      </c>
      <c r="V80" s="12">
        <v>80</v>
      </c>
    </row>
    <row r="81" spans="1:22" x14ac:dyDescent="0.3">
      <c r="A81" s="19">
        <v>35643</v>
      </c>
      <c r="B81" s="11">
        <v>80</v>
      </c>
      <c r="C81" s="11"/>
      <c r="D81" s="12">
        <v>0.157</v>
      </c>
      <c r="E81" s="83">
        <v>0.20499999999999999</v>
      </c>
      <c r="F81" s="12">
        <v>9.6000000000000002E-2</v>
      </c>
      <c r="G81" s="13">
        <v>7.0000000000000007E-2</v>
      </c>
      <c r="H81" s="12"/>
      <c r="I81" s="12">
        <v>47</v>
      </c>
      <c r="J81" s="12">
        <v>90</v>
      </c>
      <c r="K81" s="12">
        <v>49</v>
      </c>
      <c r="L81" s="12">
        <v>29</v>
      </c>
      <c r="M81" s="18"/>
      <c r="N81" s="12">
        <v>35</v>
      </c>
      <c r="O81" s="12">
        <v>82</v>
      </c>
      <c r="P81" s="12">
        <v>40</v>
      </c>
      <c r="Q81" s="13">
        <v>0</v>
      </c>
      <c r="R81" s="12"/>
      <c r="S81" s="12">
        <v>76.8</v>
      </c>
      <c r="T81" s="12">
        <v>39.4</v>
      </c>
      <c r="U81" s="12">
        <v>21</v>
      </c>
      <c r="V81" s="12">
        <v>5</v>
      </c>
    </row>
    <row r="82" spans="1:22" x14ac:dyDescent="0.3">
      <c r="A82" s="19">
        <v>35674</v>
      </c>
      <c r="B82" s="11">
        <v>81</v>
      </c>
      <c r="C82" s="11"/>
      <c r="D82" s="12">
        <v>0.158</v>
      </c>
      <c r="E82" s="83">
        <v>9.8000000000000004E-2</v>
      </c>
      <c r="F82" s="12">
        <v>9.0999999999999998E-2</v>
      </c>
      <c r="G82" s="13">
        <v>4.3999999999999997E-2</v>
      </c>
      <c r="H82" s="12"/>
      <c r="I82" s="12">
        <v>40</v>
      </c>
      <c r="J82" s="12">
        <v>83</v>
      </c>
      <c r="K82" s="12">
        <v>42</v>
      </c>
      <c r="L82" s="12">
        <v>17</v>
      </c>
      <c r="M82" s="18"/>
      <c r="N82" s="12">
        <v>33</v>
      </c>
      <c r="O82" s="12">
        <v>73</v>
      </c>
      <c r="P82" s="12">
        <v>19</v>
      </c>
      <c r="Q82" s="13">
        <v>0</v>
      </c>
      <c r="R82" s="12"/>
      <c r="S82" s="12">
        <v>48.7</v>
      </c>
      <c r="T82" s="12">
        <v>112.6</v>
      </c>
      <c r="U82" s="12">
        <v>56.5</v>
      </c>
      <c r="V82" s="12">
        <v>25</v>
      </c>
    </row>
    <row r="83" spans="1:22" x14ac:dyDescent="0.3">
      <c r="A83" s="19">
        <v>35704</v>
      </c>
      <c r="B83" s="11">
        <v>82</v>
      </c>
      <c r="C83" s="11"/>
      <c r="D83" s="12">
        <v>0.13400000000000001</v>
      </c>
      <c r="E83" s="83">
        <v>0.124</v>
      </c>
      <c r="F83" s="12">
        <v>0.23799999999999999</v>
      </c>
      <c r="G83" s="13">
        <v>3.1E-2</v>
      </c>
      <c r="H83" s="12"/>
      <c r="I83" s="12">
        <v>38</v>
      </c>
      <c r="J83" s="12">
        <v>85</v>
      </c>
      <c r="K83" s="12">
        <v>54</v>
      </c>
      <c r="L83" s="12">
        <v>18</v>
      </c>
      <c r="M83" s="18"/>
      <c r="N83" s="12">
        <v>32</v>
      </c>
      <c r="O83" s="12">
        <v>80</v>
      </c>
      <c r="P83" s="12">
        <v>36</v>
      </c>
      <c r="Q83" s="13">
        <v>3</v>
      </c>
      <c r="R83" s="12"/>
      <c r="S83" s="12">
        <v>14.3</v>
      </c>
      <c r="T83" s="12">
        <v>113.5</v>
      </c>
      <c r="U83" s="12">
        <v>62.8</v>
      </c>
      <c r="V83" s="12">
        <v>36</v>
      </c>
    </row>
    <row r="84" spans="1:22" x14ac:dyDescent="0.3">
      <c r="A84" s="19">
        <v>35735</v>
      </c>
      <c r="B84" s="11">
        <v>83</v>
      </c>
      <c r="C84" s="11"/>
      <c r="D84" s="12">
        <v>0.16</v>
      </c>
      <c r="E84" s="83">
        <v>0.32800000000000001</v>
      </c>
      <c r="F84" s="12">
        <v>0.79600000000000004</v>
      </c>
      <c r="G84" s="13">
        <v>4.2999999999999997E-2</v>
      </c>
      <c r="H84" s="12"/>
      <c r="I84" s="12">
        <v>40</v>
      </c>
      <c r="J84" s="12">
        <v>95</v>
      </c>
      <c r="K84" s="12">
        <v>71</v>
      </c>
      <c r="L84" s="12">
        <v>21</v>
      </c>
      <c r="M84" s="18"/>
      <c r="N84" s="12">
        <v>34</v>
      </c>
      <c r="O84" s="12">
        <v>84</v>
      </c>
      <c r="P84" s="12">
        <v>32</v>
      </c>
      <c r="Q84" s="13">
        <v>3</v>
      </c>
      <c r="R84" s="12"/>
      <c r="S84" s="12">
        <v>163.5</v>
      </c>
      <c r="T84" s="12">
        <v>162</v>
      </c>
      <c r="U84" s="12">
        <v>82</v>
      </c>
      <c r="V84" s="12">
        <v>145</v>
      </c>
    </row>
    <row r="85" spans="1:22" x14ac:dyDescent="0.3">
      <c r="A85" s="19">
        <v>35765</v>
      </c>
      <c r="B85" s="11">
        <v>84</v>
      </c>
      <c r="C85" s="11"/>
      <c r="D85" s="12">
        <v>0.182</v>
      </c>
      <c r="E85" s="83">
        <v>0.14499999999999999</v>
      </c>
      <c r="F85" s="12">
        <v>0.11600000000000001</v>
      </c>
      <c r="G85" s="13">
        <v>0.01</v>
      </c>
      <c r="H85" s="12"/>
      <c r="I85" s="12">
        <v>43</v>
      </c>
      <c r="J85" s="12">
        <v>82</v>
      </c>
      <c r="K85" s="12">
        <v>44</v>
      </c>
      <c r="L85" s="12">
        <v>8</v>
      </c>
      <c r="M85" s="18"/>
      <c r="N85" s="12">
        <v>39</v>
      </c>
      <c r="O85" s="12">
        <v>69</v>
      </c>
      <c r="P85" s="12">
        <v>36</v>
      </c>
      <c r="Q85" s="13">
        <v>3</v>
      </c>
      <c r="R85" s="12"/>
      <c r="S85" s="12">
        <v>86.8</v>
      </c>
      <c r="T85" s="12"/>
      <c r="U85" s="12">
        <v>0</v>
      </c>
      <c r="V85" s="12">
        <v>5</v>
      </c>
    </row>
    <row r="86" spans="1:22" x14ac:dyDescent="0.3">
      <c r="A86" s="19">
        <v>35796</v>
      </c>
      <c r="B86" s="11">
        <v>85</v>
      </c>
      <c r="C86" s="11"/>
      <c r="D86" s="12">
        <v>8.5000000000000006E-2</v>
      </c>
      <c r="E86" s="83">
        <v>0.114</v>
      </c>
      <c r="F86" s="12">
        <v>8.0000000000000002E-3</v>
      </c>
      <c r="G86" s="13">
        <v>2E-3</v>
      </c>
      <c r="H86" s="12"/>
      <c r="I86" s="12">
        <v>31</v>
      </c>
      <c r="J86" s="12">
        <v>85</v>
      </c>
      <c r="K86" s="12">
        <v>34</v>
      </c>
      <c r="L86" s="12">
        <v>3</v>
      </c>
      <c r="M86" s="18"/>
      <c r="N86" s="12">
        <v>27</v>
      </c>
      <c r="O86" s="12">
        <v>75</v>
      </c>
      <c r="P86" s="12">
        <v>30</v>
      </c>
      <c r="Q86" s="13">
        <v>3</v>
      </c>
      <c r="R86" s="12"/>
      <c r="S86" s="12">
        <v>32</v>
      </c>
      <c r="T86" s="12">
        <v>0</v>
      </c>
      <c r="U86" s="12">
        <v>27</v>
      </c>
      <c r="V86" s="12">
        <v>20</v>
      </c>
    </row>
    <row r="87" spans="1:22" x14ac:dyDescent="0.3">
      <c r="A87" s="19">
        <v>35827</v>
      </c>
      <c r="B87" s="11">
        <v>86</v>
      </c>
      <c r="C87" s="11"/>
      <c r="D87" s="12">
        <v>0.10199999999999999</v>
      </c>
      <c r="E87" s="83">
        <v>0.151</v>
      </c>
      <c r="F87" s="12">
        <v>0.22900000000000001</v>
      </c>
      <c r="G87" s="13">
        <v>2.1000000000000001E-2</v>
      </c>
      <c r="H87" s="12"/>
      <c r="I87" s="12">
        <v>35</v>
      </c>
      <c r="J87" s="12">
        <v>87</v>
      </c>
      <c r="K87" s="12">
        <v>52</v>
      </c>
      <c r="L87" s="12">
        <v>13</v>
      </c>
      <c r="M87" s="18"/>
      <c r="N87" s="12">
        <v>33</v>
      </c>
      <c r="O87" s="12">
        <v>79</v>
      </c>
      <c r="P87" s="12">
        <v>29</v>
      </c>
      <c r="Q87" s="13">
        <v>3</v>
      </c>
      <c r="R87" s="12"/>
      <c r="S87" s="12">
        <v>42</v>
      </c>
      <c r="T87" s="12">
        <v>53.7</v>
      </c>
      <c r="U87" s="12">
        <v>44</v>
      </c>
      <c r="V87" s="12">
        <v>40</v>
      </c>
    </row>
    <row r="88" spans="1:22" x14ac:dyDescent="0.3">
      <c r="A88" s="19">
        <v>35855</v>
      </c>
      <c r="B88" s="11">
        <v>87</v>
      </c>
      <c r="C88" s="11"/>
      <c r="D88" s="12">
        <v>0.10299999999999999</v>
      </c>
      <c r="E88" s="83">
        <v>0.1</v>
      </c>
      <c r="F88" s="12">
        <v>6.8000000000000005E-2</v>
      </c>
      <c r="G88" s="13">
        <v>6.0000000000000001E-3</v>
      </c>
      <c r="H88" s="12"/>
      <c r="I88" s="12">
        <v>35</v>
      </c>
      <c r="J88" s="12">
        <v>84</v>
      </c>
      <c r="K88" s="12">
        <v>38</v>
      </c>
      <c r="L88" s="12">
        <v>5</v>
      </c>
      <c r="M88" s="18"/>
      <c r="N88" s="12">
        <v>34</v>
      </c>
      <c r="O88" s="12">
        <v>80</v>
      </c>
      <c r="P88" s="12">
        <v>30</v>
      </c>
      <c r="Q88" s="13">
        <v>3</v>
      </c>
      <c r="R88" s="12"/>
      <c r="S88" s="12">
        <v>135.9</v>
      </c>
      <c r="T88" s="12">
        <v>3</v>
      </c>
      <c r="U88" s="12">
        <v>31</v>
      </c>
      <c r="V88" s="12">
        <v>55</v>
      </c>
    </row>
    <row r="89" spans="1:22" x14ac:dyDescent="0.3">
      <c r="A89" s="19">
        <v>35886</v>
      </c>
      <c r="B89" s="11">
        <v>88</v>
      </c>
      <c r="C89" s="11"/>
      <c r="D89" s="12">
        <v>0.13700000000000001</v>
      </c>
      <c r="E89" s="83">
        <v>0.32300000000000001</v>
      </c>
      <c r="F89" s="12">
        <v>0.43099999999999999</v>
      </c>
      <c r="G89" s="13"/>
      <c r="H89" s="12"/>
      <c r="I89" s="12">
        <v>39</v>
      </c>
      <c r="J89" s="12">
        <v>95</v>
      </c>
      <c r="K89" s="12">
        <v>66</v>
      </c>
      <c r="L89" s="12">
        <v>39</v>
      </c>
      <c r="M89" s="18"/>
      <c r="N89" s="12">
        <v>32</v>
      </c>
      <c r="O89" s="12">
        <v>88</v>
      </c>
      <c r="P89" s="12">
        <v>52</v>
      </c>
      <c r="Q89" s="13">
        <v>0</v>
      </c>
      <c r="R89" s="12"/>
      <c r="S89" s="12">
        <v>222.1</v>
      </c>
      <c r="T89" s="12">
        <v>134.9</v>
      </c>
      <c r="U89" s="12">
        <v>113.8</v>
      </c>
      <c r="V89" s="12">
        <v>55</v>
      </c>
    </row>
    <row r="90" spans="1:22" x14ac:dyDescent="0.3">
      <c r="A90" s="19">
        <v>35916</v>
      </c>
      <c r="B90" s="11">
        <v>89</v>
      </c>
      <c r="C90" s="11"/>
      <c r="D90" s="12">
        <v>0.73199999999999998</v>
      </c>
      <c r="E90" s="83">
        <v>1.0089999999999999</v>
      </c>
      <c r="F90" s="12">
        <v>1.9339999999999999</v>
      </c>
      <c r="G90" s="13">
        <v>2.1890000000000001</v>
      </c>
      <c r="H90" s="12"/>
      <c r="I90" s="12">
        <v>69</v>
      </c>
      <c r="J90" s="12">
        <v>112</v>
      </c>
      <c r="K90" s="12">
        <v>108</v>
      </c>
      <c r="L90" s="12">
        <v>129</v>
      </c>
      <c r="M90" s="18"/>
      <c r="N90" s="12">
        <v>46</v>
      </c>
      <c r="O90" s="12">
        <v>94</v>
      </c>
      <c r="P90" s="12">
        <v>80</v>
      </c>
      <c r="Q90" s="13">
        <v>86</v>
      </c>
      <c r="R90" s="12"/>
      <c r="S90" s="12">
        <v>163.6</v>
      </c>
      <c r="T90" s="12">
        <v>74.3</v>
      </c>
      <c r="U90" s="12">
        <v>116</v>
      </c>
      <c r="V90" s="12">
        <v>129</v>
      </c>
    </row>
    <row r="91" spans="1:22" x14ac:dyDescent="0.3">
      <c r="A91" s="19">
        <v>35947</v>
      </c>
      <c r="B91" s="11">
        <v>90</v>
      </c>
      <c r="C91" s="11"/>
      <c r="D91" s="12">
        <v>1.0269999999999999</v>
      </c>
      <c r="E91" s="83">
        <v>0.64400000000000002</v>
      </c>
      <c r="F91" s="12">
        <v>1.274</v>
      </c>
      <c r="G91" s="13">
        <v>1.056</v>
      </c>
      <c r="H91" s="12"/>
      <c r="I91" s="12">
        <v>79</v>
      </c>
      <c r="J91" s="12">
        <v>105</v>
      </c>
      <c r="K91" s="12">
        <v>97</v>
      </c>
      <c r="L91" s="12">
        <v>90</v>
      </c>
      <c r="M91" s="18"/>
      <c r="N91" s="12">
        <v>63</v>
      </c>
      <c r="O91" s="12">
        <v>91</v>
      </c>
      <c r="P91" s="12">
        <v>86</v>
      </c>
      <c r="Q91" s="13">
        <v>56</v>
      </c>
      <c r="R91" s="12"/>
      <c r="S91" s="12">
        <v>64</v>
      </c>
      <c r="T91" s="12">
        <v>55.4</v>
      </c>
      <c r="U91" s="12">
        <v>57.4</v>
      </c>
      <c r="V91" s="12">
        <v>51.5</v>
      </c>
    </row>
    <row r="92" spans="1:22" x14ac:dyDescent="0.3">
      <c r="A92" s="19">
        <v>35977</v>
      </c>
      <c r="B92" s="11">
        <v>91</v>
      </c>
      <c r="C92" s="11"/>
      <c r="D92" s="12">
        <v>0.42099999999999999</v>
      </c>
      <c r="E92" s="83">
        <v>0.501</v>
      </c>
      <c r="F92" s="12">
        <v>0.90700000000000003</v>
      </c>
      <c r="G92" s="13">
        <v>0.49399999999999999</v>
      </c>
      <c r="H92" s="12"/>
      <c r="I92" s="12">
        <v>57</v>
      </c>
      <c r="J92" s="12">
        <v>101</v>
      </c>
      <c r="K92" s="12">
        <v>86</v>
      </c>
      <c r="L92" s="12">
        <v>71</v>
      </c>
      <c r="M92" s="18"/>
      <c r="N92" s="12">
        <v>48</v>
      </c>
      <c r="O92" s="12">
        <v>85</v>
      </c>
      <c r="P92" s="12">
        <v>67</v>
      </c>
      <c r="Q92" s="13">
        <v>50</v>
      </c>
      <c r="R92" s="12"/>
      <c r="S92" s="12">
        <v>104.3</v>
      </c>
      <c r="T92" s="12">
        <v>5.9</v>
      </c>
      <c r="U92" s="12">
        <v>48</v>
      </c>
      <c r="V92" s="12">
        <v>62</v>
      </c>
    </row>
    <row r="93" spans="1:22" x14ac:dyDescent="0.3">
      <c r="A93" s="19">
        <v>36008</v>
      </c>
      <c r="B93" s="11">
        <v>92</v>
      </c>
      <c r="C93" s="11"/>
      <c r="D93" s="12">
        <v>0.32400000000000001</v>
      </c>
      <c r="E93" s="83">
        <v>0.20499999999999999</v>
      </c>
      <c r="F93" s="12">
        <v>0.51300000000000001</v>
      </c>
      <c r="G93" s="13">
        <v>0.373</v>
      </c>
      <c r="H93" s="12"/>
      <c r="I93" s="12">
        <v>53</v>
      </c>
      <c r="J93" s="12">
        <v>90</v>
      </c>
      <c r="K93" s="12">
        <v>73</v>
      </c>
      <c r="L93" s="12">
        <v>66</v>
      </c>
      <c r="M93" s="18"/>
      <c r="N93" s="12">
        <v>48</v>
      </c>
      <c r="O93" s="12">
        <v>85</v>
      </c>
      <c r="P93" s="12">
        <v>67</v>
      </c>
      <c r="Q93" s="13">
        <v>50</v>
      </c>
      <c r="R93" s="12"/>
      <c r="S93" s="12">
        <v>39.6</v>
      </c>
      <c r="T93" s="12">
        <v>79.099999999999994</v>
      </c>
      <c r="U93" s="12">
        <v>68.099999999999994</v>
      </c>
      <c r="V93" s="12">
        <v>60</v>
      </c>
    </row>
    <row r="94" spans="1:22" x14ac:dyDescent="0.3">
      <c r="A94" s="19">
        <v>36039</v>
      </c>
      <c r="B94" s="11">
        <v>93</v>
      </c>
      <c r="C94" s="11"/>
      <c r="D94" s="12">
        <v>0.44</v>
      </c>
      <c r="E94" s="83">
        <v>0.20100000000000001</v>
      </c>
      <c r="F94" s="12">
        <v>1.244</v>
      </c>
      <c r="G94" s="13">
        <v>0.29699999999999999</v>
      </c>
      <c r="H94" s="12"/>
      <c r="I94" s="12">
        <v>56</v>
      </c>
      <c r="J94" s="12">
        <v>89</v>
      </c>
      <c r="K94" s="12">
        <v>94</v>
      </c>
      <c r="L94" s="12">
        <v>58</v>
      </c>
      <c r="M94" s="18"/>
      <c r="N94" s="12">
        <v>45</v>
      </c>
      <c r="O94" s="12">
        <v>80</v>
      </c>
      <c r="P94" s="12">
        <v>69</v>
      </c>
      <c r="Q94" s="13">
        <v>33</v>
      </c>
      <c r="R94" s="12"/>
      <c r="S94" s="12">
        <v>88.1</v>
      </c>
      <c r="T94" s="12">
        <v>67.3</v>
      </c>
      <c r="U94" s="12">
        <v>67.099999999999994</v>
      </c>
      <c r="V94" s="12">
        <v>117</v>
      </c>
    </row>
    <row r="95" spans="1:22" x14ac:dyDescent="0.3">
      <c r="A95" s="19">
        <v>36069</v>
      </c>
      <c r="B95" s="11">
        <v>94</v>
      </c>
      <c r="C95" s="11"/>
      <c r="D95" s="12">
        <v>0.85199999999999998</v>
      </c>
      <c r="E95" s="83">
        <v>1.202</v>
      </c>
      <c r="F95" s="12">
        <v>2.7360000000000002</v>
      </c>
      <c r="G95" s="13">
        <v>2.052</v>
      </c>
      <c r="H95" s="12"/>
      <c r="I95" s="12">
        <v>74</v>
      </c>
      <c r="J95" s="12">
        <v>115</v>
      </c>
      <c r="K95" s="12">
        <v>123</v>
      </c>
      <c r="L95" s="12">
        <v>117</v>
      </c>
      <c r="M95" s="18"/>
      <c r="N95" s="12">
        <v>50</v>
      </c>
      <c r="O95" s="12">
        <v>85</v>
      </c>
      <c r="P95" s="12">
        <v>84</v>
      </c>
      <c r="Q95" s="13">
        <v>68</v>
      </c>
      <c r="R95" s="12"/>
      <c r="S95" s="12">
        <v>176.1</v>
      </c>
      <c r="T95" s="12">
        <v>232.9</v>
      </c>
      <c r="U95" s="12">
        <v>154.5</v>
      </c>
      <c r="V95" s="12">
        <v>188</v>
      </c>
    </row>
    <row r="96" spans="1:22" x14ac:dyDescent="0.3">
      <c r="A96" s="19">
        <v>36100</v>
      </c>
      <c r="B96" s="11">
        <v>95</v>
      </c>
      <c r="C96" s="11"/>
      <c r="D96" s="12">
        <v>0.59</v>
      </c>
      <c r="E96" s="83">
        <v>1.1339999999999999</v>
      </c>
      <c r="F96" s="12">
        <v>2.63</v>
      </c>
      <c r="G96" s="13">
        <v>2.077</v>
      </c>
      <c r="H96" s="12"/>
      <c r="I96" s="12">
        <v>61</v>
      </c>
      <c r="J96" s="12">
        <v>118</v>
      </c>
      <c r="K96" s="12">
        <v>117</v>
      </c>
      <c r="L96" s="12">
        <v>127</v>
      </c>
      <c r="M96" s="18"/>
      <c r="N96" s="12">
        <v>37</v>
      </c>
      <c r="O96" s="12">
        <v>100</v>
      </c>
      <c r="P96" s="12">
        <v>76</v>
      </c>
      <c r="Q96" s="13">
        <v>88</v>
      </c>
      <c r="R96" s="12"/>
      <c r="S96" s="12">
        <v>240.3</v>
      </c>
      <c r="T96" s="12">
        <v>88.6</v>
      </c>
      <c r="U96" s="12">
        <v>109.5</v>
      </c>
      <c r="V96" s="12">
        <v>130</v>
      </c>
    </row>
    <row r="97" spans="1:22" x14ac:dyDescent="0.3">
      <c r="A97" s="19">
        <v>36130</v>
      </c>
      <c r="B97" s="11">
        <v>96</v>
      </c>
      <c r="C97" s="18">
        <v>0.23200000000000001</v>
      </c>
      <c r="D97" s="12">
        <v>0.66800000000000004</v>
      </c>
      <c r="E97" s="83">
        <v>0.66700000000000004</v>
      </c>
      <c r="F97" s="12">
        <v>1.3879999999999999</v>
      </c>
      <c r="G97" s="13">
        <v>1.8360000000000001</v>
      </c>
      <c r="H97" s="12">
        <v>44</v>
      </c>
      <c r="I97" s="12">
        <v>67</v>
      </c>
      <c r="J97" s="12">
        <v>105</v>
      </c>
      <c r="K97" s="12">
        <v>99</v>
      </c>
      <c r="L97" s="12">
        <v>124</v>
      </c>
      <c r="M97" s="18">
        <v>40</v>
      </c>
      <c r="N97" s="12">
        <v>49</v>
      </c>
      <c r="O97" s="12">
        <v>90</v>
      </c>
      <c r="P97" s="12">
        <v>84</v>
      </c>
      <c r="Q97" s="13">
        <v>90</v>
      </c>
      <c r="R97" s="12"/>
      <c r="S97" s="12">
        <v>60</v>
      </c>
      <c r="T97" s="12">
        <v>18.3</v>
      </c>
      <c r="U97" s="12">
        <v>90.5</v>
      </c>
      <c r="V97" s="12">
        <v>105</v>
      </c>
    </row>
    <row r="98" spans="1:22" x14ac:dyDescent="0.3">
      <c r="A98" s="19">
        <v>36161</v>
      </c>
      <c r="B98" s="11">
        <v>97</v>
      </c>
      <c r="C98" s="18">
        <v>0.24199999999999999</v>
      </c>
      <c r="D98" s="12">
        <v>0.29199999999999998</v>
      </c>
      <c r="E98" s="83">
        <v>0.44700000000000001</v>
      </c>
      <c r="F98" s="12">
        <v>1.234</v>
      </c>
      <c r="G98" s="13">
        <v>0.66100000000000003</v>
      </c>
      <c r="H98" s="12">
        <v>43</v>
      </c>
      <c r="I98" s="12">
        <v>56</v>
      </c>
      <c r="J98" s="12">
        <v>99</v>
      </c>
      <c r="K98" s="12">
        <v>96</v>
      </c>
      <c r="L98" s="12">
        <v>84</v>
      </c>
      <c r="M98" s="18">
        <v>40</v>
      </c>
      <c r="N98" s="12">
        <v>40</v>
      </c>
      <c r="O98" s="12">
        <v>90</v>
      </c>
      <c r="P98" s="12">
        <v>90</v>
      </c>
      <c r="Q98" s="13">
        <v>72</v>
      </c>
      <c r="R98" s="12"/>
      <c r="S98" s="12">
        <v>41.3</v>
      </c>
      <c r="T98" s="12">
        <v>0</v>
      </c>
      <c r="U98" s="12">
        <v>73.5</v>
      </c>
      <c r="V98" s="12">
        <v>45</v>
      </c>
    </row>
    <row r="99" spans="1:22" x14ac:dyDescent="0.3">
      <c r="A99" s="19">
        <v>36192</v>
      </c>
      <c r="B99" s="11">
        <v>98</v>
      </c>
      <c r="C99" s="18">
        <v>0.68</v>
      </c>
      <c r="D99" s="12">
        <v>0.58599999999999997</v>
      </c>
      <c r="E99" s="83">
        <v>1.4830000000000001</v>
      </c>
      <c r="F99" s="12">
        <v>3.2789999999999999</v>
      </c>
      <c r="G99" s="13">
        <v>1.629</v>
      </c>
      <c r="H99" s="12">
        <v>53</v>
      </c>
      <c r="I99" s="12">
        <v>70</v>
      </c>
      <c r="J99" s="12">
        <v>119</v>
      </c>
      <c r="K99" s="12">
        <v>135</v>
      </c>
      <c r="L99" s="12">
        <v>108</v>
      </c>
      <c r="M99" s="18">
        <v>38</v>
      </c>
      <c r="N99" s="12">
        <v>39</v>
      </c>
      <c r="O99" s="12">
        <v>88</v>
      </c>
      <c r="P99" s="12">
        <v>93</v>
      </c>
      <c r="Q99" s="13">
        <v>68</v>
      </c>
      <c r="R99" s="12"/>
      <c r="S99" s="12">
        <v>25.5</v>
      </c>
      <c r="T99" s="12">
        <v>5</v>
      </c>
      <c r="U99" s="12">
        <v>154.1</v>
      </c>
      <c r="V99" s="12">
        <v>180.5</v>
      </c>
    </row>
    <row r="100" spans="1:22" x14ac:dyDescent="0.3">
      <c r="A100" s="19">
        <v>36220</v>
      </c>
      <c r="B100" s="11">
        <v>99</v>
      </c>
      <c r="C100" s="18">
        <v>1.048</v>
      </c>
      <c r="D100" s="12">
        <v>0.77700000000000002</v>
      </c>
      <c r="E100" s="83">
        <v>1.4950000000000001</v>
      </c>
      <c r="F100" s="12">
        <v>2.1230000000000002</v>
      </c>
      <c r="G100" s="13">
        <v>1.8560000000000001</v>
      </c>
      <c r="H100" s="12">
        <v>61</v>
      </c>
      <c r="I100" s="12">
        <v>83</v>
      </c>
      <c r="J100" s="12">
        <v>126</v>
      </c>
      <c r="K100" s="12">
        <v>110</v>
      </c>
      <c r="L100" s="12">
        <v>124</v>
      </c>
      <c r="M100" s="18">
        <v>41</v>
      </c>
      <c r="N100" s="12">
        <v>76</v>
      </c>
      <c r="O100" s="12">
        <v>100</v>
      </c>
      <c r="P100" s="12">
        <v>62</v>
      </c>
      <c r="Q100" s="13">
        <v>85</v>
      </c>
      <c r="R100" s="12"/>
      <c r="S100" s="12">
        <v>116.7</v>
      </c>
      <c r="T100" s="12">
        <v>100.9</v>
      </c>
      <c r="U100" s="12">
        <v>93.8</v>
      </c>
      <c r="V100" s="12">
        <v>90</v>
      </c>
    </row>
    <row r="101" spans="1:22" x14ac:dyDescent="0.3">
      <c r="A101" s="19">
        <v>36251</v>
      </c>
      <c r="B101" s="11">
        <v>100</v>
      </c>
      <c r="C101" s="18">
        <v>0.92900000000000005</v>
      </c>
      <c r="D101" s="12">
        <v>0.80700000000000005</v>
      </c>
      <c r="E101" s="83">
        <v>1.5109999999999999</v>
      </c>
      <c r="F101" s="12">
        <v>0.84399999999999997</v>
      </c>
      <c r="G101" s="13">
        <v>1.988</v>
      </c>
      <c r="H101" s="12">
        <v>63</v>
      </c>
      <c r="I101" s="12">
        <v>84</v>
      </c>
      <c r="J101" s="12">
        <v>126</v>
      </c>
      <c r="K101" s="12">
        <v>81</v>
      </c>
      <c r="L101" s="12">
        <v>123</v>
      </c>
      <c r="M101" s="18">
        <v>42</v>
      </c>
      <c r="N101" s="12">
        <v>73</v>
      </c>
      <c r="O101" s="12">
        <v>100</v>
      </c>
      <c r="P101" s="12">
        <v>65</v>
      </c>
      <c r="Q101" s="13">
        <v>83</v>
      </c>
      <c r="R101" s="12"/>
      <c r="S101" s="12">
        <v>221.6</v>
      </c>
      <c r="T101" s="12">
        <v>136.6</v>
      </c>
      <c r="U101" s="12">
        <v>70</v>
      </c>
      <c r="V101" s="12">
        <v>105</v>
      </c>
    </row>
    <row r="102" spans="1:22" x14ac:dyDescent="0.3">
      <c r="A102" s="19">
        <v>36281</v>
      </c>
      <c r="B102" s="11">
        <v>101</v>
      </c>
      <c r="C102" s="18">
        <v>0.33500000000000002</v>
      </c>
      <c r="D102" s="12">
        <v>0.56899999999999995</v>
      </c>
      <c r="E102" s="83">
        <v>0.61399999999999999</v>
      </c>
      <c r="F102" s="12">
        <v>3.1E-2</v>
      </c>
      <c r="G102" s="13">
        <v>0.66600000000000004</v>
      </c>
      <c r="H102" s="12">
        <v>49</v>
      </c>
      <c r="I102" s="12">
        <v>74</v>
      </c>
      <c r="J102" s="12">
        <v>103</v>
      </c>
      <c r="K102" s="12">
        <v>43</v>
      </c>
      <c r="L102" s="12">
        <v>83</v>
      </c>
      <c r="M102" s="18">
        <v>40</v>
      </c>
      <c r="N102" s="12">
        <v>68</v>
      </c>
      <c r="O102" s="12">
        <v>85</v>
      </c>
      <c r="P102" s="12">
        <v>20</v>
      </c>
      <c r="Q102" s="13">
        <v>64</v>
      </c>
      <c r="R102" s="12"/>
      <c r="S102" s="12">
        <v>62.6</v>
      </c>
      <c r="T102" s="12">
        <v>188.6</v>
      </c>
      <c r="U102" s="12">
        <v>77.5</v>
      </c>
      <c r="V102" s="12">
        <v>105</v>
      </c>
    </row>
    <row r="103" spans="1:22" x14ac:dyDescent="0.3">
      <c r="A103" s="19">
        <v>36312</v>
      </c>
      <c r="B103" s="11">
        <v>102</v>
      </c>
      <c r="C103" s="18">
        <v>0.24299999999999999</v>
      </c>
      <c r="D103" s="12">
        <v>0.621</v>
      </c>
      <c r="E103" s="83">
        <v>0.438</v>
      </c>
      <c r="F103" s="12">
        <v>0.80700000000000005</v>
      </c>
      <c r="G103" s="13">
        <v>0.64800000000000002</v>
      </c>
      <c r="H103" s="12">
        <v>45</v>
      </c>
      <c r="I103" s="12">
        <v>76</v>
      </c>
      <c r="J103" s="12">
        <v>99</v>
      </c>
      <c r="K103" s="12">
        <v>97</v>
      </c>
      <c r="L103" s="12">
        <v>83</v>
      </c>
      <c r="M103" s="18">
        <v>39</v>
      </c>
      <c r="N103" s="12">
        <v>70</v>
      </c>
      <c r="O103" s="12">
        <v>80</v>
      </c>
      <c r="P103" s="12">
        <v>65</v>
      </c>
      <c r="Q103" s="13">
        <v>60</v>
      </c>
      <c r="R103" s="12"/>
      <c r="S103" s="12">
        <v>31.8</v>
      </c>
      <c r="T103" s="12">
        <v>74.5</v>
      </c>
      <c r="U103" s="12">
        <v>131.5</v>
      </c>
      <c r="V103" s="12">
        <v>220</v>
      </c>
    </row>
    <row r="104" spans="1:22" x14ac:dyDescent="0.3">
      <c r="A104" s="19">
        <v>36342</v>
      </c>
      <c r="B104" s="11">
        <v>103</v>
      </c>
      <c r="C104" s="18">
        <v>0.40100000000000002</v>
      </c>
      <c r="D104" s="12">
        <v>0.53700000000000003</v>
      </c>
      <c r="E104" s="83">
        <v>0.29799999999999999</v>
      </c>
      <c r="F104" s="12">
        <v>0.33300000000000002</v>
      </c>
      <c r="G104" s="13">
        <v>0.64</v>
      </c>
      <c r="H104" s="12">
        <v>47</v>
      </c>
      <c r="I104" s="12">
        <v>72</v>
      </c>
      <c r="J104" s="12">
        <v>91</v>
      </c>
      <c r="K104" s="12">
        <v>82</v>
      </c>
      <c r="L104" s="12">
        <v>83</v>
      </c>
      <c r="M104" s="18">
        <v>37</v>
      </c>
      <c r="N104" s="12">
        <v>68</v>
      </c>
      <c r="O104" s="12">
        <v>75</v>
      </c>
      <c r="P104" s="12">
        <v>60</v>
      </c>
      <c r="Q104" s="13">
        <v>64</v>
      </c>
      <c r="R104" s="12"/>
      <c r="S104" s="12">
        <v>50.5</v>
      </c>
      <c r="T104" s="12">
        <v>59.8</v>
      </c>
      <c r="U104" s="12">
        <v>27.5</v>
      </c>
      <c r="V104" s="12">
        <v>55</v>
      </c>
    </row>
    <row r="105" spans="1:22" x14ac:dyDescent="0.3">
      <c r="A105" s="19">
        <v>36373</v>
      </c>
      <c r="B105" s="11">
        <v>104</v>
      </c>
      <c r="C105" s="18">
        <v>0.32700000000000001</v>
      </c>
      <c r="D105" s="12">
        <v>0.65200000000000002</v>
      </c>
      <c r="E105" s="83">
        <v>0.60699999999999998</v>
      </c>
      <c r="F105" s="12">
        <v>0.18</v>
      </c>
      <c r="G105" s="13">
        <v>0.92200000000000004</v>
      </c>
      <c r="H105" s="12">
        <v>51</v>
      </c>
      <c r="I105" s="12">
        <v>77</v>
      </c>
      <c r="J105" s="12">
        <v>103</v>
      </c>
      <c r="K105" s="12">
        <v>48</v>
      </c>
      <c r="L105" s="12">
        <v>88</v>
      </c>
      <c r="M105" s="18">
        <v>40</v>
      </c>
      <c r="N105" s="12">
        <v>69</v>
      </c>
      <c r="O105" s="12">
        <v>85</v>
      </c>
      <c r="P105" s="12">
        <v>10</v>
      </c>
      <c r="Q105" s="13">
        <v>59</v>
      </c>
      <c r="R105" s="12"/>
      <c r="S105" s="12">
        <v>46.1</v>
      </c>
      <c r="T105" s="12">
        <v>39.1</v>
      </c>
      <c r="U105" s="12">
        <v>94.7</v>
      </c>
      <c r="V105" s="12">
        <v>107</v>
      </c>
    </row>
    <row r="106" spans="1:22" x14ac:dyDescent="0.3">
      <c r="A106" s="19">
        <v>36404</v>
      </c>
      <c r="B106" s="11">
        <v>105</v>
      </c>
      <c r="C106" s="18">
        <v>0.58399999999999996</v>
      </c>
      <c r="D106" s="12">
        <v>0.68500000000000005</v>
      </c>
      <c r="E106" s="83">
        <v>1.109</v>
      </c>
      <c r="F106" s="12">
        <v>3.5999999999999997E-2</v>
      </c>
      <c r="G106" s="13">
        <v>1.9119999999999999</v>
      </c>
      <c r="H106" s="12">
        <v>55</v>
      </c>
      <c r="I106" s="12">
        <v>78</v>
      </c>
      <c r="J106" s="12">
        <v>117</v>
      </c>
      <c r="K106" s="12">
        <v>40</v>
      </c>
      <c r="L106" s="12">
        <v>123</v>
      </c>
      <c r="M106" s="18">
        <v>48</v>
      </c>
      <c r="N106" s="12">
        <v>65</v>
      </c>
      <c r="O106" s="12">
        <v>95</v>
      </c>
      <c r="P106" s="12">
        <v>20</v>
      </c>
      <c r="Q106" s="13">
        <v>90</v>
      </c>
      <c r="R106" s="12"/>
      <c r="S106" s="12">
        <v>32.299999999999997</v>
      </c>
      <c r="T106" s="12">
        <v>44.8</v>
      </c>
      <c r="U106" s="12">
        <v>143.5</v>
      </c>
      <c r="V106" s="12">
        <v>175</v>
      </c>
    </row>
    <row r="107" spans="1:22" x14ac:dyDescent="0.3">
      <c r="A107" s="19">
        <v>36434</v>
      </c>
      <c r="B107" s="11">
        <v>106</v>
      </c>
      <c r="C107" s="18">
        <v>1.03</v>
      </c>
      <c r="D107" s="12">
        <v>0.96099999999999997</v>
      </c>
      <c r="E107" s="83">
        <v>4.0170000000000003</v>
      </c>
      <c r="F107" s="12">
        <v>5.665</v>
      </c>
      <c r="G107" s="13">
        <v>3.2410000000000001</v>
      </c>
      <c r="H107" s="12">
        <v>64</v>
      </c>
      <c r="I107" s="12">
        <v>92</v>
      </c>
      <c r="J107" s="12">
        <v>164</v>
      </c>
      <c r="K107" s="12">
        <v>154</v>
      </c>
      <c r="L107" s="12">
        <v>173</v>
      </c>
      <c r="M107" s="18">
        <v>51</v>
      </c>
      <c r="N107" s="12">
        <v>74</v>
      </c>
      <c r="O107" s="12">
        <v>118</v>
      </c>
      <c r="P107" s="12">
        <v>110</v>
      </c>
      <c r="Q107" s="13">
        <v>110</v>
      </c>
      <c r="R107" s="12"/>
      <c r="S107" s="12">
        <v>88.4</v>
      </c>
      <c r="T107" s="12">
        <v>107.5</v>
      </c>
      <c r="U107" s="12">
        <v>166</v>
      </c>
      <c r="V107" s="12">
        <v>145</v>
      </c>
    </row>
    <row r="108" spans="1:22" x14ac:dyDescent="0.3">
      <c r="A108" s="19">
        <v>36465</v>
      </c>
      <c r="B108" s="11">
        <v>107</v>
      </c>
      <c r="C108" s="18">
        <v>0.83899999999999997</v>
      </c>
      <c r="D108" s="12">
        <v>0.67100000000000004</v>
      </c>
      <c r="E108" s="83">
        <v>1.8759999999999999</v>
      </c>
      <c r="F108" s="12">
        <v>0.315</v>
      </c>
      <c r="G108" s="13">
        <v>3.0409999999999999</v>
      </c>
      <c r="H108" s="12">
        <v>55</v>
      </c>
      <c r="I108" s="12">
        <v>78</v>
      </c>
      <c r="J108" s="12">
        <v>134</v>
      </c>
      <c r="K108" s="12">
        <v>72</v>
      </c>
      <c r="L108" s="12">
        <v>154</v>
      </c>
      <c r="M108" s="18">
        <v>47</v>
      </c>
      <c r="N108" s="12">
        <v>59</v>
      </c>
      <c r="O108" s="12">
        <v>105</v>
      </c>
      <c r="P108" s="12">
        <v>48</v>
      </c>
      <c r="Q108" s="13">
        <v>129</v>
      </c>
      <c r="R108" s="12"/>
      <c r="S108" s="12">
        <v>30.6</v>
      </c>
      <c r="T108" s="12">
        <v>13.8</v>
      </c>
      <c r="U108" s="12">
        <v>203.5</v>
      </c>
      <c r="V108" s="12">
        <v>160</v>
      </c>
    </row>
    <row r="109" spans="1:22" x14ac:dyDescent="0.3">
      <c r="A109" s="19">
        <v>36495</v>
      </c>
      <c r="B109" s="11">
        <v>108</v>
      </c>
      <c r="C109" s="18">
        <v>0.24299999999999999</v>
      </c>
      <c r="D109" s="12">
        <v>0.248</v>
      </c>
      <c r="E109" s="83">
        <v>0.42</v>
      </c>
      <c r="F109" s="12">
        <v>0.35299999999999998</v>
      </c>
      <c r="G109" s="13">
        <v>1.129</v>
      </c>
      <c r="H109" s="12">
        <v>45</v>
      </c>
      <c r="I109" s="12">
        <v>53</v>
      </c>
      <c r="J109" s="12">
        <v>99</v>
      </c>
      <c r="K109" s="12">
        <v>85</v>
      </c>
      <c r="L109" s="12">
        <v>104</v>
      </c>
      <c r="M109" s="18">
        <v>38</v>
      </c>
      <c r="N109" s="12">
        <v>47</v>
      </c>
      <c r="O109" s="12">
        <v>88</v>
      </c>
      <c r="P109" s="12">
        <v>70</v>
      </c>
      <c r="Q109" s="13">
        <v>93</v>
      </c>
      <c r="R109" s="12"/>
      <c r="S109" s="12">
        <v>16.600000000000001</v>
      </c>
      <c r="T109" s="12">
        <v>75.2</v>
      </c>
      <c r="U109" s="12">
        <v>96</v>
      </c>
      <c r="V109" s="12">
        <v>45</v>
      </c>
    </row>
    <row r="110" spans="1:22" x14ac:dyDescent="0.3">
      <c r="A110" s="19">
        <v>36526</v>
      </c>
      <c r="B110" s="11">
        <v>109</v>
      </c>
      <c r="C110" s="18">
        <v>0.161</v>
      </c>
      <c r="D110" s="12">
        <v>0.18099999999999999</v>
      </c>
      <c r="E110" s="83">
        <v>0.13200000000000001</v>
      </c>
      <c r="F110" s="12">
        <v>0.38</v>
      </c>
      <c r="G110" s="13">
        <v>0.63200000000000001</v>
      </c>
      <c r="H110" s="12">
        <v>42</v>
      </c>
      <c r="I110" s="12">
        <v>46</v>
      </c>
      <c r="J110" s="12">
        <v>85</v>
      </c>
      <c r="K110" s="12">
        <v>77</v>
      </c>
      <c r="L110" s="12">
        <v>81</v>
      </c>
      <c r="M110" s="18">
        <v>39</v>
      </c>
      <c r="N110" s="12">
        <v>43</v>
      </c>
      <c r="O110" s="12">
        <v>77</v>
      </c>
      <c r="P110" s="12">
        <v>24</v>
      </c>
      <c r="Q110" s="13">
        <v>72</v>
      </c>
      <c r="R110" s="12"/>
      <c r="S110" s="12">
        <v>22</v>
      </c>
      <c r="T110" s="12">
        <v>19.7</v>
      </c>
      <c r="U110" s="12">
        <v>35.5</v>
      </c>
      <c r="V110" s="12">
        <v>15</v>
      </c>
    </row>
    <row r="111" spans="1:22" x14ac:dyDescent="0.3">
      <c r="A111" s="19">
        <v>36557</v>
      </c>
      <c r="B111" s="11">
        <v>110</v>
      </c>
      <c r="C111" s="18">
        <v>0.24</v>
      </c>
      <c r="D111" s="12">
        <v>0.22900000000000001</v>
      </c>
      <c r="E111" s="83">
        <v>0.50800000000000001</v>
      </c>
      <c r="F111" s="12">
        <v>0.11799999999999999</v>
      </c>
      <c r="G111" s="13">
        <v>0.53700000000000003</v>
      </c>
      <c r="H111" s="12">
        <v>45</v>
      </c>
      <c r="I111" s="12">
        <v>49</v>
      </c>
      <c r="J111" s="12">
        <v>95</v>
      </c>
      <c r="K111" s="12">
        <v>38</v>
      </c>
      <c r="L111" s="12">
        <v>70</v>
      </c>
      <c r="M111" s="18">
        <v>38</v>
      </c>
      <c r="N111" s="12">
        <v>41</v>
      </c>
      <c r="O111" s="12">
        <v>75</v>
      </c>
      <c r="P111" s="12">
        <v>10</v>
      </c>
      <c r="Q111" s="13">
        <v>41</v>
      </c>
      <c r="R111" s="12"/>
      <c r="S111" s="12">
        <v>62.5</v>
      </c>
      <c r="T111" s="12">
        <v>0</v>
      </c>
      <c r="U111" s="12">
        <v>95.5</v>
      </c>
      <c r="V111" s="12">
        <v>130</v>
      </c>
    </row>
    <row r="112" spans="1:22" x14ac:dyDescent="0.3">
      <c r="A112" s="19">
        <v>36586</v>
      </c>
      <c r="B112" s="11">
        <v>111</v>
      </c>
      <c r="C112" s="18">
        <v>0.24</v>
      </c>
      <c r="D112" s="12">
        <v>0.191</v>
      </c>
      <c r="E112" s="83">
        <v>0.25600000000000001</v>
      </c>
      <c r="F112" s="12">
        <v>0.38100000000000001</v>
      </c>
      <c r="G112" s="13">
        <v>0.58899999999999997</v>
      </c>
      <c r="H112" s="12">
        <v>43</v>
      </c>
      <c r="I112" s="12">
        <v>47</v>
      </c>
      <c r="J112" s="12">
        <v>91</v>
      </c>
      <c r="K112" s="12">
        <v>75</v>
      </c>
      <c r="L112" s="12">
        <v>79</v>
      </c>
      <c r="M112" s="18">
        <v>38</v>
      </c>
      <c r="N112" s="12">
        <v>42</v>
      </c>
      <c r="O112" s="12">
        <v>83</v>
      </c>
      <c r="P112" s="12">
        <v>38</v>
      </c>
      <c r="Q112" s="13">
        <v>60</v>
      </c>
      <c r="R112" s="12"/>
      <c r="S112" s="12">
        <v>86.7</v>
      </c>
      <c r="T112" s="12">
        <v>45.2</v>
      </c>
      <c r="U112" s="12">
        <v>77.5</v>
      </c>
      <c r="V112" s="12">
        <v>85</v>
      </c>
    </row>
    <row r="113" spans="1:22" x14ac:dyDescent="0.3">
      <c r="A113" s="19">
        <v>36617</v>
      </c>
      <c r="B113" s="11">
        <v>112</v>
      </c>
      <c r="C113" s="18">
        <v>0.13900000000000001</v>
      </c>
      <c r="D113" s="12">
        <v>0.218</v>
      </c>
      <c r="E113" s="83">
        <v>0.17799999999999999</v>
      </c>
      <c r="F113" s="12">
        <v>1E-3</v>
      </c>
      <c r="G113" s="13">
        <v>0.442</v>
      </c>
      <c r="H113" s="12">
        <v>39</v>
      </c>
      <c r="I113" s="12">
        <v>50</v>
      </c>
      <c r="J113" s="12">
        <v>88</v>
      </c>
      <c r="K113" s="12">
        <v>23</v>
      </c>
      <c r="L113" s="12">
        <v>71</v>
      </c>
      <c r="M113" s="18">
        <v>36</v>
      </c>
      <c r="N113" s="12">
        <v>46</v>
      </c>
      <c r="O113" s="12">
        <v>80</v>
      </c>
      <c r="P113" s="12">
        <v>10</v>
      </c>
      <c r="Q113" s="13">
        <v>63</v>
      </c>
      <c r="R113" s="12"/>
      <c r="S113" s="12">
        <v>119.5</v>
      </c>
      <c r="T113" s="12">
        <v>179.1</v>
      </c>
      <c r="U113" s="12">
        <v>48.5</v>
      </c>
      <c r="V113" s="12">
        <v>90</v>
      </c>
    </row>
    <row r="114" spans="1:22" x14ac:dyDescent="0.3">
      <c r="A114" s="19">
        <v>36647</v>
      </c>
      <c r="B114" s="11">
        <v>113</v>
      </c>
      <c r="C114" s="18">
        <v>0.13100000000000001</v>
      </c>
      <c r="D114" s="12">
        <v>0.193</v>
      </c>
      <c r="E114" s="83">
        <v>6.9000000000000006E-2</v>
      </c>
      <c r="F114" s="12">
        <v>0</v>
      </c>
      <c r="G114" s="13">
        <v>0.28799999999999998</v>
      </c>
      <c r="H114" s="12">
        <v>39</v>
      </c>
      <c r="I114" s="12">
        <v>47</v>
      </c>
      <c r="J114" s="12">
        <v>81</v>
      </c>
      <c r="K114" s="12">
        <v>19</v>
      </c>
      <c r="L114" s="12">
        <v>60</v>
      </c>
      <c r="M114" s="18">
        <v>36</v>
      </c>
      <c r="N114" s="12">
        <v>33</v>
      </c>
      <c r="O114" s="12">
        <v>74</v>
      </c>
      <c r="P114" s="12">
        <v>12</v>
      </c>
      <c r="Q114" s="13">
        <v>55</v>
      </c>
      <c r="R114" s="12"/>
      <c r="S114" s="12">
        <v>116.5</v>
      </c>
      <c r="T114" s="12">
        <v>48.2</v>
      </c>
      <c r="U114" s="12">
        <v>22.9</v>
      </c>
      <c r="V114" s="12">
        <v>180</v>
      </c>
    </row>
    <row r="115" spans="1:22" x14ac:dyDescent="0.3">
      <c r="A115" s="19">
        <v>36678</v>
      </c>
      <c r="B115" s="11">
        <v>114</v>
      </c>
      <c r="C115" s="18">
        <v>0.20899999999999999</v>
      </c>
      <c r="D115" s="12">
        <v>0.57799999999999996</v>
      </c>
      <c r="E115" s="83">
        <v>0.1</v>
      </c>
      <c r="F115" s="12">
        <v>1E-3</v>
      </c>
      <c r="G115" s="13">
        <v>0.21099999999999999</v>
      </c>
      <c r="H115" s="12">
        <v>40</v>
      </c>
      <c r="I115" s="12">
        <v>74</v>
      </c>
      <c r="J115" s="12">
        <v>81</v>
      </c>
      <c r="K115" s="12">
        <v>25</v>
      </c>
      <c r="L115" s="12">
        <v>61</v>
      </c>
      <c r="M115" s="18">
        <v>36</v>
      </c>
      <c r="N115" s="12">
        <v>60</v>
      </c>
      <c r="O115" s="12">
        <v>72</v>
      </c>
      <c r="P115" s="12">
        <v>20</v>
      </c>
      <c r="Q115" s="13">
        <v>36</v>
      </c>
      <c r="R115" s="12"/>
      <c r="S115" s="12">
        <v>33.6</v>
      </c>
      <c r="T115" s="12">
        <v>84.6</v>
      </c>
      <c r="U115" s="12">
        <v>45</v>
      </c>
      <c r="V115" s="12">
        <v>75</v>
      </c>
    </row>
    <row r="116" spans="1:22" x14ac:dyDescent="0.3">
      <c r="A116" s="19">
        <v>36708</v>
      </c>
      <c r="B116" s="11">
        <v>115</v>
      </c>
      <c r="C116" s="18">
        <v>0.27900000000000003</v>
      </c>
      <c r="D116" s="12">
        <v>0.46600000000000003</v>
      </c>
      <c r="E116" s="83">
        <v>0.22800000000000001</v>
      </c>
      <c r="F116" s="12">
        <v>0.68400000000000005</v>
      </c>
      <c r="G116" s="13">
        <v>0.35699999999999998</v>
      </c>
      <c r="H116" s="12">
        <v>46</v>
      </c>
      <c r="I116" s="12">
        <v>68</v>
      </c>
      <c r="J116" s="12">
        <v>89</v>
      </c>
      <c r="K116" s="12">
        <v>76</v>
      </c>
      <c r="L116" s="12">
        <v>77</v>
      </c>
      <c r="M116" s="18">
        <v>38</v>
      </c>
      <c r="N116" s="12">
        <v>61</v>
      </c>
      <c r="O116" s="12">
        <v>75</v>
      </c>
      <c r="P116" s="12">
        <v>24</v>
      </c>
      <c r="Q116" s="13">
        <v>39</v>
      </c>
      <c r="R116" s="12"/>
      <c r="S116" s="12">
        <v>32.299999999999997</v>
      </c>
      <c r="T116" s="12">
        <v>20</v>
      </c>
      <c r="U116" s="12">
        <v>46.2</v>
      </c>
      <c r="V116" s="12">
        <v>69</v>
      </c>
    </row>
    <row r="117" spans="1:22" x14ac:dyDescent="0.3">
      <c r="A117" s="19">
        <v>36739</v>
      </c>
      <c r="B117" s="11">
        <v>116</v>
      </c>
      <c r="C117" s="18">
        <v>0.14899999999999999</v>
      </c>
      <c r="D117" s="12">
        <v>0.247</v>
      </c>
      <c r="E117" s="83">
        <v>0.112</v>
      </c>
      <c r="F117" s="12">
        <v>0.46400000000000002</v>
      </c>
      <c r="G117" s="13">
        <v>0.14299999999999999</v>
      </c>
      <c r="H117" s="12">
        <v>40</v>
      </c>
      <c r="I117" s="12">
        <v>53</v>
      </c>
      <c r="J117" s="12">
        <v>83</v>
      </c>
      <c r="K117" s="12">
        <v>90</v>
      </c>
      <c r="L117" s="12">
        <v>70</v>
      </c>
      <c r="M117" s="18">
        <v>35</v>
      </c>
      <c r="N117" s="12">
        <v>49</v>
      </c>
      <c r="O117" s="12">
        <v>75</v>
      </c>
      <c r="P117" s="12">
        <v>74</v>
      </c>
      <c r="Q117" s="13">
        <v>58</v>
      </c>
      <c r="R117" s="12"/>
      <c r="S117" s="12">
        <v>76.099999999999994</v>
      </c>
      <c r="T117" s="12">
        <v>44.2</v>
      </c>
      <c r="U117" s="12">
        <v>45.5</v>
      </c>
      <c r="V117" s="12">
        <v>63</v>
      </c>
    </row>
    <row r="118" spans="1:22" x14ac:dyDescent="0.3">
      <c r="A118" s="19">
        <v>36770</v>
      </c>
      <c r="B118" s="11">
        <v>117</v>
      </c>
      <c r="C118" s="18">
        <v>0.40600000000000003</v>
      </c>
      <c r="D118" s="12">
        <v>0.499</v>
      </c>
      <c r="E118" s="83">
        <v>0.81</v>
      </c>
      <c r="F118" s="12">
        <v>0.58499999999999996</v>
      </c>
      <c r="G118" s="13">
        <v>0.95199999999999996</v>
      </c>
      <c r="H118" s="12">
        <v>48</v>
      </c>
      <c r="I118" s="12">
        <v>66</v>
      </c>
      <c r="J118" s="12">
        <v>104</v>
      </c>
      <c r="K118" s="12">
        <v>85</v>
      </c>
      <c r="L118" s="12">
        <v>99</v>
      </c>
      <c r="M118" s="18">
        <v>37</v>
      </c>
      <c r="N118" s="12">
        <v>49</v>
      </c>
      <c r="O118" s="12">
        <v>77</v>
      </c>
      <c r="P118" s="12">
        <v>64</v>
      </c>
      <c r="Q118" s="13">
        <v>60</v>
      </c>
      <c r="R118" s="12"/>
      <c r="S118" s="12">
        <v>45.5</v>
      </c>
      <c r="T118" s="12"/>
      <c r="U118" s="12">
        <v>121.5</v>
      </c>
      <c r="V118" s="12">
        <v>175</v>
      </c>
    </row>
    <row r="119" spans="1:22" x14ac:dyDescent="0.3">
      <c r="A119" s="19">
        <v>36800</v>
      </c>
      <c r="B119" s="11">
        <v>118</v>
      </c>
      <c r="C119" s="18">
        <v>0.56899999999999995</v>
      </c>
      <c r="D119" s="12">
        <v>0.67300000000000004</v>
      </c>
      <c r="E119" s="83">
        <v>0.77500000000000002</v>
      </c>
      <c r="F119" s="12">
        <v>1.492</v>
      </c>
      <c r="G119" s="13">
        <v>1.871</v>
      </c>
      <c r="H119" s="12">
        <v>51</v>
      </c>
      <c r="I119" s="12">
        <v>78</v>
      </c>
      <c r="J119" s="12">
        <v>109</v>
      </c>
      <c r="K119" s="12">
        <v>108</v>
      </c>
      <c r="L119" s="12">
        <v>122</v>
      </c>
      <c r="M119" s="18">
        <v>39</v>
      </c>
      <c r="N119" s="12">
        <v>62</v>
      </c>
      <c r="O119" s="12">
        <v>90</v>
      </c>
      <c r="P119" s="12">
        <v>73</v>
      </c>
      <c r="Q119" s="13">
        <v>90</v>
      </c>
      <c r="R119" s="12"/>
      <c r="S119" s="12">
        <v>72.8</v>
      </c>
      <c r="T119" s="12">
        <v>99.2</v>
      </c>
      <c r="U119" s="12">
        <v>92.5</v>
      </c>
      <c r="V119" s="12">
        <v>115</v>
      </c>
    </row>
    <row r="120" spans="1:22" x14ac:dyDescent="0.3">
      <c r="A120" s="19">
        <v>36831</v>
      </c>
      <c r="B120" s="11">
        <v>119</v>
      </c>
      <c r="C120" s="18">
        <v>0.66900000000000004</v>
      </c>
      <c r="D120" s="12">
        <v>0.52100000000000002</v>
      </c>
      <c r="E120" s="83">
        <v>0.59599999999999997</v>
      </c>
      <c r="F120" s="12">
        <v>0.74199999999999999</v>
      </c>
      <c r="G120" s="13">
        <v>1.4239999999999999</v>
      </c>
      <c r="H120" s="12">
        <v>52</v>
      </c>
      <c r="I120" s="12">
        <v>106</v>
      </c>
      <c r="J120" s="12">
        <v>104</v>
      </c>
      <c r="K120" s="12">
        <v>94</v>
      </c>
      <c r="L120" s="12">
        <v>114</v>
      </c>
      <c r="M120" s="18">
        <v>38</v>
      </c>
      <c r="N120" s="12">
        <v>69</v>
      </c>
      <c r="O120" s="12">
        <v>84</v>
      </c>
      <c r="P120" s="12">
        <v>48</v>
      </c>
      <c r="Q120" s="13">
        <v>68</v>
      </c>
      <c r="R120" s="12"/>
      <c r="S120" s="12">
        <v>74.7</v>
      </c>
      <c r="T120" s="12">
        <v>62.8</v>
      </c>
      <c r="U120" s="12">
        <v>117</v>
      </c>
      <c r="V120" s="12">
        <v>45</v>
      </c>
    </row>
    <row r="121" spans="1:22" x14ac:dyDescent="0.3">
      <c r="A121" s="19">
        <v>36861</v>
      </c>
      <c r="B121" s="11">
        <v>120</v>
      </c>
      <c r="C121" s="18">
        <v>0.24199999999999999</v>
      </c>
      <c r="D121" s="12">
        <v>0.34799999999999998</v>
      </c>
      <c r="E121" s="83">
        <v>3.1E-2</v>
      </c>
      <c r="F121" s="12">
        <v>2E-3</v>
      </c>
      <c r="G121" s="13">
        <v>8.3000000000000004E-2</v>
      </c>
      <c r="H121" s="12">
        <v>44</v>
      </c>
      <c r="I121" s="12">
        <v>60</v>
      </c>
      <c r="J121" s="12">
        <v>76</v>
      </c>
      <c r="K121" s="12">
        <v>21</v>
      </c>
      <c r="L121" s="12">
        <v>65</v>
      </c>
      <c r="M121" s="18">
        <v>40</v>
      </c>
      <c r="N121" s="12">
        <v>43</v>
      </c>
      <c r="O121" s="12">
        <v>70</v>
      </c>
      <c r="P121" s="12">
        <v>10</v>
      </c>
      <c r="Q121" s="13">
        <v>55</v>
      </c>
      <c r="R121" s="12"/>
      <c r="S121" s="12">
        <v>82.4</v>
      </c>
      <c r="T121" s="12">
        <v>79.2</v>
      </c>
      <c r="U121" s="12">
        <v>54</v>
      </c>
      <c r="V121" s="12">
        <v>55</v>
      </c>
    </row>
    <row r="122" spans="1:22" x14ac:dyDescent="0.3">
      <c r="A122" s="19">
        <v>36892</v>
      </c>
      <c r="B122" s="11">
        <v>121</v>
      </c>
      <c r="C122" s="18">
        <v>0.158</v>
      </c>
      <c r="D122" s="12">
        <v>0.109</v>
      </c>
      <c r="E122" s="83">
        <v>4.1185180000000002E-2</v>
      </c>
      <c r="F122" s="12">
        <v>0</v>
      </c>
      <c r="G122" s="13">
        <v>0.04</v>
      </c>
      <c r="H122" s="12">
        <v>40</v>
      </c>
      <c r="I122" s="12">
        <v>38</v>
      </c>
      <c r="J122" s="12">
        <v>78</v>
      </c>
      <c r="K122" s="12">
        <v>11</v>
      </c>
      <c r="L122" s="12">
        <v>56</v>
      </c>
      <c r="M122" s="18">
        <v>37</v>
      </c>
      <c r="N122" s="12">
        <v>38</v>
      </c>
      <c r="O122" s="12">
        <v>73</v>
      </c>
      <c r="P122" s="12">
        <v>9</v>
      </c>
      <c r="Q122" s="13">
        <v>49</v>
      </c>
      <c r="R122" s="12"/>
      <c r="S122" s="12">
        <v>62.1</v>
      </c>
      <c r="T122" s="12">
        <v>45.9</v>
      </c>
      <c r="U122" s="12">
        <v>35.1</v>
      </c>
      <c r="V122" s="12">
        <v>61</v>
      </c>
    </row>
    <row r="123" spans="1:22" x14ac:dyDescent="0.3">
      <c r="A123" s="19">
        <v>36923</v>
      </c>
      <c r="B123" s="11">
        <v>122</v>
      </c>
      <c r="C123" s="18">
        <v>0.14199999999999999</v>
      </c>
      <c r="D123" s="12">
        <v>0.109</v>
      </c>
      <c r="E123" s="83">
        <v>6.8500000000000005E-2</v>
      </c>
      <c r="F123" s="12">
        <v>0.26100000000000001</v>
      </c>
      <c r="G123" s="13">
        <v>2.3E-2</v>
      </c>
      <c r="H123" s="12">
        <v>39</v>
      </c>
      <c r="I123" s="12">
        <v>38</v>
      </c>
      <c r="J123" s="12">
        <v>75</v>
      </c>
      <c r="K123" s="12">
        <v>81</v>
      </c>
      <c r="L123" s="12">
        <v>51</v>
      </c>
      <c r="M123" s="18">
        <v>34</v>
      </c>
      <c r="N123" s="12">
        <v>38</v>
      </c>
      <c r="O123" s="12">
        <v>58</v>
      </c>
      <c r="P123" s="12">
        <v>80</v>
      </c>
      <c r="Q123" s="13">
        <v>50</v>
      </c>
      <c r="R123" s="12"/>
      <c r="S123" s="12">
        <v>97.1</v>
      </c>
      <c r="T123" s="12">
        <v>73.599999999999994</v>
      </c>
      <c r="U123" s="12">
        <v>43</v>
      </c>
      <c r="V123" s="12">
        <v>18</v>
      </c>
    </row>
    <row r="124" spans="1:22" x14ac:dyDescent="0.3">
      <c r="A124" s="19">
        <v>36951</v>
      </c>
      <c r="B124" s="11">
        <v>123</v>
      </c>
      <c r="C124" s="18">
        <v>0.34899999999999998</v>
      </c>
      <c r="D124" s="12">
        <v>0.16</v>
      </c>
      <c r="E124" s="83">
        <v>0.1331667</v>
      </c>
      <c r="F124" s="12">
        <v>0.23200000000000001</v>
      </c>
      <c r="G124" s="13">
        <v>7.5999999999999998E-2</v>
      </c>
      <c r="H124" s="12">
        <v>45</v>
      </c>
      <c r="I124" s="12">
        <v>44</v>
      </c>
      <c r="J124" s="12">
        <v>82</v>
      </c>
      <c r="K124" s="12">
        <v>79</v>
      </c>
      <c r="L124" s="12">
        <v>62</v>
      </c>
      <c r="M124" s="18">
        <v>38</v>
      </c>
      <c r="N124" s="12">
        <v>38</v>
      </c>
      <c r="O124" s="12">
        <v>70</v>
      </c>
      <c r="P124" s="12">
        <v>70</v>
      </c>
      <c r="Q124" s="13">
        <v>50</v>
      </c>
      <c r="R124" s="12"/>
      <c r="S124" s="12">
        <v>51.2</v>
      </c>
      <c r="T124" s="12">
        <v>105.5</v>
      </c>
      <c r="U124" s="12">
        <v>104</v>
      </c>
      <c r="V124" s="12">
        <v>175</v>
      </c>
    </row>
    <row r="125" spans="1:22" x14ac:dyDescent="0.3">
      <c r="A125" s="19">
        <v>36982</v>
      </c>
      <c r="B125" s="11">
        <v>124</v>
      </c>
      <c r="C125" s="18">
        <v>0.123</v>
      </c>
      <c r="D125" s="14"/>
      <c r="E125" s="83">
        <v>3.3666670000000003E-2</v>
      </c>
      <c r="F125" s="12">
        <v>0.107</v>
      </c>
      <c r="G125" s="13">
        <v>2.7E-2</v>
      </c>
      <c r="H125" s="12">
        <v>38</v>
      </c>
      <c r="I125" s="12"/>
      <c r="J125" s="12">
        <v>68</v>
      </c>
      <c r="K125" s="12">
        <v>57</v>
      </c>
      <c r="L125" s="12">
        <v>52</v>
      </c>
      <c r="M125" s="18">
        <v>35</v>
      </c>
      <c r="N125" s="12"/>
      <c r="O125" s="12">
        <v>43</v>
      </c>
      <c r="P125" s="12">
        <v>10</v>
      </c>
      <c r="Q125" s="13">
        <v>43</v>
      </c>
      <c r="R125" s="12"/>
      <c r="S125" s="12">
        <v>55.5</v>
      </c>
      <c r="T125" s="12">
        <v>166.8</v>
      </c>
      <c r="U125" s="12">
        <v>29.5</v>
      </c>
      <c r="V125" s="12">
        <v>10</v>
      </c>
    </row>
    <row r="126" spans="1:22" x14ac:dyDescent="0.3">
      <c r="A126" s="19">
        <v>37012</v>
      </c>
      <c r="B126" s="11">
        <v>125</v>
      </c>
      <c r="C126" s="18">
        <v>0.13200000000000001</v>
      </c>
      <c r="D126" s="12">
        <v>0.189</v>
      </c>
      <c r="E126" s="83">
        <v>0.19227420000000001</v>
      </c>
      <c r="F126" s="12">
        <v>1.7999999999999999E-2</v>
      </c>
      <c r="G126" s="13">
        <v>3.7999999999999999E-2</v>
      </c>
      <c r="H126" s="12">
        <v>39</v>
      </c>
      <c r="I126" s="12">
        <v>47</v>
      </c>
      <c r="J126" s="12">
        <v>81</v>
      </c>
      <c r="K126" s="12">
        <v>23</v>
      </c>
      <c r="L126" s="12">
        <v>54</v>
      </c>
      <c r="M126" s="18">
        <v>34</v>
      </c>
      <c r="N126" s="12">
        <v>46</v>
      </c>
      <c r="O126" s="12">
        <v>70</v>
      </c>
      <c r="P126" s="12">
        <v>10</v>
      </c>
      <c r="Q126" s="13">
        <v>47</v>
      </c>
      <c r="R126" s="12"/>
      <c r="S126" s="12">
        <v>41.6</v>
      </c>
      <c r="T126" s="12">
        <v>189.8</v>
      </c>
      <c r="U126" s="12">
        <v>153</v>
      </c>
      <c r="V126" s="12">
        <v>200</v>
      </c>
    </row>
    <row r="127" spans="1:22" x14ac:dyDescent="0.3">
      <c r="A127" s="19">
        <v>37043</v>
      </c>
      <c r="B127" s="11">
        <v>126</v>
      </c>
      <c r="C127" s="18">
        <v>0.13800000000000001</v>
      </c>
      <c r="D127" s="12">
        <v>0.19</v>
      </c>
      <c r="E127" s="83">
        <v>0.19785</v>
      </c>
      <c r="F127" s="12">
        <v>0.20599999999999999</v>
      </c>
      <c r="G127" s="13">
        <v>4.1000000000000002E-2</v>
      </c>
      <c r="H127" s="12">
        <v>39</v>
      </c>
      <c r="I127" s="12">
        <v>48</v>
      </c>
      <c r="J127" s="12">
        <v>81</v>
      </c>
      <c r="K127" s="12">
        <v>65</v>
      </c>
      <c r="L127" s="12">
        <v>53</v>
      </c>
      <c r="M127" s="18">
        <v>36</v>
      </c>
      <c r="N127" s="12">
        <v>46</v>
      </c>
      <c r="O127" s="12">
        <v>78</v>
      </c>
      <c r="P127" s="12">
        <v>10</v>
      </c>
      <c r="Q127" s="13">
        <v>44</v>
      </c>
      <c r="R127" s="12"/>
      <c r="S127" s="12">
        <v>65.099999999999994</v>
      </c>
      <c r="T127" s="12">
        <v>85.8</v>
      </c>
      <c r="U127" s="12">
        <v>36.5</v>
      </c>
      <c r="V127" s="12">
        <v>45</v>
      </c>
    </row>
    <row r="128" spans="1:22" x14ac:dyDescent="0.3">
      <c r="A128" s="19">
        <v>37073</v>
      </c>
      <c r="B128" s="11">
        <v>127</v>
      </c>
      <c r="C128" s="18">
        <v>0.222</v>
      </c>
      <c r="D128" s="12">
        <v>0.23200000000000001</v>
      </c>
      <c r="E128" s="83">
        <v>4.6129030000000001E-2</v>
      </c>
      <c r="F128" s="12">
        <v>0.154</v>
      </c>
      <c r="G128" s="13">
        <v>1.7000000000000001E-2</v>
      </c>
      <c r="H128" s="12">
        <v>42</v>
      </c>
      <c r="I128" s="12">
        <v>51</v>
      </c>
      <c r="J128" s="12">
        <v>71</v>
      </c>
      <c r="K128" s="12">
        <v>37</v>
      </c>
      <c r="L128" s="12">
        <v>12</v>
      </c>
      <c r="M128" s="18">
        <v>35</v>
      </c>
      <c r="N128" s="12">
        <v>49</v>
      </c>
      <c r="O128" s="12">
        <v>54</v>
      </c>
      <c r="P128" s="12">
        <v>0</v>
      </c>
      <c r="Q128" s="13">
        <v>0</v>
      </c>
      <c r="R128" s="12"/>
      <c r="S128" s="12">
        <v>40.700000000000003</v>
      </c>
      <c r="T128" s="12">
        <v>77.400000000000006</v>
      </c>
      <c r="U128" s="12">
        <v>31.5</v>
      </c>
      <c r="V128" s="12">
        <v>65</v>
      </c>
    </row>
    <row r="129" spans="1:22" x14ac:dyDescent="0.3">
      <c r="A129" s="19">
        <v>37104</v>
      </c>
      <c r="B129" s="11">
        <v>128</v>
      </c>
      <c r="C129" s="18">
        <v>0.215</v>
      </c>
      <c r="D129" s="12">
        <v>0.23499999999999999</v>
      </c>
      <c r="E129" s="83">
        <v>0.20320969999999999</v>
      </c>
      <c r="F129" s="12">
        <v>9.7000000000000003E-2</v>
      </c>
      <c r="G129" s="13">
        <v>2.8000000000000001E-2</v>
      </c>
      <c r="H129" s="12">
        <v>43</v>
      </c>
      <c r="I129" s="12">
        <v>52</v>
      </c>
      <c r="J129" s="12">
        <v>83</v>
      </c>
      <c r="K129" s="12">
        <v>53</v>
      </c>
      <c r="L129" s="12">
        <v>43</v>
      </c>
      <c r="M129" s="18">
        <v>38</v>
      </c>
      <c r="N129" s="12">
        <v>48</v>
      </c>
      <c r="O129" s="12">
        <v>73</v>
      </c>
      <c r="P129" s="12">
        <v>10</v>
      </c>
      <c r="Q129" s="13">
        <v>0</v>
      </c>
      <c r="R129" s="12"/>
      <c r="S129" s="12">
        <v>30.2</v>
      </c>
      <c r="T129" s="12">
        <v>125.9</v>
      </c>
      <c r="U129" s="12">
        <v>16</v>
      </c>
      <c r="V129" s="12">
        <v>21</v>
      </c>
    </row>
    <row r="130" spans="1:22" x14ac:dyDescent="0.3">
      <c r="A130" s="19">
        <v>37135</v>
      </c>
      <c r="B130" s="11">
        <v>129</v>
      </c>
      <c r="C130" s="18">
        <v>0.28299999999999997</v>
      </c>
      <c r="D130" s="12">
        <v>0.32600000000000001</v>
      </c>
      <c r="E130" s="83">
        <v>0.54168519999999998</v>
      </c>
      <c r="F130" s="12">
        <v>0.85099999999999998</v>
      </c>
      <c r="G130" s="13">
        <v>0.36199999999999999</v>
      </c>
      <c r="H130" s="12">
        <v>46</v>
      </c>
      <c r="I130" s="12">
        <v>57</v>
      </c>
      <c r="J130" s="12">
        <v>92</v>
      </c>
      <c r="K130" s="12">
        <v>68</v>
      </c>
      <c r="L130" s="12">
        <v>57</v>
      </c>
      <c r="M130" s="18">
        <v>38</v>
      </c>
      <c r="N130" s="12">
        <v>48</v>
      </c>
      <c r="O130" s="12">
        <v>70</v>
      </c>
      <c r="P130" s="12">
        <v>10</v>
      </c>
      <c r="Q130" s="13">
        <v>0</v>
      </c>
      <c r="R130" s="12"/>
      <c r="S130" s="12">
        <v>29</v>
      </c>
      <c r="T130" s="12">
        <v>69</v>
      </c>
      <c r="U130" s="12">
        <v>110.5</v>
      </c>
      <c r="V130" s="12">
        <v>152</v>
      </c>
    </row>
    <row r="131" spans="1:22" x14ac:dyDescent="0.3">
      <c r="A131" s="19">
        <v>37165</v>
      </c>
      <c r="B131" s="11">
        <v>130</v>
      </c>
      <c r="C131" s="18">
        <v>0.217</v>
      </c>
      <c r="D131" s="12">
        <v>0.40799999999999997</v>
      </c>
      <c r="E131" s="83">
        <v>0.42920000000000003</v>
      </c>
      <c r="F131" s="12">
        <v>1.038</v>
      </c>
      <c r="G131" s="13">
        <v>3.6999999999999998E-2</v>
      </c>
      <c r="H131" s="12">
        <v>42</v>
      </c>
      <c r="I131" s="12">
        <v>63</v>
      </c>
      <c r="J131" s="12">
        <v>86</v>
      </c>
      <c r="K131" s="12">
        <v>91</v>
      </c>
      <c r="L131" s="12">
        <v>53</v>
      </c>
      <c r="M131" s="18">
        <v>37</v>
      </c>
      <c r="N131" s="12">
        <v>53</v>
      </c>
      <c r="O131" s="12">
        <v>70</v>
      </c>
      <c r="P131" s="12">
        <v>10</v>
      </c>
      <c r="Q131" s="13">
        <v>43</v>
      </c>
      <c r="R131" s="12"/>
      <c r="S131" s="12">
        <v>294.2</v>
      </c>
      <c r="T131" s="12">
        <v>76.900000000000006</v>
      </c>
      <c r="U131" s="12">
        <v>76.5</v>
      </c>
      <c r="V131" s="12">
        <v>56</v>
      </c>
    </row>
    <row r="132" spans="1:22" x14ac:dyDescent="0.3">
      <c r="A132" s="19">
        <v>37196</v>
      </c>
      <c r="B132" s="11">
        <v>131</v>
      </c>
      <c r="C132" s="18">
        <v>0.193</v>
      </c>
      <c r="D132" s="12">
        <v>0.41699999999999998</v>
      </c>
      <c r="E132" s="83">
        <v>0.46809260000000003</v>
      </c>
      <c r="F132" s="12">
        <v>4.8000000000000001E-2</v>
      </c>
      <c r="G132" s="13">
        <v>0.21</v>
      </c>
      <c r="H132" s="12">
        <v>47</v>
      </c>
      <c r="I132" s="12">
        <v>62</v>
      </c>
      <c r="J132" s="12">
        <v>92</v>
      </c>
      <c r="K132" s="12">
        <v>32</v>
      </c>
      <c r="L132" s="12">
        <v>70</v>
      </c>
      <c r="M132" s="18">
        <v>37</v>
      </c>
      <c r="N132" s="12">
        <v>49</v>
      </c>
      <c r="O132" s="12">
        <v>75</v>
      </c>
      <c r="P132" s="12">
        <v>10</v>
      </c>
      <c r="Q132" s="13">
        <v>45</v>
      </c>
      <c r="R132" s="12"/>
      <c r="S132" s="12">
        <v>88.7</v>
      </c>
      <c r="T132" s="12">
        <v>226.8</v>
      </c>
      <c r="U132" s="12">
        <v>77.5</v>
      </c>
      <c r="V132" s="12">
        <v>75</v>
      </c>
    </row>
    <row r="133" spans="1:22" x14ac:dyDescent="0.3">
      <c r="A133" s="19">
        <v>37226</v>
      </c>
      <c r="B133" s="11">
        <v>132</v>
      </c>
      <c r="C133" s="18">
        <v>0.19600000000000001</v>
      </c>
      <c r="D133" s="12">
        <v>0.318</v>
      </c>
      <c r="E133" s="83">
        <v>0.57894619999999997</v>
      </c>
      <c r="F133" s="12">
        <v>0.22900000000000001</v>
      </c>
      <c r="G133" s="13">
        <v>0.159</v>
      </c>
      <c r="H133" s="12">
        <v>42</v>
      </c>
      <c r="I133" s="12">
        <v>58</v>
      </c>
      <c r="J133" s="12">
        <v>91</v>
      </c>
      <c r="K133" s="12">
        <v>73</v>
      </c>
      <c r="L133" s="12">
        <v>73</v>
      </c>
      <c r="M133" s="18">
        <v>38</v>
      </c>
      <c r="N133" s="12">
        <v>49</v>
      </c>
      <c r="O133" s="12">
        <v>85</v>
      </c>
      <c r="P133" s="12">
        <v>10</v>
      </c>
      <c r="Q133" s="13">
        <v>58</v>
      </c>
      <c r="R133" s="12"/>
      <c r="S133" s="12">
        <v>43.9</v>
      </c>
      <c r="T133" s="12">
        <v>18.600000000000001</v>
      </c>
      <c r="U133" s="12">
        <v>148</v>
      </c>
      <c r="V133" s="12">
        <v>120</v>
      </c>
    </row>
    <row r="134" spans="1:22" x14ac:dyDescent="0.3">
      <c r="A134" s="19">
        <v>37257</v>
      </c>
      <c r="B134" s="11">
        <v>133</v>
      </c>
      <c r="C134" s="18">
        <v>0.11899999999999999</v>
      </c>
      <c r="D134" s="12">
        <v>0.191</v>
      </c>
      <c r="E134" s="83">
        <v>4.3548389999999999E-2</v>
      </c>
      <c r="F134" s="12">
        <v>0.2</v>
      </c>
      <c r="G134" s="13">
        <v>0.02</v>
      </c>
      <c r="H134" s="12">
        <v>38</v>
      </c>
      <c r="I134" s="12">
        <v>48</v>
      </c>
      <c r="J134" s="12">
        <v>71</v>
      </c>
      <c r="K134" s="12">
        <v>12</v>
      </c>
      <c r="L134" s="12">
        <v>48</v>
      </c>
      <c r="M134" s="18">
        <v>36</v>
      </c>
      <c r="N134" s="12">
        <v>45</v>
      </c>
      <c r="O134" s="12">
        <v>50</v>
      </c>
      <c r="P134" s="12">
        <v>0</v>
      </c>
      <c r="Q134" s="13">
        <v>42</v>
      </c>
      <c r="R134" s="12"/>
      <c r="S134" s="12">
        <v>47.2</v>
      </c>
      <c r="T134" s="12">
        <v>43</v>
      </c>
      <c r="U134" s="12">
        <v>16</v>
      </c>
      <c r="V134" s="12">
        <v>22</v>
      </c>
    </row>
    <row r="135" spans="1:22" x14ac:dyDescent="0.3">
      <c r="A135" s="19">
        <v>37288</v>
      </c>
      <c r="B135" s="11">
        <v>134</v>
      </c>
      <c r="C135" s="18">
        <v>0.113</v>
      </c>
      <c r="D135" s="12">
        <v>0.14099999999999999</v>
      </c>
      <c r="E135" s="83">
        <v>2.936161E-2</v>
      </c>
      <c r="F135" s="12">
        <v>0</v>
      </c>
      <c r="G135" s="13">
        <v>0.01</v>
      </c>
      <c r="H135" s="12">
        <v>38</v>
      </c>
      <c r="I135" s="12">
        <v>42</v>
      </c>
      <c r="J135" s="12">
        <v>68</v>
      </c>
      <c r="K135" s="12">
        <v>0</v>
      </c>
      <c r="L135" s="12">
        <v>44</v>
      </c>
      <c r="M135" s="18">
        <v>36</v>
      </c>
      <c r="N135" s="12">
        <v>37</v>
      </c>
      <c r="O135" s="12">
        <v>45</v>
      </c>
      <c r="P135" s="12">
        <v>0</v>
      </c>
      <c r="Q135" s="13">
        <v>41</v>
      </c>
      <c r="R135" s="12"/>
      <c r="S135" s="12">
        <v>34.1</v>
      </c>
      <c r="T135" s="12">
        <v>63.7</v>
      </c>
      <c r="U135" s="12">
        <v>5.5</v>
      </c>
      <c r="V135" s="12">
        <v>11.3</v>
      </c>
    </row>
    <row r="136" spans="1:22" x14ac:dyDescent="0.3">
      <c r="A136" s="19">
        <v>37316</v>
      </c>
      <c r="B136" s="11">
        <v>135</v>
      </c>
      <c r="C136" s="18">
        <v>0.152</v>
      </c>
      <c r="D136" s="12">
        <v>0.191</v>
      </c>
      <c r="E136" s="83">
        <v>0.41907080000000002</v>
      </c>
      <c r="F136" s="12">
        <v>0.16900000000000001</v>
      </c>
      <c r="G136" s="13">
        <v>9.5000000000000001E-2</v>
      </c>
      <c r="H136" s="12">
        <v>40</v>
      </c>
      <c r="I136" s="12">
        <v>46</v>
      </c>
      <c r="J136" s="12">
        <v>77</v>
      </c>
      <c r="K136" s="12">
        <v>33</v>
      </c>
      <c r="L136" s="12">
        <v>27</v>
      </c>
      <c r="M136" s="18">
        <v>35</v>
      </c>
      <c r="N136" s="12">
        <v>34</v>
      </c>
      <c r="O136" s="12">
        <v>45</v>
      </c>
      <c r="P136" s="12">
        <v>0</v>
      </c>
      <c r="Q136" s="13">
        <v>0</v>
      </c>
      <c r="R136" s="12"/>
      <c r="S136" s="12">
        <v>47.6</v>
      </c>
      <c r="T136" s="12">
        <v>124.2</v>
      </c>
      <c r="U136" s="12">
        <v>97</v>
      </c>
      <c r="V136" s="12">
        <v>180</v>
      </c>
    </row>
    <row r="137" spans="1:22" x14ac:dyDescent="0.3">
      <c r="A137" s="19">
        <v>37347</v>
      </c>
      <c r="B137" s="11">
        <v>136</v>
      </c>
      <c r="C137" s="18">
        <v>0.17399999999999999</v>
      </c>
      <c r="D137" s="12">
        <v>0.65400000000000003</v>
      </c>
      <c r="E137" s="83">
        <v>1.3461000000000001</v>
      </c>
      <c r="F137" s="12">
        <v>1.905</v>
      </c>
      <c r="G137" s="13">
        <v>1.6890000000000001</v>
      </c>
      <c r="H137" s="12">
        <v>39</v>
      </c>
      <c r="I137" s="12">
        <v>75</v>
      </c>
      <c r="J137" s="12">
        <v>109</v>
      </c>
      <c r="K137" s="12">
        <v>114</v>
      </c>
      <c r="L137" s="12">
        <v>112</v>
      </c>
      <c r="M137" s="18">
        <v>34</v>
      </c>
      <c r="N137" s="12">
        <v>49</v>
      </c>
      <c r="O137" s="12">
        <v>83</v>
      </c>
      <c r="P137" s="12">
        <v>70</v>
      </c>
      <c r="Q137" s="13">
        <v>64</v>
      </c>
      <c r="R137" s="12"/>
      <c r="S137" s="12">
        <v>100.4</v>
      </c>
      <c r="T137" s="12">
        <v>57.6</v>
      </c>
      <c r="U137" s="12">
        <v>234</v>
      </c>
      <c r="V137" s="12">
        <v>305</v>
      </c>
    </row>
    <row r="138" spans="1:22" x14ac:dyDescent="0.3">
      <c r="A138" s="19">
        <v>37377</v>
      </c>
      <c r="B138" s="11">
        <v>137</v>
      </c>
      <c r="C138" s="11"/>
      <c r="D138" s="12">
        <v>0.622</v>
      </c>
      <c r="E138" s="83">
        <v>1.4564809999999999</v>
      </c>
      <c r="F138" s="12">
        <v>0.77200000000000002</v>
      </c>
      <c r="G138" s="13">
        <v>0.89400000000000002</v>
      </c>
      <c r="H138" s="12"/>
      <c r="I138" s="12">
        <v>76</v>
      </c>
      <c r="J138" s="12">
        <v>104</v>
      </c>
      <c r="K138" s="12">
        <v>96</v>
      </c>
      <c r="L138" s="12">
        <v>87</v>
      </c>
      <c r="M138" s="18"/>
      <c r="N138" s="12">
        <v>66</v>
      </c>
      <c r="O138" s="12">
        <v>86</v>
      </c>
      <c r="P138" s="12">
        <v>82</v>
      </c>
      <c r="Q138" s="13">
        <v>54</v>
      </c>
      <c r="R138" s="12"/>
      <c r="S138" s="12">
        <v>25.3</v>
      </c>
      <c r="T138" s="12">
        <v>31.7</v>
      </c>
      <c r="U138" s="12">
        <v>90.5</v>
      </c>
      <c r="V138" s="12">
        <v>160</v>
      </c>
    </row>
    <row r="139" spans="1:22" x14ac:dyDescent="0.3">
      <c r="A139" s="19">
        <v>37408</v>
      </c>
      <c r="B139" s="11">
        <v>138</v>
      </c>
      <c r="C139" s="11"/>
      <c r="D139" s="12">
        <v>0.96299999999999997</v>
      </c>
      <c r="E139" s="83">
        <v>1.539345</v>
      </c>
      <c r="F139" s="12">
        <v>0.182</v>
      </c>
      <c r="G139" s="13">
        <v>1.8720000000000001</v>
      </c>
      <c r="H139" s="12"/>
      <c r="I139" s="12">
        <v>91</v>
      </c>
      <c r="J139" s="12">
        <v>111</v>
      </c>
      <c r="K139" s="12">
        <v>73</v>
      </c>
      <c r="L139" s="12">
        <v>115</v>
      </c>
      <c r="M139" s="18"/>
      <c r="N139" s="12">
        <v>83</v>
      </c>
      <c r="O139" s="12">
        <v>90</v>
      </c>
      <c r="P139" s="12">
        <v>60</v>
      </c>
      <c r="Q139" s="13">
        <v>88</v>
      </c>
      <c r="R139" s="12"/>
      <c r="S139" s="12">
        <v>50.6</v>
      </c>
      <c r="T139" s="12">
        <v>35.1</v>
      </c>
      <c r="U139" s="12">
        <v>58.5</v>
      </c>
      <c r="V139" s="12">
        <v>256</v>
      </c>
    </row>
    <row r="140" spans="1:22" x14ac:dyDescent="0.3">
      <c r="A140" s="19">
        <v>37438</v>
      </c>
      <c r="B140" s="11">
        <v>139</v>
      </c>
      <c r="C140" s="11"/>
      <c r="D140" s="12">
        <v>0.69</v>
      </c>
      <c r="E140" s="83">
        <v>0.49914520000000001</v>
      </c>
      <c r="F140" s="12">
        <v>8.0000000000000002E-3</v>
      </c>
      <c r="G140" s="13">
        <v>0.245</v>
      </c>
      <c r="H140" s="12"/>
      <c r="I140" s="12">
        <v>80</v>
      </c>
      <c r="J140" s="12">
        <v>91</v>
      </c>
      <c r="K140" s="12">
        <v>27</v>
      </c>
      <c r="L140" s="12">
        <v>75</v>
      </c>
      <c r="M140" s="18"/>
      <c r="N140" s="12">
        <v>70</v>
      </c>
      <c r="O140" s="12">
        <v>85</v>
      </c>
      <c r="P140" s="12">
        <v>10</v>
      </c>
      <c r="Q140" s="13">
        <v>58</v>
      </c>
      <c r="R140" s="12"/>
      <c r="S140" s="12">
        <v>42.2</v>
      </c>
      <c r="T140" s="12">
        <v>43.8</v>
      </c>
      <c r="U140" s="12">
        <v>12.5</v>
      </c>
      <c r="V140" s="12">
        <v>5</v>
      </c>
    </row>
    <row r="141" spans="1:22" x14ac:dyDescent="0.3">
      <c r="A141" s="19">
        <v>37469</v>
      </c>
      <c r="B141" s="11">
        <v>140</v>
      </c>
      <c r="C141" s="11"/>
      <c r="D141" s="12">
        <v>0.53900000000000003</v>
      </c>
      <c r="E141" s="83">
        <v>0.50801609999999997</v>
      </c>
      <c r="F141" s="12">
        <v>0</v>
      </c>
      <c r="G141" s="13">
        <v>4.3999999999999997E-2</v>
      </c>
      <c r="H141" s="12"/>
      <c r="I141" s="12">
        <v>72</v>
      </c>
      <c r="J141" s="12">
        <v>89</v>
      </c>
      <c r="K141" s="12">
        <v>14</v>
      </c>
      <c r="L141" s="12">
        <v>47</v>
      </c>
      <c r="M141" s="18"/>
      <c r="N141" s="12">
        <v>67</v>
      </c>
      <c r="O141" s="12">
        <v>68</v>
      </c>
      <c r="P141" s="12">
        <v>10</v>
      </c>
      <c r="Q141" s="13">
        <v>0</v>
      </c>
      <c r="R141" s="12"/>
      <c r="S141" s="12">
        <v>37.299999999999997</v>
      </c>
      <c r="T141" s="12">
        <v>26.4</v>
      </c>
      <c r="U141" s="12">
        <v>16</v>
      </c>
      <c r="V141" s="12">
        <v>10</v>
      </c>
    </row>
    <row r="142" spans="1:22" x14ac:dyDescent="0.3">
      <c r="A142" s="19">
        <v>37500</v>
      </c>
      <c r="B142" s="11">
        <v>141</v>
      </c>
      <c r="C142" s="18">
        <v>0.57099999999999995</v>
      </c>
      <c r="D142" s="12">
        <v>0.47099999999999997</v>
      </c>
      <c r="E142" s="83"/>
      <c r="F142" s="12">
        <v>4.0000000000000001E-3</v>
      </c>
      <c r="G142" s="13">
        <v>0.55700000000000005</v>
      </c>
      <c r="H142" s="12">
        <v>50</v>
      </c>
      <c r="I142" s="12">
        <v>68</v>
      </c>
      <c r="J142" s="12">
        <v>86</v>
      </c>
      <c r="K142" s="12">
        <v>26</v>
      </c>
      <c r="L142" s="12">
        <v>36</v>
      </c>
      <c r="M142" s="18">
        <v>40</v>
      </c>
      <c r="N142" s="12">
        <v>67</v>
      </c>
      <c r="O142" s="12">
        <v>50</v>
      </c>
      <c r="P142" s="12">
        <v>10</v>
      </c>
      <c r="Q142" s="13">
        <v>0</v>
      </c>
      <c r="R142" s="12"/>
      <c r="S142" s="12">
        <v>17.2</v>
      </c>
      <c r="T142" s="12">
        <v>57</v>
      </c>
      <c r="U142" s="12">
        <v>36.5</v>
      </c>
      <c r="V142" s="12"/>
    </row>
    <row r="143" spans="1:22" x14ac:dyDescent="0.3">
      <c r="A143" s="19">
        <v>37530</v>
      </c>
      <c r="B143" s="11">
        <v>142</v>
      </c>
      <c r="C143" s="18">
        <v>0.14599999999999999</v>
      </c>
      <c r="D143" s="12">
        <v>0.68799999999999994</v>
      </c>
      <c r="E143" s="83"/>
      <c r="F143" s="12">
        <v>4.0000000000000001E-3</v>
      </c>
      <c r="G143" s="13">
        <v>0.57399999999999995</v>
      </c>
      <c r="H143" s="12">
        <v>39</v>
      </c>
      <c r="I143" s="12">
        <v>79</v>
      </c>
      <c r="J143" s="12">
        <v>91</v>
      </c>
      <c r="K143" s="12">
        <v>21</v>
      </c>
      <c r="L143" s="12">
        <v>87</v>
      </c>
      <c r="M143" s="18">
        <v>31</v>
      </c>
      <c r="N143" s="12">
        <v>68</v>
      </c>
      <c r="O143" s="12">
        <v>65</v>
      </c>
      <c r="P143" s="12">
        <v>0</v>
      </c>
      <c r="Q143" s="13">
        <v>56</v>
      </c>
      <c r="R143" s="12"/>
      <c r="S143" s="12">
        <v>19.600000000000001</v>
      </c>
      <c r="T143" s="12">
        <v>105.4</v>
      </c>
      <c r="U143" s="12">
        <v>138</v>
      </c>
      <c r="V143" s="12">
        <v>170</v>
      </c>
    </row>
    <row r="144" spans="1:22" x14ac:dyDescent="0.3">
      <c r="A144" s="19">
        <v>37561</v>
      </c>
      <c r="B144" s="11">
        <v>143</v>
      </c>
      <c r="C144" s="18">
        <v>0.29899999999999999</v>
      </c>
      <c r="D144" s="12">
        <v>0.27800000000000002</v>
      </c>
      <c r="E144" s="83"/>
      <c r="F144" s="12">
        <v>4.0000000000000001E-3</v>
      </c>
      <c r="G144" s="13">
        <v>0.21099999999999999</v>
      </c>
      <c r="H144" s="12">
        <v>42</v>
      </c>
      <c r="I144" s="12">
        <v>54</v>
      </c>
      <c r="J144" s="12">
        <v>95</v>
      </c>
      <c r="K144" s="12">
        <v>29</v>
      </c>
      <c r="L144" s="12">
        <v>70</v>
      </c>
      <c r="M144" s="18">
        <v>32</v>
      </c>
      <c r="N144" s="12">
        <v>49</v>
      </c>
      <c r="O144" s="12">
        <v>77</v>
      </c>
      <c r="P144" s="12">
        <v>20</v>
      </c>
      <c r="Q144" s="13">
        <v>52</v>
      </c>
      <c r="R144" s="12"/>
      <c r="S144" s="12">
        <v>69</v>
      </c>
      <c r="T144" s="12">
        <v>44.8</v>
      </c>
      <c r="U144" s="12">
        <v>37</v>
      </c>
      <c r="V144" s="12">
        <v>50</v>
      </c>
    </row>
    <row r="145" spans="1:22" x14ac:dyDescent="0.3">
      <c r="A145" s="19">
        <v>37591</v>
      </c>
      <c r="B145" s="11">
        <v>144</v>
      </c>
      <c r="C145" s="18">
        <v>7.2999999999999995E-2</v>
      </c>
      <c r="D145" s="12">
        <v>0.48599999999999999</v>
      </c>
      <c r="E145" s="83"/>
      <c r="F145" s="12">
        <v>3.0000000000000001E-3</v>
      </c>
      <c r="G145" s="13">
        <v>0.35699999999999998</v>
      </c>
      <c r="H145" s="12">
        <v>34</v>
      </c>
      <c r="I145" s="12">
        <v>66</v>
      </c>
      <c r="J145" s="12">
        <v>91</v>
      </c>
      <c r="K145" s="12">
        <v>22</v>
      </c>
      <c r="L145" s="12">
        <v>61</v>
      </c>
      <c r="M145" s="18">
        <v>32</v>
      </c>
      <c r="N145" s="12">
        <v>49</v>
      </c>
      <c r="O145" s="12">
        <v>80</v>
      </c>
      <c r="P145" s="12">
        <v>0</v>
      </c>
      <c r="Q145" s="13">
        <v>0</v>
      </c>
      <c r="R145" s="12"/>
      <c r="S145" s="12">
        <v>1.8</v>
      </c>
      <c r="T145" s="12">
        <v>20.399999999999999</v>
      </c>
      <c r="U145" s="12">
        <v>74.5</v>
      </c>
      <c r="V145" s="12">
        <v>65</v>
      </c>
    </row>
    <row r="146" spans="1:22" x14ac:dyDescent="0.3">
      <c r="A146" s="19">
        <v>37622</v>
      </c>
      <c r="B146" s="11">
        <v>145</v>
      </c>
      <c r="C146" s="18">
        <v>4.7E-2</v>
      </c>
      <c r="D146" s="12">
        <v>0.307</v>
      </c>
      <c r="E146" s="83"/>
      <c r="F146" s="12">
        <v>3.0000000000000001E-3</v>
      </c>
      <c r="G146" s="13"/>
      <c r="H146" s="12">
        <v>32</v>
      </c>
      <c r="I146" s="12">
        <v>66</v>
      </c>
      <c r="J146" s="12">
        <v>75</v>
      </c>
      <c r="K146" s="12">
        <v>16</v>
      </c>
      <c r="L146" s="12"/>
      <c r="M146" s="18">
        <v>31</v>
      </c>
      <c r="N146" s="12">
        <v>53</v>
      </c>
      <c r="O146" s="12">
        <v>59</v>
      </c>
      <c r="P146" s="12">
        <v>0</v>
      </c>
      <c r="Q146" s="13"/>
      <c r="R146" s="12"/>
      <c r="S146" s="12">
        <v>13.1</v>
      </c>
      <c r="T146" s="12">
        <v>18.8</v>
      </c>
      <c r="U146" s="12">
        <v>20.2</v>
      </c>
      <c r="V146" s="12">
        <v>5</v>
      </c>
    </row>
    <row r="147" spans="1:22" x14ac:dyDescent="0.3">
      <c r="A147" s="19">
        <v>37653</v>
      </c>
      <c r="B147" s="11">
        <v>146</v>
      </c>
      <c r="C147" s="18">
        <v>4.9000000000000002E-2</v>
      </c>
      <c r="D147" s="12">
        <v>0.16700000000000001</v>
      </c>
      <c r="E147" s="83"/>
      <c r="F147" s="12"/>
      <c r="G147" s="13"/>
      <c r="H147" s="12">
        <v>32</v>
      </c>
      <c r="I147" s="12">
        <v>60</v>
      </c>
      <c r="J147" s="12">
        <v>74</v>
      </c>
      <c r="K147" s="12">
        <v>0</v>
      </c>
      <c r="L147" s="12"/>
      <c r="M147" s="18">
        <v>31</v>
      </c>
      <c r="N147" s="12">
        <v>39</v>
      </c>
      <c r="O147" s="12">
        <v>60</v>
      </c>
      <c r="P147" s="12">
        <v>0</v>
      </c>
      <c r="Q147" s="13"/>
      <c r="R147" s="12"/>
      <c r="S147" s="12">
        <v>19.5</v>
      </c>
      <c r="T147" s="12">
        <v>18.399999999999999</v>
      </c>
      <c r="U147" s="12">
        <v>54.5</v>
      </c>
      <c r="V147" s="12">
        <v>40</v>
      </c>
    </row>
    <row r="148" spans="1:22" x14ac:dyDescent="0.3">
      <c r="A148" s="19">
        <v>37681</v>
      </c>
      <c r="B148" s="11">
        <v>147</v>
      </c>
      <c r="C148" s="18">
        <v>0.11799999999999999</v>
      </c>
      <c r="D148" s="12">
        <v>0.46800000000000003</v>
      </c>
      <c r="E148" s="83"/>
      <c r="F148" s="12"/>
      <c r="G148" s="13"/>
      <c r="H148" s="12">
        <v>38</v>
      </c>
      <c r="I148" s="12">
        <v>72</v>
      </c>
      <c r="J148" s="12">
        <v>83</v>
      </c>
      <c r="K148" s="12">
        <v>0</v>
      </c>
      <c r="L148" s="12"/>
      <c r="M148" s="18">
        <v>31</v>
      </c>
      <c r="N148" s="12">
        <v>61</v>
      </c>
      <c r="O148" s="12">
        <v>60</v>
      </c>
      <c r="P148" s="12">
        <v>0</v>
      </c>
      <c r="Q148" s="13"/>
      <c r="R148" s="12"/>
      <c r="S148" s="12">
        <v>56.5</v>
      </c>
      <c r="T148" s="12">
        <v>32.6</v>
      </c>
      <c r="U148" s="12">
        <v>85.5</v>
      </c>
      <c r="V148" s="12">
        <v>163</v>
      </c>
    </row>
    <row r="149" spans="1:22" x14ac:dyDescent="0.3">
      <c r="A149" s="19">
        <v>37712</v>
      </c>
      <c r="B149" s="11">
        <v>148</v>
      </c>
      <c r="C149" s="18">
        <v>0.81799999999999995</v>
      </c>
      <c r="D149" s="12">
        <v>0.90300000000000002</v>
      </c>
      <c r="E149" s="83"/>
      <c r="F149" s="12">
        <v>6.0000000000000001E-3</v>
      </c>
      <c r="G149" s="13">
        <v>0.60699999999999998</v>
      </c>
      <c r="H149" s="12">
        <v>44</v>
      </c>
      <c r="I149" s="12">
        <v>78</v>
      </c>
      <c r="J149" s="12">
        <v>108</v>
      </c>
      <c r="K149" s="12">
        <v>23</v>
      </c>
      <c r="L149" s="12">
        <v>92</v>
      </c>
      <c r="M149" s="18">
        <v>32</v>
      </c>
      <c r="N149" s="12">
        <v>59</v>
      </c>
      <c r="O149" s="12">
        <v>60</v>
      </c>
      <c r="P149" s="12">
        <v>0</v>
      </c>
      <c r="Q149" s="13">
        <v>68</v>
      </c>
      <c r="R149" s="12"/>
      <c r="S149" s="12">
        <v>88</v>
      </c>
      <c r="T149" s="12">
        <v>150.4</v>
      </c>
      <c r="U149" s="12">
        <v>188.5</v>
      </c>
      <c r="V149" s="12">
        <v>390</v>
      </c>
    </row>
    <row r="150" spans="1:22" x14ac:dyDescent="0.3">
      <c r="A150" s="19">
        <v>37742</v>
      </c>
      <c r="B150" s="11">
        <v>149</v>
      </c>
      <c r="C150" s="18">
        <v>9.2999999999999999E-2</v>
      </c>
      <c r="D150" s="12">
        <v>0.28199999999999997</v>
      </c>
      <c r="E150" s="83"/>
      <c r="F150" s="12">
        <v>5.8999999999999997E-2</v>
      </c>
      <c r="G150" s="13">
        <v>0.2</v>
      </c>
      <c r="H150" s="12">
        <v>36</v>
      </c>
      <c r="I150" s="12">
        <v>66</v>
      </c>
      <c r="J150" s="12">
        <v>92</v>
      </c>
      <c r="K150" s="12">
        <v>58</v>
      </c>
      <c r="L150" s="12">
        <v>60</v>
      </c>
      <c r="M150" s="18">
        <v>31</v>
      </c>
      <c r="N150" s="12">
        <v>59</v>
      </c>
      <c r="O150" s="12">
        <v>80</v>
      </c>
      <c r="P150" s="12">
        <v>48</v>
      </c>
      <c r="Q150" s="13">
        <v>49</v>
      </c>
      <c r="R150" s="12"/>
      <c r="S150" s="12">
        <v>55.3</v>
      </c>
      <c r="T150" s="12">
        <v>199.2</v>
      </c>
      <c r="U150" s="12">
        <v>71.5</v>
      </c>
      <c r="V150" s="12">
        <v>90</v>
      </c>
    </row>
    <row r="151" spans="1:22" x14ac:dyDescent="0.3">
      <c r="A151" s="19">
        <v>37773</v>
      </c>
      <c r="B151" s="11">
        <v>150</v>
      </c>
      <c r="C151" s="18">
        <v>0.05</v>
      </c>
      <c r="D151" s="14"/>
      <c r="E151" s="83"/>
      <c r="F151" s="12">
        <v>5.2999999999999999E-2</v>
      </c>
      <c r="G151" s="13">
        <v>0.152</v>
      </c>
      <c r="H151" s="12">
        <v>32</v>
      </c>
      <c r="I151" s="12"/>
      <c r="J151" s="12">
        <v>89</v>
      </c>
      <c r="K151" s="12">
        <v>56</v>
      </c>
      <c r="L151" s="12">
        <v>54</v>
      </c>
      <c r="M151" s="18">
        <v>31</v>
      </c>
      <c r="N151" s="12"/>
      <c r="O151" s="12">
        <v>80</v>
      </c>
      <c r="P151" s="12">
        <v>50</v>
      </c>
      <c r="Q151" s="13">
        <v>45</v>
      </c>
      <c r="R151" s="12"/>
      <c r="S151" s="12">
        <v>43.2</v>
      </c>
      <c r="T151" s="12">
        <v>89.3</v>
      </c>
      <c r="U151" s="12"/>
      <c r="V151" s="12"/>
    </row>
    <row r="152" spans="1:22" x14ac:dyDescent="0.3">
      <c r="A152" s="19">
        <v>37803</v>
      </c>
      <c r="B152" s="11">
        <v>151</v>
      </c>
      <c r="C152" s="11"/>
      <c r="D152" s="12">
        <v>0.30199999999999999</v>
      </c>
      <c r="E152" s="83"/>
      <c r="F152" s="12"/>
      <c r="G152" s="13">
        <v>0.26900000000000002</v>
      </c>
      <c r="H152" s="12"/>
      <c r="I152" s="12">
        <v>67</v>
      </c>
      <c r="J152" s="12">
        <v>91</v>
      </c>
      <c r="K152" s="12"/>
      <c r="L152" s="12">
        <v>68</v>
      </c>
      <c r="M152" s="18"/>
      <c r="N152" s="12">
        <v>57</v>
      </c>
      <c r="O152" s="12">
        <v>80</v>
      </c>
      <c r="P152" s="12"/>
      <c r="Q152" s="13">
        <v>50</v>
      </c>
      <c r="R152" s="12"/>
      <c r="S152" s="12">
        <v>70</v>
      </c>
      <c r="T152" s="12">
        <v>190.7</v>
      </c>
      <c r="U152" s="12">
        <v>82</v>
      </c>
      <c r="V152" s="12"/>
    </row>
    <row r="153" spans="1:22" x14ac:dyDescent="0.3">
      <c r="A153" s="19">
        <v>37834</v>
      </c>
      <c r="B153" s="11">
        <v>152</v>
      </c>
      <c r="C153" s="18">
        <v>0.32</v>
      </c>
      <c r="D153" s="12">
        <v>0.374</v>
      </c>
      <c r="E153" s="83"/>
      <c r="F153" s="12"/>
      <c r="G153" s="13">
        <v>0.38400000000000001</v>
      </c>
      <c r="H153" s="12">
        <v>45</v>
      </c>
      <c r="I153" s="12">
        <v>67</v>
      </c>
      <c r="J153" s="12">
        <v>98</v>
      </c>
      <c r="K153" s="12"/>
      <c r="L153" s="12">
        <v>75</v>
      </c>
      <c r="M153" s="18">
        <v>36</v>
      </c>
      <c r="N153" s="12">
        <v>58</v>
      </c>
      <c r="O153" s="12">
        <v>88</v>
      </c>
      <c r="P153" s="12"/>
      <c r="Q153" s="13">
        <v>50</v>
      </c>
      <c r="R153" s="12"/>
      <c r="S153" s="12">
        <v>58.3</v>
      </c>
      <c r="T153" s="12">
        <v>76.5</v>
      </c>
      <c r="U153" s="12">
        <v>29</v>
      </c>
      <c r="V153" s="12"/>
    </row>
    <row r="154" spans="1:22" x14ac:dyDescent="0.3">
      <c r="A154" s="19">
        <v>37865</v>
      </c>
      <c r="B154" s="11">
        <v>153</v>
      </c>
      <c r="C154" s="18">
        <v>0.40100000000000002</v>
      </c>
      <c r="D154" s="12">
        <v>0.48199999999999998</v>
      </c>
      <c r="E154" s="83"/>
      <c r="F154" s="12"/>
      <c r="G154" s="13">
        <v>0.34</v>
      </c>
      <c r="H154" s="12">
        <v>45</v>
      </c>
      <c r="I154" s="12">
        <v>73</v>
      </c>
      <c r="J154" s="12">
        <v>104</v>
      </c>
      <c r="K154" s="12"/>
      <c r="L154" s="12">
        <v>71</v>
      </c>
      <c r="M154" s="18">
        <v>35</v>
      </c>
      <c r="N154" s="12">
        <v>58</v>
      </c>
      <c r="O154" s="12">
        <v>90</v>
      </c>
      <c r="P154" s="12"/>
      <c r="Q154" s="13">
        <v>50</v>
      </c>
      <c r="R154" s="12"/>
      <c r="S154" s="12">
        <v>102</v>
      </c>
      <c r="T154" s="12">
        <v>112</v>
      </c>
      <c r="U154" s="12">
        <v>120</v>
      </c>
      <c r="V154" s="12"/>
    </row>
    <row r="155" spans="1:22" x14ac:dyDescent="0.3">
      <c r="A155" s="19">
        <v>37895</v>
      </c>
      <c r="B155" s="11">
        <v>154</v>
      </c>
      <c r="C155" s="18">
        <v>2.718</v>
      </c>
      <c r="D155" s="12">
        <v>0.96099999999999997</v>
      </c>
      <c r="E155" s="83"/>
      <c r="F155" s="12"/>
      <c r="G155" s="13">
        <v>1.0860000000000001</v>
      </c>
      <c r="H155" s="12">
        <v>64</v>
      </c>
      <c r="I155" s="12">
        <v>82</v>
      </c>
      <c r="J155" s="12">
        <v>125</v>
      </c>
      <c r="K155" s="12"/>
      <c r="L155" s="12">
        <v>113</v>
      </c>
      <c r="M155" s="18">
        <v>38</v>
      </c>
      <c r="N155" s="12">
        <v>67</v>
      </c>
      <c r="O155" s="12">
        <v>90</v>
      </c>
      <c r="P155" s="12"/>
      <c r="Q155" s="13">
        <v>60</v>
      </c>
      <c r="R155" s="12"/>
      <c r="S155" s="12">
        <v>107.4</v>
      </c>
      <c r="T155" s="12">
        <v>213.1</v>
      </c>
      <c r="U155" s="12">
        <v>162</v>
      </c>
      <c r="V155" s="12"/>
    </row>
    <row r="156" spans="1:22" x14ac:dyDescent="0.3">
      <c r="A156" s="19">
        <v>37926</v>
      </c>
      <c r="B156" s="11">
        <v>155</v>
      </c>
      <c r="C156" s="18">
        <v>0.309</v>
      </c>
      <c r="D156" s="12">
        <v>0.72499999999999998</v>
      </c>
      <c r="E156" s="83"/>
      <c r="F156" s="12"/>
      <c r="G156" s="13"/>
      <c r="H156" s="12">
        <v>43</v>
      </c>
      <c r="I156" s="12">
        <v>80</v>
      </c>
      <c r="J156" s="12">
        <v>121</v>
      </c>
      <c r="K156" s="12"/>
      <c r="L156" s="12"/>
      <c r="M156" s="18">
        <v>33</v>
      </c>
      <c r="N156" s="12">
        <v>70</v>
      </c>
      <c r="O156" s="12">
        <v>105</v>
      </c>
      <c r="P156" s="12"/>
      <c r="Q156" s="13"/>
      <c r="R156" s="12"/>
      <c r="S156" s="12">
        <v>62.7</v>
      </c>
      <c r="T156" s="12">
        <v>256.10000000000002</v>
      </c>
      <c r="U156" s="12">
        <v>93</v>
      </c>
      <c r="V156" s="12">
        <v>217</v>
      </c>
    </row>
    <row r="157" spans="1:22" x14ac:dyDescent="0.3">
      <c r="A157" s="19">
        <v>37956</v>
      </c>
      <c r="B157" s="11">
        <v>156</v>
      </c>
      <c r="C157" s="18">
        <v>0.98</v>
      </c>
      <c r="D157" s="12">
        <v>0.82099999999999995</v>
      </c>
      <c r="E157" s="83"/>
      <c r="F157" s="12"/>
      <c r="G157" s="13"/>
      <c r="H157" s="12">
        <v>54</v>
      </c>
      <c r="I157" s="12">
        <v>80</v>
      </c>
      <c r="J157" s="12">
        <v>120</v>
      </c>
      <c r="K157" s="12"/>
      <c r="L157" s="12"/>
      <c r="M157" s="18">
        <v>40</v>
      </c>
      <c r="N157" s="12">
        <v>67</v>
      </c>
      <c r="O157" s="12">
        <v>95</v>
      </c>
      <c r="P157" s="12"/>
      <c r="Q157" s="13"/>
      <c r="R157" s="12"/>
      <c r="S157" s="12">
        <v>59.1</v>
      </c>
      <c r="T157" s="12">
        <v>84</v>
      </c>
      <c r="U157" s="12">
        <v>62</v>
      </c>
      <c r="V157" s="12">
        <v>65</v>
      </c>
    </row>
    <row r="158" spans="1:22" x14ac:dyDescent="0.3">
      <c r="A158" s="19">
        <v>37987</v>
      </c>
      <c r="B158" s="11">
        <v>157</v>
      </c>
      <c r="C158" s="18">
        <v>0.251</v>
      </c>
      <c r="D158" s="12">
        <v>0.40699999999999997</v>
      </c>
      <c r="E158" s="83"/>
      <c r="F158" s="12">
        <v>0</v>
      </c>
      <c r="G158" s="13">
        <v>0.23599999999999999</v>
      </c>
      <c r="H158" s="12">
        <v>43</v>
      </c>
      <c r="I158" s="12">
        <v>71</v>
      </c>
      <c r="J158" s="12">
        <v>97</v>
      </c>
      <c r="K158" s="12">
        <v>21</v>
      </c>
      <c r="L158" s="12">
        <v>64</v>
      </c>
      <c r="M158" s="18">
        <v>33</v>
      </c>
      <c r="N158" s="12">
        <v>65</v>
      </c>
      <c r="O158" s="12">
        <v>90</v>
      </c>
      <c r="P158" s="12">
        <v>10</v>
      </c>
      <c r="Q158" s="13">
        <v>58</v>
      </c>
      <c r="R158" s="12"/>
      <c r="S158" s="12">
        <v>42.4</v>
      </c>
      <c r="T158" s="12">
        <v>52.1</v>
      </c>
      <c r="U158" s="12">
        <v>45</v>
      </c>
      <c r="V158" s="12">
        <v>120</v>
      </c>
    </row>
    <row r="159" spans="1:22" x14ac:dyDescent="0.3">
      <c r="A159" s="19">
        <v>38018</v>
      </c>
      <c r="B159" s="11">
        <v>158</v>
      </c>
      <c r="C159" s="18">
        <v>0.121</v>
      </c>
      <c r="D159" s="12">
        <v>7.3999999999999996E-2</v>
      </c>
      <c r="E159" s="83"/>
      <c r="F159" s="12">
        <v>0</v>
      </c>
      <c r="G159" s="13">
        <v>7.8E-2</v>
      </c>
      <c r="H159" s="12">
        <v>38</v>
      </c>
      <c r="I159" s="12">
        <v>49</v>
      </c>
      <c r="J159" s="12">
        <v>86</v>
      </c>
      <c r="K159" s="12">
        <v>4</v>
      </c>
      <c r="L159" s="12">
        <v>40</v>
      </c>
      <c r="M159" s="18">
        <v>31</v>
      </c>
      <c r="N159" s="12">
        <v>39</v>
      </c>
      <c r="O159" s="12">
        <v>70</v>
      </c>
      <c r="P159" s="12">
        <v>0</v>
      </c>
      <c r="Q159" s="13">
        <v>35</v>
      </c>
      <c r="R159" s="12"/>
      <c r="S159" s="12">
        <v>36.200000000000003</v>
      </c>
      <c r="T159" s="12">
        <v>88.7</v>
      </c>
      <c r="U159" s="12">
        <v>64</v>
      </c>
      <c r="V159" s="12">
        <v>65</v>
      </c>
    </row>
    <row r="160" spans="1:22" x14ac:dyDescent="0.3">
      <c r="A160" s="19">
        <v>38047</v>
      </c>
      <c r="B160" s="11">
        <v>159</v>
      </c>
      <c r="C160" s="18">
        <v>0.123</v>
      </c>
      <c r="D160" s="12">
        <v>2.7E-2</v>
      </c>
      <c r="E160" s="83"/>
      <c r="F160" s="12">
        <v>3.0000000000000001E-3</v>
      </c>
      <c r="G160" s="13">
        <v>6.0999999999999999E-2</v>
      </c>
      <c r="H160" s="12">
        <v>38</v>
      </c>
      <c r="I160" s="12">
        <v>42</v>
      </c>
      <c r="J160" s="12">
        <v>85</v>
      </c>
      <c r="K160" s="12">
        <v>13</v>
      </c>
      <c r="L160" s="12">
        <v>36</v>
      </c>
      <c r="M160" s="18">
        <v>32</v>
      </c>
      <c r="N160" s="12">
        <v>39</v>
      </c>
      <c r="O160" s="12">
        <v>70</v>
      </c>
      <c r="P160" s="12">
        <v>0</v>
      </c>
      <c r="Q160" s="13">
        <v>30</v>
      </c>
      <c r="R160" s="12"/>
      <c r="S160" s="12">
        <v>103.4</v>
      </c>
      <c r="T160" s="12">
        <v>133.19999999999999</v>
      </c>
      <c r="U160" s="12">
        <v>149</v>
      </c>
      <c r="V160" s="12">
        <v>214</v>
      </c>
    </row>
    <row r="161" spans="1:22" x14ac:dyDescent="0.3">
      <c r="A161" s="19">
        <v>38078</v>
      </c>
      <c r="B161" s="11">
        <v>160</v>
      </c>
      <c r="C161" s="18">
        <v>1.0069999999999999</v>
      </c>
      <c r="D161" s="12">
        <v>0.24299999999999999</v>
      </c>
      <c r="E161" s="83">
        <v>0.68897059999999999</v>
      </c>
      <c r="F161" s="12"/>
      <c r="G161" s="13">
        <v>0.39700000000000002</v>
      </c>
      <c r="H161" s="12">
        <v>52</v>
      </c>
      <c r="I161" s="12">
        <v>60</v>
      </c>
      <c r="J161" s="12">
        <v>103</v>
      </c>
      <c r="K161" s="12"/>
      <c r="L161" s="12">
        <v>75</v>
      </c>
      <c r="M161" s="18">
        <v>36</v>
      </c>
      <c r="N161" s="12">
        <v>50</v>
      </c>
      <c r="O161" s="12">
        <v>95</v>
      </c>
      <c r="P161" s="12"/>
      <c r="Q161" s="13">
        <v>45</v>
      </c>
      <c r="R161" s="12"/>
      <c r="S161" s="12">
        <v>60.3</v>
      </c>
      <c r="T161" s="12">
        <v>224.7</v>
      </c>
      <c r="U161" s="12">
        <v>150</v>
      </c>
      <c r="V161" s="12">
        <v>370</v>
      </c>
    </row>
    <row r="162" spans="1:22" x14ac:dyDescent="0.3">
      <c r="A162" s="19">
        <v>38108</v>
      </c>
      <c r="B162" s="11">
        <v>161</v>
      </c>
      <c r="C162" s="18">
        <v>1.6930000000000001</v>
      </c>
      <c r="D162" s="12">
        <v>0.39600000000000002</v>
      </c>
      <c r="E162" s="83">
        <v>0.64887090000000003</v>
      </c>
      <c r="F162" s="12"/>
      <c r="G162" s="13">
        <v>0.79400000000000004</v>
      </c>
      <c r="H162" s="12">
        <v>58</v>
      </c>
      <c r="I162" s="12">
        <v>69</v>
      </c>
      <c r="J162" s="12">
        <v>113</v>
      </c>
      <c r="K162" s="12"/>
      <c r="L162" s="12">
        <v>104</v>
      </c>
      <c r="M162" s="18">
        <v>41</v>
      </c>
      <c r="N162" s="12">
        <v>54</v>
      </c>
      <c r="O162" s="12">
        <v>93</v>
      </c>
      <c r="P162" s="12"/>
      <c r="Q162" s="13">
        <v>70</v>
      </c>
      <c r="R162" s="12"/>
      <c r="S162" s="12">
        <v>145.1</v>
      </c>
      <c r="T162" s="12">
        <v>126.7</v>
      </c>
      <c r="U162" s="12">
        <v>114</v>
      </c>
      <c r="V162" s="12">
        <v>385</v>
      </c>
    </row>
    <row r="163" spans="1:22" x14ac:dyDescent="0.3">
      <c r="A163" s="19">
        <v>38139</v>
      </c>
      <c r="B163" s="11">
        <v>162</v>
      </c>
      <c r="C163" s="18">
        <v>0.28299999999999997</v>
      </c>
      <c r="D163" s="12">
        <v>0.153</v>
      </c>
      <c r="E163" s="83">
        <v>0.39876669999999997</v>
      </c>
      <c r="F163" s="12"/>
      <c r="G163" s="13">
        <v>0.41899999999999998</v>
      </c>
      <c r="H163" s="12">
        <v>45</v>
      </c>
      <c r="I163" s="12">
        <v>56</v>
      </c>
      <c r="J163" s="12">
        <v>95</v>
      </c>
      <c r="K163" s="12"/>
      <c r="L163" s="12">
        <v>80</v>
      </c>
      <c r="M163" s="18">
        <v>36</v>
      </c>
      <c r="N163" s="12">
        <v>49</v>
      </c>
      <c r="O163" s="12">
        <v>90</v>
      </c>
      <c r="P163" s="12"/>
      <c r="Q163" s="13">
        <v>62</v>
      </c>
      <c r="R163" s="12"/>
      <c r="S163" s="12">
        <v>66.2</v>
      </c>
      <c r="T163" s="12">
        <v>69.900000000000006</v>
      </c>
      <c r="U163" s="12">
        <v>38</v>
      </c>
      <c r="V163" s="12">
        <v>55</v>
      </c>
    </row>
    <row r="164" spans="1:22" x14ac:dyDescent="0.3">
      <c r="A164" s="19">
        <v>38169</v>
      </c>
      <c r="B164" s="11">
        <v>163</v>
      </c>
      <c r="C164" s="18">
        <v>0.32</v>
      </c>
      <c r="D164" s="12">
        <v>7.2999999999999995E-2</v>
      </c>
      <c r="E164" s="83"/>
      <c r="F164" s="12"/>
      <c r="G164" s="13">
        <v>0.193</v>
      </c>
      <c r="H164" s="12">
        <v>46</v>
      </c>
      <c r="I164" s="12">
        <v>51</v>
      </c>
      <c r="J164" s="12">
        <v>91</v>
      </c>
      <c r="K164" s="12"/>
      <c r="L164" s="12">
        <v>59</v>
      </c>
      <c r="M164" s="18">
        <v>41</v>
      </c>
      <c r="N164" s="12">
        <v>49</v>
      </c>
      <c r="O164" s="12">
        <v>82</v>
      </c>
      <c r="P164" s="12"/>
      <c r="Q164" s="13">
        <v>50</v>
      </c>
      <c r="R164" s="12"/>
      <c r="S164" s="12">
        <v>65</v>
      </c>
      <c r="T164" s="12">
        <v>70.5</v>
      </c>
      <c r="U164" s="12">
        <v>72</v>
      </c>
      <c r="V164" s="12">
        <v>125</v>
      </c>
    </row>
    <row r="165" spans="1:22" x14ac:dyDescent="0.3">
      <c r="A165" s="19">
        <v>38200</v>
      </c>
      <c r="B165" s="11">
        <v>164</v>
      </c>
      <c r="C165" s="18">
        <v>0.30599999999999999</v>
      </c>
      <c r="D165" s="12">
        <v>5.3999999999999999E-2</v>
      </c>
      <c r="E165" s="83"/>
      <c r="F165" s="12"/>
      <c r="G165" s="13">
        <v>0.215</v>
      </c>
      <c r="H165" s="12">
        <v>46</v>
      </c>
      <c r="I165" s="12">
        <v>49</v>
      </c>
      <c r="J165" s="12">
        <v>92</v>
      </c>
      <c r="K165" s="12"/>
      <c r="L165" s="12">
        <v>62</v>
      </c>
      <c r="M165" s="18">
        <v>39</v>
      </c>
      <c r="N165" s="12">
        <v>49</v>
      </c>
      <c r="O165" s="12">
        <v>75</v>
      </c>
      <c r="P165" s="12"/>
      <c r="Q165" s="13">
        <v>50</v>
      </c>
      <c r="R165" s="12"/>
      <c r="S165" s="12">
        <v>63.3</v>
      </c>
      <c r="T165" s="12">
        <v>80.400000000000006</v>
      </c>
      <c r="U165" s="12">
        <v>29</v>
      </c>
      <c r="V165" s="12">
        <v>40</v>
      </c>
    </row>
    <row r="166" spans="1:22" x14ac:dyDescent="0.3">
      <c r="A166" s="19">
        <v>38231</v>
      </c>
      <c r="B166" s="11">
        <v>165</v>
      </c>
      <c r="C166" s="18">
        <v>0.14499999999999999</v>
      </c>
      <c r="D166" s="12">
        <v>0.50600000000000001</v>
      </c>
      <c r="E166" s="83"/>
      <c r="F166" s="12"/>
      <c r="G166" s="13">
        <v>0.64700000000000002</v>
      </c>
      <c r="H166" s="12">
        <v>39</v>
      </c>
      <c r="I166" s="12">
        <v>71</v>
      </c>
      <c r="J166" s="12">
        <v>111</v>
      </c>
      <c r="K166" s="12"/>
      <c r="L166" s="12">
        <v>94</v>
      </c>
      <c r="M166" s="18">
        <v>30</v>
      </c>
      <c r="N166" s="12">
        <v>49</v>
      </c>
      <c r="O166" s="12">
        <v>88</v>
      </c>
      <c r="P166" s="12"/>
      <c r="Q166" s="13">
        <v>49</v>
      </c>
      <c r="R166" s="12"/>
      <c r="S166" s="12">
        <v>54.9</v>
      </c>
      <c r="T166" s="12">
        <v>71.400000000000006</v>
      </c>
      <c r="U166" s="12">
        <v>135</v>
      </c>
      <c r="V166" s="12">
        <v>391</v>
      </c>
    </row>
    <row r="167" spans="1:22" x14ac:dyDescent="0.3">
      <c r="A167" s="19">
        <v>38261</v>
      </c>
      <c r="B167" s="11">
        <v>166</v>
      </c>
      <c r="C167" s="18">
        <v>2.1139999999999999</v>
      </c>
      <c r="D167" s="12">
        <v>0.25900000000000001</v>
      </c>
      <c r="E167" s="83"/>
      <c r="F167" s="12"/>
      <c r="G167" s="13">
        <v>0.92700000000000005</v>
      </c>
      <c r="H167" s="12">
        <v>60</v>
      </c>
      <c r="I167" s="12">
        <v>64</v>
      </c>
      <c r="J167" s="12">
        <v>122</v>
      </c>
      <c r="K167" s="12"/>
      <c r="L167" s="12">
        <v>110</v>
      </c>
      <c r="M167" s="18">
        <v>32</v>
      </c>
      <c r="N167" s="12">
        <v>52</v>
      </c>
      <c r="O167" s="12">
        <v>100</v>
      </c>
      <c r="P167" s="12"/>
      <c r="Q167" s="13">
        <v>80</v>
      </c>
      <c r="R167" s="12"/>
      <c r="S167" s="12">
        <v>78.3</v>
      </c>
      <c r="T167" s="12">
        <v>212.6</v>
      </c>
      <c r="U167" s="12">
        <v>137</v>
      </c>
      <c r="V167" s="12">
        <v>315</v>
      </c>
    </row>
    <row r="168" spans="1:22" x14ac:dyDescent="0.3">
      <c r="A168" s="19">
        <v>38292</v>
      </c>
      <c r="B168" s="11">
        <v>167</v>
      </c>
      <c r="C168" s="18">
        <v>2.3359999999999999</v>
      </c>
      <c r="D168" s="12">
        <v>1.17</v>
      </c>
      <c r="E168" s="83"/>
      <c r="F168" s="12"/>
      <c r="G168" s="13"/>
      <c r="H168" s="12">
        <v>64</v>
      </c>
      <c r="I168" s="12">
        <v>85</v>
      </c>
      <c r="J168" s="12">
        <v>147</v>
      </c>
      <c r="K168" s="12"/>
      <c r="L168" s="12"/>
      <c r="M168" s="18">
        <v>42</v>
      </c>
      <c r="N168" s="12">
        <v>72</v>
      </c>
      <c r="O168" s="12">
        <v>128</v>
      </c>
      <c r="P168" s="12"/>
      <c r="Q168" s="13"/>
      <c r="R168" s="12"/>
      <c r="S168" s="12">
        <v>99.6</v>
      </c>
      <c r="T168" s="12">
        <v>207.5</v>
      </c>
      <c r="U168" s="12">
        <v>133</v>
      </c>
      <c r="V168" s="12">
        <v>411</v>
      </c>
    </row>
    <row r="169" spans="1:22" x14ac:dyDescent="0.3">
      <c r="A169" s="19">
        <v>38322</v>
      </c>
      <c r="B169" s="11">
        <v>168</v>
      </c>
      <c r="C169" s="18">
        <v>2.141</v>
      </c>
      <c r="D169" s="12">
        <v>0.44500000000000001</v>
      </c>
      <c r="E169" s="83"/>
      <c r="F169" s="12"/>
      <c r="G169" s="13"/>
      <c r="H169" s="12">
        <v>59</v>
      </c>
      <c r="I169" s="12">
        <v>69</v>
      </c>
      <c r="J169" s="12">
        <v>110</v>
      </c>
      <c r="K169" s="12"/>
      <c r="L169" s="12"/>
      <c r="M169" s="18">
        <v>32</v>
      </c>
      <c r="N169" s="12">
        <v>57</v>
      </c>
      <c r="O169" s="12">
        <v>95</v>
      </c>
      <c r="P169" s="12"/>
      <c r="Q169" s="13"/>
      <c r="R169" s="12"/>
      <c r="S169" s="12">
        <v>83.4</v>
      </c>
      <c r="T169" s="12">
        <v>89.4</v>
      </c>
      <c r="U169" s="12">
        <v>25</v>
      </c>
      <c r="V169" s="12">
        <v>75</v>
      </c>
    </row>
    <row r="170" spans="1:22" x14ac:dyDescent="0.3">
      <c r="A170" s="19">
        <v>38353</v>
      </c>
      <c r="B170" s="11">
        <v>169</v>
      </c>
      <c r="C170" s="18">
        <v>1.9510000000000001</v>
      </c>
      <c r="D170" s="14"/>
      <c r="E170" s="83"/>
      <c r="F170" s="12"/>
      <c r="G170" s="13">
        <v>0.16900000000000001</v>
      </c>
      <c r="H170" s="12">
        <v>59</v>
      </c>
      <c r="I170" s="12"/>
      <c r="J170" s="12">
        <v>86</v>
      </c>
      <c r="K170" s="12"/>
      <c r="L170" s="12">
        <v>56</v>
      </c>
      <c r="M170" s="18">
        <v>34</v>
      </c>
      <c r="N170" s="12"/>
      <c r="O170" s="12">
        <v>70</v>
      </c>
      <c r="P170" s="12"/>
      <c r="Q170" s="13">
        <v>50</v>
      </c>
      <c r="R170" s="12"/>
      <c r="S170" s="12">
        <v>30</v>
      </c>
      <c r="T170" s="12">
        <v>48.6</v>
      </c>
      <c r="U170" s="12">
        <v>0</v>
      </c>
      <c r="V170" s="12">
        <v>65</v>
      </c>
    </row>
    <row r="171" spans="1:22" x14ac:dyDescent="0.3">
      <c r="A171" s="19">
        <v>38384</v>
      </c>
      <c r="B171" s="11">
        <v>170</v>
      </c>
      <c r="C171" s="18">
        <v>0.42199999999999999</v>
      </c>
      <c r="D171" s="12">
        <v>0.312</v>
      </c>
      <c r="E171" s="83"/>
      <c r="F171" s="12"/>
      <c r="G171" s="13">
        <v>0.32900000000000001</v>
      </c>
      <c r="H171" s="12">
        <v>47</v>
      </c>
      <c r="I171" s="12">
        <v>66</v>
      </c>
      <c r="J171" s="12">
        <v>82</v>
      </c>
      <c r="K171" s="12"/>
      <c r="L171" s="12">
        <v>72</v>
      </c>
      <c r="M171" s="18">
        <v>35</v>
      </c>
      <c r="N171" s="12">
        <v>49</v>
      </c>
      <c r="O171" s="12">
        <v>55</v>
      </c>
      <c r="P171" s="12"/>
      <c r="Q171" s="13">
        <v>50</v>
      </c>
      <c r="R171" s="12"/>
      <c r="S171" s="12">
        <v>36.5</v>
      </c>
      <c r="T171" s="12">
        <v>35.1</v>
      </c>
      <c r="U171" s="12">
        <v>65</v>
      </c>
      <c r="V171" s="12">
        <v>27.5</v>
      </c>
    </row>
    <row r="172" spans="1:22" x14ac:dyDescent="0.3">
      <c r="A172" s="19">
        <v>38412</v>
      </c>
      <c r="B172" s="11">
        <v>171</v>
      </c>
      <c r="C172" s="18">
        <v>0.71699999999999997</v>
      </c>
      <c r="D172" s="12">
        <v>5.3999999999999999E-2</v>
      </c>
      <c r="E172" s="83"/>
      <c r="F172" s="12"/>
      <c r="G172" s="13">
        <v>0.09</v>
      </c>
      <c r="H172" s="12">
        <v>52</v>
      </c>
      <c r="I172" s="12">
        <v>49</v>
      </c>
      <c r="J172" s="12">
        <v>76</v>
      </c>
      <c r="K172" s="12"/>
      <c r="L172" s="12">
        <v>43</v>
      </c>
      <c r="M172" s="18">
        <v>37</v>
      </c>
      <c r="N172" s="12">
        <v>49</v>
      </c>
      <c r="O172" s="12">
        <v>65</v>
      </c>
      <c r="P172" s="12"/>
      <c r="Q172" s="13">
        <v>35</v>
      </c>
      <c r="R172" s="12"/>
      <c r="S172" s="12">
        <v>141.6</v>
      </c>
      <c r="T172" s="12">
        <v>82.6</v>
      </c>
      <c r="U172" s="12">
        <v>5</v>
      </c>
      <c r="V172" s="12">
        <v>47</v>
      </c>
    </row>
    <row r="173" spans="1:22" x14ac:dyDescent="0.3">
      <c r="A173" s="19">
        <v>38443</v>
      </c>
      <c r="B173" s="11">
        <v>172</v>
      </c>
      <c r="C173" s="18">
        <v>1.923</v>
      </c>
      <c r="D173" s="12">
        <v>5.3999999999999999E-2</v>
      </c>
      <c r="E173" s="83"/>
      <c r="F173" s="12"/>
      <c r="G173" s="13">
        <v>0.13300000000000001</v>
      </c>
      <c r="H173" s="12">
        <v>60</v>
      </c>
      <c r="I173" s="12">
        <v>49</v>
      </c>
      <c r="J173" s="12">
        <v>90</v>
      </c>
      <c r="K173" s="12"/>
      <c r="L173" s="12">
        <v>49</v>
      </c>
      <c r="M173" s="18">
        <v>36</v>
      </c>
      <c r="N173" s="12">
        <v>49</v>
      </c>
      <c r="O173" s="12">
        <v>60</v>
      </c>
      <c r="P173" s="12"/>
      <c r="Q173" s="13">
        <v>30</v>
      </c>
      <c r="R173" s="12"/>
      <c r="S173" s="12">
        <v>148.9</v>
      </c>
      <c r="T173" s="12">
        <v>147.9</v>
      </c>
      <c r="U173" s="12">
        <v>96</v>
      </c>
      <c r="V173" s="12">
        <v>175</v>
      </c>
    </row>
    <row r="174" spans="1:22" x14ac:dyDescent="0.3">
      <c r="A174" s="19">
        <v>38473</v>
      </c>
      <c r="B174" s="11">
        <v>173</v>
      </c>
      <c r="C174" s="18">
        <v>2.7879999999999998</v>
      </c>
      <c r="D174" s="12">
        <v>5.093</v>
      </c>
      <c r="E174" s="83"/>
      <c r="F174" s="12"/>
      <c r="G174" s="13">
        <v>1.28</v>
      </c>
      <c r="H174" s="12">
        <v>65</v>
      </c>
      <c r="I174" s="12">
        <v>86</v>
      </c>
      <c r="J174" s="12">
        <v>125</v>
      </c>
      <c r="K174" s="12"/>
      <c r="L174" s="12">
        <v>122</v>
      </c>
      <c r="M174" s="18">
        <v>43</v>
      </c>
      <c r="N174" s="12">
        <v>58</v>
      </c>
      <c r="O174" s="12">
        <v>100</v>
      </c>
      <c r="P174" s="12"/>
      <c r="Q174" s="13">
        <v>40</v>
      </c>
      <c r="R174" s="12"/>
      <c r="S174" s="12">
        <v>131.5</v>
      </c>
      <c r="T174" s="12">
        <v>49.9</v>
      </c>
      <c r="U174" s="12">
        <v>123</v>
      </c>
      <c r="V174" s="12">
        <v>412</v>
      </c>
    </row>
    <row r="175" spans="1:22" x14ac:dyDescent="0.3">
      <c r="A175" s="19">
        <v>38504</v>
      </c>
      <c r="B175" s="11">
        <v>174</v>
      </c>
      <c r="C175" s="18">
        <v>0.66400000000000003</v>
      </c>
      <c r="D175" s="12">
        <v>0.48599999999999999</v>
      </c>
      <c r="E175" s="83"/>
      <c r="F175" s="12"/>
      <c r="G175" s="13">
        <v>0.64</v>
      </c>
      <c r="H175" s="12">
        <v>50</v>
      </c>
      <c r="I175" s="12">
        <v>74</v>
      </c>
      <c r="J175" s="12">
        <v>111</v>
      </c>
      <c r="K175" s="12"/>
      <c r="L175" s="12">
        <v>97</v>
      </c>
      <c r="M175" s="18">
        <v>34</v>
      </c>
      <c r="N175" s="12">
        <v>72</v>
      </c>
      <c r="O175" s="12">
        <v>98</v>
      </c>
      <c r="P175" s="12"/>
      <c r="Q175" s="13">
        <v>80</v>
      </c>
      <c r="R175" s="12"/>
      <c r="S175" s="12">
        <v>50.7</v>
      </c>
      <c r="T175" s="12">
        <v>19.5</v>
      </c>
      <c r="U175" s="12">
        <v>26</v>
      </c>
      <c r="V175" s="12">
        <v>91.5</v>
      </c>
    </row>
    <row r="176" spans="1:22" x14ac:dyDescent="0.3">
      <c r="A176" s="19">
        <v>38534</v>
      </c>
      <c r="B176" s="11">
        <v>175</v>
      </c>
      <c r="C176" s="18">
        <v>0.68600000000000005</v>
      </c>
      <c r="D176" s="12">
        <v>9.7000000000000003E-2</v>
      </c>
      <c r="E176" s="83"/>
      <c r="F176" s="12"/>
      <c r="G176" s="13">
        <v>0.23799999999999999</v>
      </c>
      <c r="H176" s="12">
        <v>51</v>
      </c>
      <c r="I176" s="12">
        <v>54</v>
      </c>
      <c r="J176" s="12">
        <v>92</v>
      </c>
      <c r="K176" s="12"/>
      <c r="L176" s="12">
        <v>64</v>
      </c>
      <c r="M176" s="18">
        <v>35</v>
      </c>
      <c r="N176" s="12">
        <v>50</v>
      </c>
      <c r="O176" s="12">
        <v>80</v>
      </c>
      <c r="P176" s="12"/>
      <c r="Q176" s="13">
        <v>50</v>
      </c>
      <c r="R176" s="12"/>
      <c r="S176" s="12">
        <v>37.9</v>
      </c>
      <c r="T176" s="12">
        <v>86</v>
      </c>
      <c r="U176" s="12">
        <v>16</v>
      </c>
      <c r="V176" s="12">
        <v>120</v>
      </c>
    </row>
    <row r="177" spans="1:22" x14ac:dyDescent="0.3">
      <c r="A177" s="19">
        <v>38565</v>
      </c>
      <c r="B177" s="11">
        <v>176</v>
      </c>
      <c r="C177" s="18">
        <v>0.78500000000000003</v>
      </c>
      <c r="D177" s="12">
        <v>0.17499999999999999</v>
      </c>
      <c r="E177" s="83"/>
      <c r="F177" s="12"/>
      <c r="G177" s="13">
        <v>0.25800000000000001</v>
      </c>
      <c r="H177" s="12">
        <v>53</v>
      </c>
      <c r="I177" s="12">
        <v>59</v>
      </c>
      <c r="J177" s="12">
        <v>101</v>
      </c>
      <c r="K177" s="12"/>
      <c r="L177" s="12">
        <v>65</v>
      </c>
      <c r="M177" s="18">
        <v>34</v>
      </c>
      <c r="N177" s="12">
        <v>49</v>
      </c>
      <c r="O177" s="12">
        <v>85</v>
      </c>
      <c r="P177" s="12"/>
      <c r="Q177" s="13">
        <v>39</v>
      </c>
      <c r="R177" s="12"/>
      <c r="S177" s="12">
        <v>30.9</v>
      </c>
      <c r="T177" s="12">
        <v>30.3</v>
      </c>
      <c r="U177" s="12"/>
      <c r="V177" s="12">
        <v>165</v>
      </c>
    </row>
    <row r="178" spans="1:22" x14ac:dyDescent="0.3">
      <c r="A178" s="19">
        <v>38596</v>
      </c>
      <c r="B178" s="11">
        <v>177</v>
      </c>
      <c r="C178" s="18">
        <v>2.597</v>
      </c>
      <c r="D178" s="12">
        <v>0.14000000000000001</v>
      </c>
      <c r="E178" s="83"/>
      <c r="F178" s="12"/>
      <c r="G178" s="13">
        <v>0.504</v>
      </c>
      <c r="H178" s="12">
        <v>66</v>
      </c>
      <c r="I178" s="12">
        <v>56</v>
      </c>
      <c r="J178" s="12">
        <v>104</v>
      </c>
      <c r="K178" s="12"/>
      <c r="L178" s="12">
        <v>86</v>
      </c>
      <c r="M178" s="18">
        <v>42</v>
      </c>
      <c r="N178" s="12">
        <v>49</v>
      </c>
      <c r="O178" s="12">
        <v>91</v>
      </c>
      <c r="P178" s="12"/>
      <c r="Q178" s="13">
        <v>60</v>
      </c>
      <c r="R178" s="12"/>
      <c r="S178" s="12">
        <v>83.7</v>
      </c>
      <c r="T178" s="12">
        <v>23.5</v>
      </c>
      <c r="U178" s="12"/>
      <c r="V178" s="12">
        <v>175</v>
      </c>
    </row>
    <row r="179" spans="1:22" x14ac:dyDescent="0.3">
      <c r="A179" s="19">
        <v>38626</v>
      </c>
      <c r="B179" s="11">
        <v>178</v>
      </c>
      <c r="C179" s="18">
        <v>2.915</v>
      </c>
      <c r="D179" s="12">
        <v>0.95799999999999996</v>
      </c>
      <c r="E179" s="83"/>
      <c r="F179" s="12"/>
      <c r="G179" s="13">
        <v>1.782</v>
      </c>
      <c r="H179" s="12">
        <v>70</v>
      </c>
      <c r="I179" s="12">
        <v>83</v>
      </c>
      <c r="J179" s="12">
        <v>152</v>
      </c>
      <c r="K179" s="12"/>
      <c r="L179" s="12">
        <v>147</v>
      </c>
      <c r="M179" s="18">
        <v>54</v>
      </c>
      <c r="N179" s="12">
        <v>70</v>
      </c>
      <c r="O179" s="12">
        <v>115</v>
      </c>
      <c r="P179" s="12"/>
      <c r="Q179" s="13">
        <v>95</v>
      </c>
      <c r="R179" s="12"/>
      <c r="S179" s="12">
        <v>130</v>
      </c>
      <c r="T179" s="12">
        <v>42.9</v>
      </c>
      <c r="U179" s="12"/>
      <c r="V179" s="12">
        <v>360</v>
      </c>
    </row>
    <row r="180" spans="1:22" x14ac:dyDescent="0.3">
      <c r="A180" s="19">
        <v>38657</v>
      </c>
      <c r="B180" s="11">
        <v>179</v>
      </c>
      <c r="C180" s="18">
        <v>2.306</v>
      </c>
      <c r="D180" s="12">
        <v>1.27</v>
      </c>
      <c r="E180" s="83"/>
      <c r="F180" s="12"/>
      <c r="G180" s="13">
        <v>1.861</v>
      </c>
      <c r="H180" s="12">
        <v>62</v>
      </c>
      <c r="I180" s="12">
        <v>87</v>
      </c>
      <c r="J180" s="12">
        <v>151</v>
      </c>
      <c r="K180" s="12"/>
      <c r="L180" s="12">
        <v>151</v>
      </c>
      <c r="M180" s="18">
        <v>38</v>
      </c>
      <c r="N180" s="12">
        <v>75</v>
      </c>
      <c r="O180" s="12">
        <v>130</v>
      </c>
      <c r="P180" s="12"/>
      <c r="Q180" s="13">
        <v>109</v>
      </c>
      <c r="R180" s="12"/>
      <c r="S180" s="12">
        <v>84</v>
      </c>
      <c r="T180" s="12">
        <v>58.1</v>
      </c>
      <c r="U180" s="12"/>
      <c r="V180" s="12">
        <v>315</v>
      </c>
    </row>
    <row r="181" spans="1:22" x14ac:dyDescent="0.3">
      <c r="A181" s="19">
        <v>38687</v>
      </c>
      <c r="B181" s="11">
        <v>180</v>
      </c>
      <c r="C181" s="18">
        <v>0.44800000000000001</v>
      </c>
      <c r="D181" s="12">
        <v>0.28899999999999998</v>
      </c>
      <c r="E181" s="83"/>
      <c r="F181" s="12"/>
      <c r="G181" s="13">
        <v>0.56499999999999995</v>
      </c>
      <c r="H181" s="12">
        <v>47</v>
      </c>
      <c r="I181" s="12">
        <v>67</v>
      </c>
      <c r="J181" s="12">
        <v>108</v>
      </c>
      <c r="K181" s="12"/>
      <c r="L181" s="12">
        <v>92</v>
      </c>
      <c r="M181" s="18">
        <v>34</v>
      </c>
      <c r="N181" s="12">
        <v>61</v>
      </c>
      <c r="O181" s="12">
        <v>95</v>
      </c>
      <c r="P181" s="12"/>
      <c r="Q181" s="13">
        <v>70</v>
      </c>
      <c r="R181" s="12"/>
      <c r="S181" s="12">
        <v>27.1</v>
      </c>
      <c r="T181" s="12">
        <v>39.799999999999997</v>
      </c>
      <c r="U181" s="12">
        <v>0</v>
      </c>
      <c r="V181" s="12">
        <v>69</v>
      </c>
    </row>
    <row r="182" spans="1:22" x14ac:dyDescent="0.3">
      <c r="A182" s="19">
        <v>38718</v>
      </c>
      <c r="B182" s="11">
        <v>181</v>
      </c>
      <c r="C182" s="18">
        <v>0.55000000000000004</v>
      </c>
      <c r="D182" s="12">
        <v>0.08</v>
      </c>
      <c r="E182" s="83"/>
      <c r="F182" s="12"/>
      <c r="G182" s="13">
        <v>0.34300000000000003</v>
      </c>
      <c r="H182" s="12">
        <v>50</v>
      </c>
      <c r="I182" s="12">
        <v>52</v>
      </c>
      <c r="J182" s="12">
        <v>96</v>
      </c>
      <c r="K182" s="12"/>
      <c r="L182" s="12">
        <v>74</v>
      </c>
      <c r="M182" s="18">
        <v>37</v>
      </c>
      <c r="N182" s="12">
        <v>49</v>
      </c>
      <c r="O182" s="12">
        <v>88</v>
      </c>
      <c r="P182" s="12"/>
      <c r="Q182" s="13">
        <v>60</v>
      </c>
      <c r="R182" s="12"/>
      <c r="S182" s="12">
        <v>7.1</v>
      </c>
      <c r="T182" s="12">
        <v>8.6999999999999993</v>
      </c>
      <c r="U182" s="12">
        <v>49</v>
      </c>
      <c r="V182" s="12">
        <v>45</v>
      </c>
    </row>
    <row r="183" spans="1:22" x14ac:dyDescent="0.3">
      <c r="A183" s="19">
        <v>38749</v>
      </c>
      <c r="B183" s="11">
        <v>182</v>
      </c>
      <c r="C183" s="18">
        <v>0.80100000000000005</v>
      </c>
      <c r="D183" s="12">
        <v>5.5E-2</v>
      </c>
      <c r="E183" s="83"/>
      <c r="F183" s="12"/>
      <c r="G183" s="13">
        <v>9.4E-2</v>
      </c>
      <c r="H183" s="12">
        <v>51</v>
      </c>
      <c r="I183" s="12">
        <v>49</v>
      </c>
      <c r="J183" s="12">
        <v>79</v>
      </c>
      <c r="K183" s="12"/>
      <c r="L183" s="12">
        <v>49</v>
      </c>
      <c r="M183" s="18">
        <v>32</v>
      </c>
      <c r="N183" s="12">
        <v>49</v>
      </c>
      <c r="O183" s="12">
        <v>53</v>
      </c>
      <c r="P183" s="12"/>
      <c r="Q183" s="13">
        <v>40</v>
      </c>
      <c r="R183" s="12"/>
      <c r="S183" s="12">
        <v>57.1</v>
      </c>
      <c r="T183" s="12">
        <v>74.599999999999994</v>
      </c>
      <c r="U183" s="12">
        <v>12</v>
      </c>
      <c r="V183" s="12">
        <v>45</v>
      </c>
    </row>
    <row r="184" spans="1:22" x14ac:dyDescent="0.3">
      <c r="A184" s="19">
        <v>38777</v>
      </c>
      <c r="B184" s="11">
        <v>183</v>
      </c>
      <c r="C184" s="18">
        <v>0.74399999999999999</v>
      </c>
      <c r="D184" s="12">
        <v>0.183</v>
      </c>
      <c r="E184" s="83"/>
      <c r="F184" s="12"/>
      <c r="G184" s="13">
        <v>0.249</v>
      </c>
      <c r="H184" s="12">
        <v>51</v>
      </c>
      <c r="I184" s="12">
        <v>59</v>
      </c>
      <c r="J184" s="12">
        <v>99</v>
      </c>
      <c r="K184" s="12"/>
      <c r="L184" s="12">
        <v>72</v>
      </c>
      <c r="M184" s="18">
        <v>0</v>
      </c>
      <c r="N184" s="12">
        <v>47</v>
      </c>
      <c r="O184" s="12">
        <v>80</v>
      </c>
      <c r="P184" s="12"/>
      <c r="Q184" s="13">
        <v>49</v>
      </c>
      <c r="R184" s="12"/>
      <c r="S184" s="12">
        <v>128.4</v>
      </c>
      <c r="T184" s="12">
        <v>51.6</v>
      </c>
      <c r="U184" s="12">
        <v>193.5</v>
      </c>
      <c r="V184" s="12"/>
    </row>
    <row r="185" spans="1:22" x14ac:dyDescent="0.3">
      <c r="A185" s="19">
        <v>38808</v>
      </c>
      <c r="B185" s="11">
        <v>184</v>
      </c>
      <c r="C185" s="18">
        <v>0.216</v>
      </c>
      <c r="D185" s="12">
        <v>0.29899999999999999</v>
      </c>
      <c r="E185" s="83"/>
      <c r="F185" s="12">
        <v>2.149</v>
      </c>
      <c r="G185" s="13">
        <v>1.6779999999999999</v>
      </c>
      <c r="H185" s="12">
        <v>27</v>
      </c>
      <c r="I185" s="12">
        <v>67</v>
      </c>
      <c r="J185" s="12">
        <v>133</v>
      </c>
      <c r="K185" s="12">
        <v>167</v>
      </c>
      <c r="L185" s="12">
        <v>129</v>
      </c>
      <c r="M185" s="18">
        <v>3</v>
      </c>
      <c r="N185" s="12">
        <v>62</v>
      </c>
      <c r="O185" s="12">
        <v>100</v>
      </c>
      <c r="P185" s="12">
        <v>136</v>
      </c>
      <c r="Q185" s="13">
        <v>96</v>
      </c>
      <c r="R185" s="12"/>
      <c r="S185" s="12">
        <v>69.599999999999994</v>
      </c>
      <c r="T185" s="12">
        <v>142.5</v>
      </c>
      <c r="U185" s="12">
        <v>216.2</v>
      </c>
      <c r="V185" s="12">
        <v>410</v>
      </c>
    </row>
    <row r="186" spans="1:22" x14ac:dyDescent="0.3">
      <c r="A186" s="19">
        <v>38838</v>
      </c>
      <c r="B186" s="11">
        <v>185</v>
      </c>
      <c r="C186" s="18">
        <v>1.524</v>
      </c>
      <c r="D186" s="12">
        <v>0.65600000000000003</v>
      </c>
      <c r="E186" s="83"/>
      <c r="F186" s="12">
        <v>4.6340000000000003</v>
      </c>
      <c r="G186" s="13">
        <v>6.2789999999999999</v>
      </c>
      <c r="H186" s="12">
        <v>40</v>
      </c>
      <c r="I186" s="12">
        <v>78</v>
      </c>
      <c r="J186" s="12">
        <v>206</v>
      </c>
      <c r="K186" s="12">
        <v>178</v>
      </c>
      <c r="L186" s="12">
        <v>184</v>
      </c>
      <c r="M186" s="18">
        <v>5</v>
      </c>
      <c r="N186" s="12">
        <v>71</v>
      </c>
      <c r="O186" s="12">
        <v>144</v>
      </c>
      <c r="P186" s="12">
        <v>2</v>
      </c>
      <c r="Q186" s="13">
        <v>164</v>
      </c>
      <c r="R186" s="12"/>
      <c r="S186" s="12">
        <v>118.2</v>
      </c>
      <c r="T186" s="12">
        <v>96.6</v>
      </c>
      <c r="U186" s="12">
        <v>100.9</v>
      </c>
      <c r="V186" s="12">
        <v>480</v>
      </c>
    </row>
    <row r="187" spans="1:22" x14ac:dyDescent="0.3">
      <c r="A187" s="19">
        <v>38869</v>
      </c>
      <c r="B187" s="11">
        <v>186</v>
      </c>
      <c r="C187" s="18">
        <v>1.2829999999999999</v>
      </c>
      <c r="D187" s="12">
        <v>1.421</v>
      </c>
      <c r="E187" s="83"/>
      <c r="F187" s="12">
        <v>5.3490000000000002</v>
      </c>
      <c r="G187" s="13">
        <v>4.9349999999999996</v>
      </c>
      <c r="H187" s="12">
        <v>58</v>
      </c>
      <c r="I187" s="12">
        <v>90</v>
      </c>
      <c r="J187" s="12">
        <v>163</v>
      </c>
      <c r="K187" s="12">
        <v>184</v>
      </c>
      <c r="L187" s="12">
        <v>173</v>
      </c>
      <c r="M187" s="18">
        <v>37</v>
      </c>
      <c r="N187" s="12">
        <v>80</v>
      </c>
      <c r="O187" s="12">
        <v>135</v>
      </c>
      <c r="P187" s="12">
        <v>112</v>
      </c>
      <c r="Q187" s="13">
        <v>153</v>
      </c>
      <c r="R187" s="12"/>
      <c r="S187" s="12">
        <v>53.6</v>
      </c>
      <c r="T187" s="12">
        <v>28.9</v>
      </c>
      <c r="U187" s="12">
        <v>132</v>
      </c>
      <c r="V187" s="12">
        <v>440</v>
      </c>
    </row>
    <row r="188" spans="1:22" x14ac:dyDescent="0.3">
      <c r="A188" s="19">
        <v>38899</v>
      </c>
      <c r="B188" s="11">
        <v>187</v>
      </c>
      <c r="C188" s="18">
        <v>0.22600000000000001</v>
      </c>
      <c r="D188" s="12">
        <v>0.59</v>
      </c>
      <c r="E188" s="83"/>
      <c r="F188" s="12">
        <v>1.3919999999999999</v>
      </c>
      <c r="G188" s="13">
        <v>1.405</v>
      </c>
      <c r="H188" s="12">
        <v>43</v>
      </c>
      <c r="I188" s="12">
        <v>76</v>
      </c>
      <c r="J188" s="12">
        <v>116</v>
      </c>
      <c r="K188" s="12">
        <v>159</v>
      </c>
      <c r="L188" s="12">
        <v>126</v>
      </c>
      <c r="M188" s="18">
        <v>38</v>
      </c>
      <c r="N188" s="12">
        <v>69</v>
      </c>
      <c r="O188" s="12">
        <v>68</v>
      </c>
      <c r="P188" s="12">
        <v>147</v>
      </c>
      <c r="Q188" s="13">
        <v>67</v>
      </c>
      <c r="R188" s="12"/>
      <c r="S188" s="12">
        <v>34.799999999999997</v>
      </c>
      <c r="T188" s="12">
        <v>33.299999999999997</v>
      </c>
      <c r="U188" s="12">
        <v>33.299999999999997</v>
      </c>
      <c r="V188" s="12">
        <v>280</v>
      </c>
    </row>
    <row r="189" spans="1:22" x14ac:dyDescent="0.3">
      <c r="A189" s="19">
        <v>38930</v>
      </c>
      <c r="B189" s="11">
        <v>188</v>
      </c>
      <c r="C189" s="18">
        <v>9.4E-2</v>
      </c>
      <c r="D189" s="12">
        <v>0.46800000000000003</v>
      </c>
      <c r="E189" s="83"/>
      <c r="F189" s="12">
        <v>0.56799999999999995</v>
      </c>
      <c r="G189" s="13">
        <v>0.62</v>
      </c>
      <c r="H189" s="12">
        <v>35</v>
      </c>
      <c r="I189" s="12">
        <v>73</v>
      </c>
      <c r="J189" s="12">
        <v>97</v>
      </c>
      <c r="K189" s="12">
        <v>134</v>
      </c>
      <c r="L189" s="12">
        <v>104</v>
      </c>
      <c r="M189" s="18">
        <v>28</v>
      </c>
      <c r="N189" s="12">
        <v>73</v>
      </c>
      <c r="O189" s="12">
        <v>90</v>
      </c>
      <c r="P189" s="12">
        <v>116</v>
      </c>
      <c r="Q189" s="13">
        <v>91</v>
      </c>
      <c r="R189" s="12"/>
      <c r="S189" s="12">
        <v>22.8</v>
      </c>
      <c r="T189" s="12">
        <v>101.5</v>
      </c>
      <c r="U189" s="12">
        <v>53</v>
      </c>
      <c r="V189" s="12"/>
    </row>
    <row r="190" spans="1:22" x14ac:dyDescent="0.3">
      <c r="A190" s="19">
        <v>38961</v>
      </c>
      <c r="B190" s="11">
        <v>189</v>
      </c>
      <c r="C190" s="18">
        <v>0.152</v>
      </c>
      <c r="D190" s="12">
        <v>0.30099999999999999</v>
      </c>
      <c r="E190" s="83"/>
      <c r="F190" s="12">
        <v>0.16700000000000001</v>
      </c>
      <c r="G190" s="13">
        <v>0.42099999999999999</v>
      </c>
      <c r="H190" s="12">
        <v>41</v>
      </c>
      <c r="I190" s="12">
        <v>67</v>
      </c>
      <c r="J190" s="12">
        <v>90</v>
      </c>
      <c r="K190" s="12">
        <v>105</v>
      </c>
      <c r="L190" s="12">
        <v>93</v>
      </c>
      <c r="M190" s="18">
        <v>38</v>
      </c>
      <c r="N190" s="12">
        <v>64</v>
      </c>
      <c r="O190" s="12">
        <v>80</v>
      </c>
      <c r="P190" s="12">
        <v>74</v>
      </c>
      <c r="Q190" s="13">
        <v>76</v>
      </c>
      <c r="R190" s="12"/>
      <c r="S190" s="12">
        <v>101.3</v>
      </c>
      <c r="T190" s="12">
        <v>52.2</v>
      </c>
      <c r="U190" s="12">
        <v>32.9</v>
      </c>
      <c r="V190" s="12">
        <v>90</v>
      </c>
    </row>
    <row r="191" spans="1:22" x14ac:dyDescent="0.3">
      <c r="A191" s="19">
        <v>38991</v>
      </c>
      <c r="B191" s="11">
        <v>190</v>
      </c>
      <c r="C191" s="18">
        <v>0.42699999999999999</v>
      </c>
      <c r="D191" s="12">
        <v>0.46</v>
      </c>
      <c r="E191" s="83"/>
      <c r="F191" s="12">
        <v>0.57399999999999995</v>
      </c>
      <c r="G191" s="13">
        <v>0.71199999999999997</v>
      </c>
      <c r="H191" s="12">
        <v>47</v>
      </c>
      <c r="I191" s="12">
        <v>72</v>
      </c>
      <c r="J191" s="12">
        <v>107</v>
      </c>
      <c r="K191" s="12">
        <v>121</v>
      </c>
      <c r="L191" s="12">
        <v>96</v>
      </c>
      <c r="M191" s="18">
        <v>38</v>
      </c>
      <c r="N191" s="12">
        <v>63</v>
      </c>
      <c r="O191" s="12">
        <v>72</v>
      </c>
      <c r="P191" s="12">
        <v>72</v>
      </c>
      <c r="Q191" s="13">
        <v>57</v>
      </c>
      <c r="R191" s="12"/>
      <c r="S191" s="12">
        <v>119.6</v>
      </c>
      <c r="T191" s="12">
        <v>92.6</v>
      </c>
      <c r="U191" s="12">
        <v>281.10000000000002</v>
      </c>
      <c r="V191" s="12">
        <v>452</v>
      </c>
    </row>
    <row r="192" spans="1:22" x14ac:dyDescent="0.3">
      <c r="A192" s="19">
        <v>39022</v>
      </c>
      <c r="B192" s="11">
        <v>191</v>
      </c>
      <c r="C192" s="18">
        <v>1.647</v>
      </c>
      <c r="D192" s="12">
        <v>0.68</v>
      </c>
      <c r="E192" s="83"/>
      <c r="F192" s="12">
        <v>2.383</v>
      </c>
      <c r="G192" s="13">
        <v>1.4359999999999999</v>
      </c>
      <c r="H192" s="12">
        <v>53</v>
      </c>
      <c r="I192" s="12">
        <v>79</v>
      </c>
      <c r="J192" s="12">
        <v>143</v>
      </c>
      <c r="K192" s="12">
        <v>169</v>
      </c>
      <c r="L192" s="12">
        <v>131</v>
      </c>
      <c r="M192" s="18">
        <v>39</v>
      </c>
      <c r="N192" s="12">
        <v>79</v>
      </c>
      <c r="O192" s="12">
        <v>100</v>
      </c>
      <c r="P192" s="12">
        <v>119</v>
      </c>
      <c r="Q192" s="13">
        <v>95</v>
      </c>
      <c r="R192" s="12"/>
      <c r="S192" s="12">
        <v>125.7</v>
      </c>
      <c r="T192" s="12">
        <v>147.6</v>
      </c>
      <c r="U192" s="12">
        <v>67.599999999999994</v>
      </c>
      <c r="V192" s="12">
        <v>360</v>
      </c>
    </row>
    <row r="193" spans="1:22" x14ac:dyDescent="0.3">
      <c r="A193" s="19">
        <v>39052</v>
      </c>
      <c r="B193" s="11">
        <v>192</v>
      </c>
      <c r="C193" s="18">
        <v>0.112</v>
      </c>
      <c r="D193" s="12">
        <v>2.919</v>
      </c>
      <c r="E193" s="83"/>
      <c r="F193" s="12">
        <v>2.7E-2</v>
      </c>
      <c r="G193" s="13">
        <v>1.3240000000000001</v>
      </c>
      <c r="H193" s="12">
        <v>38</v>
      </c>
      <c r="I193" s="12">
        <v>104</v>
      </c>
      <c r="J193" s="12">
        <v>115</v>
      </c>
      <c r="K193" s="12">
        <v>78</v>
      </c>
      <c r="L193" s="12">
        <v>121</v>
      </c>
      <c r="M193" s="18">
        <v>35</v>
      </c>
      <c r="N193" s="12">
        <v>99</v>
      </c>
      <c r="O193" s="12">
        <v>98</v>
      </c>
      <c r="P193" s="12">
        <v>76</v>
      </c>
      <c r="Q193" s="13">
        <v>96</v>
      </c>
      <c r="R193" s="12"/>
      <c r="S193" s="12">
        <v>48.2</v>
      </c>
      <c r="T193" s="12">
        <v>107</v>
      </c>
      <c r="U193" s="12">
        <v>47.1</v>
      </c>
      <c r="V193" s="12">
        <v>105</v>
      </c>
    </row>
    <row r="194" spans="1:22" x14ac:dyDescent="0.3">
      <c r="A194" s="19">
        <v>39083</v>
      </c>
      <c r="B194" s="11">
        <v>193</v>
      </c>
      <c r="C194" s="18">
        <v>0.16200000000000001</v>
      </c>
      <c r="D194" s="12">
        <v>1.7749999999999999</v>
      </c>
      <c r="E194" s="83"/>
      <c r="F194" s="12">
        <v>0.14399999999999999</v>
      </c>
      <c r="G194" s="13">
        <v>0.26800000000000002</v>
      </c>
      <c r="H194" s="12">
        <v>28</v>
      </c>
      <c r="I194" s="12">
        <v>95</v>
      </c>
      <c r="J194" s="12">
        <v>93</v>
      </c>
      <c r="K194" s="12">
        <v>97</v>
      </c>
      <c r="L194" s="12">
        <v>79</v>
      </c>
      <c r="M194" s="18">
        <v>27</v>
      </c>
      <c r="N194" s="12">
        <v>90</v>
      </c>
      <c r="O194" s="12">
        <v>70</v>
      </c>
      <c r="P194" s="12">
        <v>69</v>
      </c>
      <c r="Q194" s="13">
        <v>67</v>
      </c>
      <c r="R194" s="12">
        <v>40.200000000000003</v>
      </c>
      <c r="S194" s="12">
        <v>16</v>
      </c>
      <c r="T194" s="12">
        <v>62.2</v>
      </c>
      <c r="U194" s="12">
        <v>17.399999999999999</v>
      </c>
      <c r="V194" s="12">
        <v>30</v>
      </c>
    </row>
    <row r="195" spans="1:22" x14ac:dyDescent="0.3">
      <c r="A195" s="19">
        <v>39114</v>
      </c>
      <c r="B195" s="11">
        <v>194</v>
      </c>
      <c r="C195" s="18">
        <v>0.14000000000000001</v>
      </c>
      <c r="D195" s="12">
        <v>1.8260000000000001</v>
      </c>
      <c r="E195" s="83"/>
      <c r="F195" s="12">
        <v>1.0999999999999999E-2</v>
      </c>
      <c r="G195" s="13">
        <v>0.13</v>
      </c>
      <c r="H195" s="12">
        <v>27</v>
      </c>
      <c r="I195" s="12">
        <v>95</v>
      </c>
      <c r="J195" s="12">
        <v>83</v>
      </c>
      <c r="K195" s="12">
        <v>53</v>
      </c>
      <c r="L195" s="12">
        <v>58</v>
      </c>
      <c r="M195" s="18">
        <v>24</v>
      </c>
      <c r="N195" s="12">
        <v>88</v>
      </c>
      <c r="O195" s="12">
        <v>65</v>
      </c>
      <c r="P195" s="12">
        <v>0</v>
      </c>
      <c r="Q195" s="13">
        <v>47</v>
      </c>
      <c r="R195" s="12">
        <v>36.799999999999997</v>
      </c>
      <c r="S195" s="12">
        <v>37.299999999999997</v>
      </c>
      <c r="T195" s="12">
        <v>79.5</v>
      </c>
      <c r="U195" s="12">
        <v>0</v>
      </c>
      <c r="V195" s="12">
        <v>50</v>
      </c>
    </row>
    <row r="196" spans="1:22" x14ac:dyDescent="0.3">
      <c r="A196" s="19">
        <v>39142</v>
      </c>
      <c r="B196" s="11">
        <v>195</v>
      </c>
      <c r="C196" s="18">
        <v>0.158</v>
      </c>
      <c r="D196" s="12">
        <v>1.1200000000000001</v>
      </c>
      <c r="E196" s="83"/>
      <c r="F196" s="12">
        <v>1.7999999999999999E-2</v>
      </c>
      <c r="G196" s="13">
        <v>0.185</v>
      </c>
      <c r="H196" s="12">
        <v>28</v>
      </c>
      <c r="I196" s="12">
        <v>107</v>
      </c>
      <c r="J196" s="12">
        <v>87</v>
      </c>
      <c r="K196" s="12">
        <v>58</v>
      </c>
      <c r="L196" s="12">
        <v>64</v>
      </c>
      <c r="M196" s="18">
        <v>26</v>
      </c>
      <c r="N196" s="12">
        <v>85</v>
      </c>
      <c r="O196" s="12">
        <v>68</v>
      </c>
      <c r="P196" s="12">
        <v>0</v>
      </c>
      <c r="Q196" s="13">
        <v>47</v>
      </c>
      <c r="R196" s="12">
        <v>64.2</v>
      </c>
      <c r="S196" s="12">
        <v>39.700000000000003</v>
      </c>
      <c r="T196" s="12">
        <v>89.8</v>
      </c>
      <c r="U196" s="12">
        <v>61.5</v>
      </c>
      <c r="V196" s="12">
        <v>195</v>
      </c>
    </row>
    <row r="197" spans="1:22" x14ac:dyDescent="0.3">
      <c r="A197" s="19">
        <v>39173</v>
      </c>
      <c r="B197" s="11">
        <v>196</v>
      </c>
      <c r="C197" s="18">
        <v>0.35499999999999998</v>
      </c>
      <c r="D197" s="12">
        <v>0.26100000000000001</v>
      </c>
      <c r="E197" s="83"/>
      <c r="F197" s="12">
        <v>0.317</v>
      </c>
      <c r="G197" s="13">
        <v>1.254</v>
      </c>
      <c r="H197" s="12">
        <v>37</v>
      </c>
      <c r="I197" s="12">
        <v>72</v>
      </c>
      <c r="J197" s="12">
        <v>118</v>
      </c>
      <c r="K197" s="12">
        <v>107</v>
      </c>
      <c r="L197" s="12">
        <v>124</v>
      </c>
      <c r="M197" s="18">
        <v>27</v>
      </c>
      <c r="N197" s="12">
        <v>45</v>
      </c>
      <c r="O197" s="12">
        <v>90</v>
      </c>
      <c r="P197" s="12">
        <v>79</v>
      </c>
      <c r="Q197" s="13">
        <v>90</v>
      </c>
      <c r="R197" s="12">
        <v>218.5</v>
      </c>
      <c r="S197" s="12">
        <v>51.3</v>
      </c>
      <c r="T197" s="12">
        <v>93.6</v>
      </c>
      <c r="U197" s="12">
        <v>130.19999999999999</v>
      </c>
      <c r="V197" s="12">
        <v>420</v>
      </c>
    </row>
    <row r="198" spans="1:22" x14ac:dyDescent="0.3">
      <c r="A198" s="19">
        <v>39203</v>
      </c>
      <c r="B198" s="11">
        <v>197</v>
      </c>
      <c r="C198" s="18">
        <v>0.3</v>
      </c>
      <c r="D198" s="14"/>
      <c r="E198" s="83"/>
      <c r="F198" s="12">
        <v>5.2999999999999999E-2</v>
      </c>
      <c r="G198" s="13">
        <v>0.56399999999999995</v>
      </c>
      <c r="H198" s="12">
        <v>37</v>
      </c>
      <c r="I198" s="12"/>
      <c r="J198" s="12">
        <v>93</v>
      </c>
      <c r="K198" s="12">
        <v>87</v>
      </c>
      <c r="L198" s="12">
        <v>100</v>
      </c>
      <c r="M198" s="18">
        <v>32</v>
      </c>
      <c r="N198" s="12"/>
      <c r="O198" s="12">
        <v>80</v>
      </c>
      <c r="P198" s="12">
        <v>79</v>
      </c>
      <c r="Q198" s="13">
        <v>89</v>
      </c>
      <c r="R198" s="12">
        <v>73.5</v>
      </c>
      <c r="S198" s="12">
        <v>56.8</v>
      </c>
      <c r="T198" s="12">
        <v>98.1</v>
      </c>
      <c r="U198" s="12">
        <v>61.5</v>
      </c>
      <c r="V198" s="12">
        <v>335</v>
      </c>
    </row>
    <row r="199" spans="1:22" x14ac:dyDescent="0.3">
      <c r="A199" s="19">
        <v>39234</v>
      </c>
      <c r="B199" s="11">
        <v>198</v>
      </c>
      <c r="C199" s="18">
        <v>0.26700000000000002</v>
      </c>
      <c r="D199" s="14"/>
      <c r="E199" s="83"/>
      <c r="F199" s="12">
        <v>5.0999999999999997E-2</v>
      </c>
      <c r="G199" s="13">
        <v>0.443</v>
      </c>
      <c r="H199" s="12">
        <v>35</v>
      </c>
      <c r="I199" s="12"/>
      <c r="J199" s="12">
        <v>93</v>
      </c>
      <c r="K199" s="12">
        <v>85</v>
      </c>
      <c r="L199" s="12">
        <v>94</v>
      </c>
      <c r="M199" s="18">
        <v>28</v>
      </c>
      <c r="N199" s="12"/>
      <c r="O199" s="12">
        <v>80</v>
      </c>
      <c r="P199" s="12">
        <v>73</v>
      </c>
      <c r="Q199" s="13">
        <v>82</v>
      </c>
      <c r="R199" s="12">
        <v>88.9</v>
      </c>
      <c r="S199" s="12">
        <v>56.5</v>
      </c>
      <c r="T199" s="12">
        <v>56.3</v>
      </c>
      <c r="U199" s="12">
        <v>66.5</v>
      </c>
      <c r="V199" s="12">
        <v>412</v>
      </c>
    </row>
    <row r="200" spans="1:22" x14ac:dyDescent="0.3">
      <c r="A200" s="19">
        <v>39264</v>
      </c>
      <c r="B200" s="11">
        <v>199</v>
      </c>
      <c r="C200" s="18">
        <v>0.311</v>
      </c>
      <c r="D200" s="12">
        <v>1.4E-2</v>
      </c>
      <c r="E200" s="83"/>
      <c r="F200" s="12">
        <v>4.2000000000000003E-2</v>
      </c>
      <c r="G200" s="13">
        <v>0.52500000000000002</v>
      </c>
      <c r="H200" s="12">
        <v>38</v>
      </c>
      <c r="I200" s="12">
        <v>38</v>
      </c>
      <c r="J200" s="12">
        <v>91</v>
      </c>
      <c r="K200" s="12">
        <v>83</v>
      </c>
      <c r="L200" s="12">
        <v>96</v>
      </c>
      <c r="M200" s="18">
        <v>34</v>
      </c>
      <c r="N200" s="12">
        <v>37</v>
      </c>
      <c r="O200" s="12">
        <v>80</v>
      </c>
      <c r="P200" s="12">
        <v>68</v>
      </c>
      <c r="Q200" s="13">
        <v>78</v>
      </c>
      <c r="R200" s="12">
        <v>57.5</v>
      </c>
      <c r="S200" s="12">
        <v>16.5</v>
      </c>
      <c r="T200" s="12">
        <v>27.8</v>
      </c>
      <c r="U200" s="12">
        <v>21.3</v>
      </c>
      <c r="V200" s="12">
        <v>90</v>
      </c>
    </row>
    <row r="201" spans="1:22" x14ac:dyDescent="0.3">
      <c r="A201" s="19">
        <v>39295</v>
      </c>
      <c r="B201" s="11">
        <v>200</v>
      </c>
      <c r="C201" s="18">
        <v>0.27700000000000002</v>
      </c>
      <c r="D201" s="12">
        <v>0.08</v>
      </c>
      <c r="E201" s="83"/>
      <c r="F201" s="12">
        <v>7.1999999999999995E-2</v>
      </c>
      <c r="G201" s="13">
        <v>0.624</v>
      </c>
      <c r="H201" s="12">
        <v>36</v>
      </c>
      <c r="I201" s="12">
        <v>46</v>
      </c>
      <c r="J201" s="12">
        <v>96</v>
      </c>
      <c r="K201" s="12">
        <v>89</v>
      </c>
      <c r="L201" s="12">
        <v>100</v>
      </c>
      <c r="M201" s="18">
        <v>30</v>
      </c>
      <c r="N201" s="12">
        <v>37</v>
      </c>
      <c r="O201" s="12">
        <v>84</v>
      </c>
      <c r="P201" s="12">
        <v>64</v>
      </c>
      <c r="Q201" s="13">
        <v>75</v>
      </c>
      <c r="R201" s="12">
        <v>132.6</v>
      </c>
      <c r="S201" s="12">
        <v>104.4</v>
      </c>
      <c r="T201" s="12">
        <v>8.8000000000000007</v>
      </c>
      <c r="U201" s="12">
        <v>120</v>
      </c>
      <c r="V201" s="12">
        <v>345</v>
      </c>
    </row>
    <row r="202" spans="1:22" x14ac:dyDescent="0.3">
      <c r="A202" s="19">
        <v>39326</v>
      </c>
      <c r="B202" s="11">
        <v>201</v>
      </c>
      <c r="C202" s="18">
        <v>0.27400000000000002</v>
      </c>
      <c r="D202" s="12">
        <v>2.4E-2</v>
      </c>
      <c r="E202" s="83"/>
      <c r="F202" s="12">
        <v>4.3999999999999997E-2</v>
      </c>
      <c r="G202" s="13">
        <v>0.45300000000000001</v>
      </c>
      <c r="H202" s="12">
        <v>36</v>
      </c>
      <c r="I202" s="12">
        <v>40</v>
      </c>
      <c r="J202" s="12">
        <v>93</v>
      </c>
      <c r="K202" s="12">
        <v>84</v>
      </c>
      <c r="L202" s="12">
        <v>92</v>
      </c>
      <c r="M202" s="18">
        <v>29</v>
      </c>
      <c r="N202" s="12">
        <v>35</v>
      </c>
      <c r="O202" s="12">
        <v>85</v>
      </c>
      <c r="P202" s="12">
        <v>75</v>
      </c>
      <c r="Q202" s="13">
        <v>51</v>
      </c>
      <c r="R202" s="12">
        <v>22.6</v>
      </c>
      <c r="S202" s="12">
        <v>62.6</v>
      </c>
      <c r="T202" s="12">
        <v>26.3</v>
      </c>
      <c r="U202" s="12">
        <v>41</v>
      </c>
      <c r="V202" s="12">
        <v>114</v>
      </c>
    </row>
    <row r="203" spans="1:22" x14ac:dyDescent="0.3">
      <c r="A203" s="19">
        <v>39356</v>
      </c>
      <c r="B203" s="11">
        <v>202</v>
      </c>
      <c r="C203" s="18">
        <v>0.54900000000000004</v>
      </c>
      <c r="D203" s="12">
        <v>0.32400000000000001</v>
      </c>
      <c r="E203" s="83"/>
      <c r="F203" s="12">
        <v>0.28499999999999998</v>
      </c>
      <c r="G203" s="13">
        <v>0.92300000000000004</v>
      </c>
      <c r="H203" s="12">
        <v>45</v>
      </c>
      <c r="I203" s="12">
        <v>54</v>
      </c>
      <c r="J203" s="12">
        <v>120</v>
      </c>
      <c r="K203" s="12">
        <v>104</v>
      </c>
      <c r="L203" s="12">
        <v>93</v>
      </c>
      <c r="M203" s="18">
        <v>26</v>
      </c>
      <c r="N203" s="12">
        <v>34</v>
      </c>
      <c r="O203" s="12">
        <v>80</v>
      </c>
      <c r="P203" s="12">
        <v>66</v>
      </c>
      <c r="Q203" s="13">
        <v>48</v>
      </c>
      <c r="R203" s="12">
        <v>185.6</v>
      </c>
      <c r="S203" s="12">
        <v>20.100000000000001</v>
      </c>
      <c r="T203" s="12">
        <v>129</v>
      </c>
      <c r="U203" s="12">
        <v>220</v>
      </c>
      <c r="V203" s="12">
        <v>281</v>
      </c>
    </row>
    <row r="204" spans="1:22" x14ac:dyDescent="0.3">
      <c r="A204" s="19">
        <v>39387</v>
      </c>
      <c r="B204" s="11">
        <v>203</v>
      </c>
      <c r="C204" s="18">
        <v>0.72</v>
      </c>
      <c r="D204" s="12">
        <v>0.36199999999999999</v>
      </c>
      <c r="E204" s="83"/>
      <c r="F204" s="12">
        <v>0.40799999999999997</v>
      </c>
      <c r="G204" s="13">
        <v>1.3660000000000001</v>
      </c>
      <c r="H204" s="12">
        <v>50</v>
      </c>
      <c r="I204" s="12">
        <v>63</v>
      </c>
      <c r="J204" s="12">
        <v>132</v>
      </c>
      <c r="K204" s="12">
        <v>116</v>
      </c>
      <c r="L204" s="12">
        <v>109</v>
      </c>
      <c r="M204" s="18">
        <v>28</v>
      </c>
      <c r="N204" s="12">
        <v>40</v>
      </c>
      <c r="O204" s="12">
        <v>95</v>
      </c>
      <c r="P204" s="12">
        <v>89</v>
      </c>
      <c r="Q204" s="13">
        <v>72</v>
      </c>
      <c r="R204" s="12">
        <v>115.7</v>
      </c>
      <c r="S204" s="12">
        <v>142.4</v>
      </c>
      <c r="T204" s="12">
        <v>93</v>
      </c>
      <c r="U204" s="12">
        <v>140</v>
      </c>
      <c r="V204" s="12">
        <v>177</v>
      </c>
    </row>
    <row r="205" spans="1:22" x14ac:dyDescent="0.3">
      <c r="A205" s="19">
        <v>39417</v>
      </c>
      <c r="B205" s="11">
        <v>204</v>
      </c>
      <c r="C205" s="18">
        <v>0.22800000000000001</v>
      </c>
      <c r="D205" s="12">
        <v>4.1000000000000002E-2</v>
      </c>
      <c r="E205" s="83"/>
      <c r="F205" s="12">
        <v>0.19900000000000001</v>
      </c>
      <c r="G205" s="13">
        <v>0.40899999999999997</v>
      </c>
      <c r="H205" s="12">
        <v>33</v>
      </c>
      <c r="I205" s="12">
        <v>45</v>
      </c>
      <c r="J205" s="12">
        <v>109</v>
      </c>
      <c r="K205" s="12">
        <v>108</v>
      </c>
      <c r="L205" s="12">
        <v>91</v>
      </c>
      <c r="M205" s="18">
        <v>30</v>
      </c>
      <c r="N205" s="12">
        <v>39</v>
      </c>
      <c r="O205" s="12">
        <v>92</v>
      </c>
      <c r="P205" s="12">
        <v>87</v>
      </c>
      <c r="Q205" s="13">
        <v>72</v>
      </c>
      <c r="R205" s="12">
        <v>89</v>
      </c>
      <c r="S205" s="12">
        <v>107.8</v>
      </c>
      <c r="T205" s="12">
        <v>45</v>
      </c>
      <c r="U205" s="12">
        <v>168.2</v>
      </c>
      <c r="V205" s="12">
        <v>334</v>
      </c>
    </row>
    <row r="206" spans="1:22" x14ac:dyDescent="0.3">
      <c r="A206" s="19">
        <v>39448</v>
      </c>
      <c r="B206" s="11">
        <v>205</v>
      </c>
      <c r="C206" s="18">
        <v>0.19600000000000001</v>
      </c>
      <c r="D206" s="12">
        <v>0.36499999999999999</v>
      </c>
      <c r="E206" s="83"/>
      <c r="F206" s="12">
        <v>0.68300000000000005</v>
      </c>
      <c r="G206" s="13">
        <v>0.63400000000000001</v>
      </c>
      <c r="H206" s="12">
        <v>31</v>
      </c>
      <c r="I206" s="12">
        <v>41</v>
      </c>
      <c r="J206" s="12">
        <v>93</v>
      </c>
      <c r="K206" s="12">
        <v>86</v>
      </c>
      <c r="L206" s="12">
        <v>69</v>
      </c>
      <c r="M206" s="18">
        <v>28</v>
      </c>
      <c r="N206" s="12">
        <v>38</v>
      </c>
      <c r="O206" s="12">
        <v>75</v>
      </c>
      <c r="P206" s="12">
        <v>68</v>
      </c>
      <c r="Q206" s="13">
        <v>47</v>
      </c>
      <c r="R206" s="12">
        <v>75.2</v>
      </c>
      <c r="S206" s="12">
        <v>6</v>
      </c>
      <c r="T206" s="12">
        <v>21.5</v>
      </c>
      <c r="U206" s="12">
        <v>86</v>
      </c>
      <c r="V206" s="12">
        <v>135</v>
      </c>
    </row>
    <row r="207" spans="1:22" x14ac:dyDescent="0.3">
      <c r="A207" s="19">
        <v>39479</v>
      </c>
      <c r="B207" s="11">
        <v>206</v>
      </c>
      <c r="C207" s="18">
        <v>0.19700000000000001</v>
      </c>
      <c r="D207" s="12">
        <v>0.312</v>
      </c>
      <c r="E207" s="83"/>
      <c r="F207" s="12">
        <v>0.48899999999999999</v>
      </c>
      <c r="G207" s="13">
        <v>0.45</v>
      </c>
      <c r="H207" s="12">
        <v>31</v>
      </c>
      <c r="I207" s="12">
        <v>38</v>
      </c>
      <c r="J207" s="12">
        <v>106</v>
      </c>
      <c r="K207" s="12">
        <v>73</v>
      </c>
      <c r="L207" s="12">
        <v>47</v>
      </c>
      <c r="M207" s="18">
        <v>22</v>
      </c>
      <c r="N207" s="12">
        <v>33</v>
      </c>
      <c r="O207" s="12">
        <v>50</v>
      </c>
      <c r="P207" s="12">
        <v>48</v>
      </c>
      <c r="Q207" s="13">
        <v>34</v>
      </c>
      <c r="R207" s="12">
        <v>87.3</v>
      </c>
      <c r="S207" s="12">
        <v>54.3</v>
      </c>
      <c r="T207" s="12">
        <v>20</v>
      </c>
      <c r="U207" s="12">
        <v>114</v>
      </c>
      <c r="V207" s="12">
        <v>200</v>
      </c>
    </row>
    <row r="208" spans="1:22" x14ac:dyDescent="0.3">
      <c r="A208" s="19">
        <v>39508</v>
      </c>
      <c r="B208" s="11">
        <v>207</v>
      </c>
      <c r="C208" s="18">
        <v>0.25600000000000001</v>
      </c>
      <c r="D208" s="12">
        <v>0.38200000000000001</v>
      </c>
      <c r="E208" s="83"/>
      <c r="F208" s="12">
        <v>0.81100000000000005</v>
      </c>
      <c r="G208" s="13">
        <v>0.69899999999999995</v>
      </c>
      <c r="H208" s="12">
        <v>35</v>
      </c>
      <c r="I208" s="12">
        <v>42</v>
      </c>
      <c r="J208" s="12">
        <v>113</v>
      </c>
      <c r="K208" s="12">
        <v>92</v>
      </c>
      <c r="L208" s="12">
        <v>73</v>
      </c>
      <c r="M208" s="18">
        <v>29</v>
      </c>
      <c r="N208" s="12">
        <v>35</v>
      </c>
      <c r="O208" s="12">
        <v>50</v>
      </c>
      <c r="P208" s="12">
        <v>77</v>
      </c>
      <c r="Q208" s="13">
        <v>54</v>
      </c>
      <c r="R208" s="12">
        <v>148.80000000000001</v>
      </c>
      <c r="S208" s="12">
        <v>60.1</v>
      </c>
      <c r="T208" s="12">
        <v>115.7</v>
      </c>
      <c r="U208" s="12">
        <v>117.2</v>
      </c>
      <c r="V208" s="12">
        <v>450</v>
      </c>
    </row>
    <row r="209" spans="1:22" x14ac:dyDescent="0.3">
      <c r="A209" s="19">
        <v>39539</v>
      </c>
      <c r="B209" s="11">
        <v>208</v>
      </c>
      <c r="C209" s="18">
        <v>0.26</v>
      </c>
      <c r="D209" s="12">
        <v>0.52700000000000002</v>
      </c>
      <c r="E209" s="83"/>
      <c r="F209" s="12">
        <v>1.179</v>
      </c>
      <c r="G209" s="13">
        <v>0.83199999999999996</v>
      </c>
      <c r="H209" s="12">
        <v>35</v>
      </c>
      <c r="I209" s="12">
        <v>49</v>
      </c>
      <c r="J209" s="12">
        <v>126</v>
      </c>
      <c r="K209" s="12">
        <v>105</v>
      </c>
      <c r="L209" s="12">
        <v>81</v>
      </c>
      <c r="M209" s="18">
        <v>28</v>
      </c>
      <c r="N209" s="12">
        <v>38</v>
      </c>
      <c r="O209" s="12">
        <v>108</v>
      </c>
      <c r="P209" s="12">
        <v>84</v>
      </c>
      <c r="Q209" s="13">
        <v>63</v>
      </c>
      <c r="R209" s="12">
        <v>89</v>
      </c>
      <c r="S209" s="12">
        <v>69.2</v>
      </c>
      <c r="T209" s="12">
        <v>37.299999999999997</v>
      </c>
      <c r="U209" s="12">
        <v>134</v>
      </c>
      <c r="V209" s="12">
        <v>360</v>
      </c>
    </row>
    <row r="210" spans="1:22" x14ac:dyDescent="0.3">
      <c r="A210" s="19">
        <v>39569</v>
      </c>
      <c r="B210" s="11">
        <v>209</v>
      </c>
      <c r="C210" s="18">
        <v>0.50600000000000001</v>
      </c>
      <c r="D210" s="12">
        <v>0.70699999999999996</v>
      </c>
      <c r="E210" s="83"/>
      <c r="F210" s="12">
        <v>2.3130000000000002</v>
      </c>
      <c r="G210" s="13">
        <v>1.4059999999999999</v>
      </c>
      <c r="H210" s="12">
        <v>47</v>
      </c>
      <c r="I210" s="12">
        <v>56</v>
      </c>
      <c r="J210" s="12">
        <v>133</v>
      </c>
      <c r="K210" s="12">
        <v>138</v>
      </c>
      <c r="L210" s="12">
        <v>110</v>
      </c>
      <c r="M210" s="18">
        <v>30</v>
      </c>
      <c r="N210" s="12">
        <v>38</v>
      </c>
      <c r="O210" s="12">
        <v>100</v>
      </c>
      <c r="P210" s="12">
        <v>95</v>
      </c>
      <c r="Q210" s="13">
        <v>49</v>
      </c>
      <c r="R210" s="12">
        <v>136.69999999999999</v>
      </c>
      <c r="S210" s="12">
        <v>69.400000000000006</v>
      </c>
      <c r="T210" s="12">
        <v>24.7</v>
      </c>
      <c r="U210" s="12">
        <v>207</v>
      </c>
      <c r="V210" s="12">
        <v>465</v>
      </c>
    </row>
    <row r="211" spans="1:22" x14ac:dyDescent="0.3">
      <c r="A211" s="19">
        <v>39600</v>
      </c>
      <c r="B211" s="11">
        <v>210</v>
      </c>
      <c r="C211" s="18">
        <v>0.28599999999999998</v>
      </c>
      <c r="D211" s="12">
        <v>0.63200000000000001</v>
      </c>
      <c r="E211" s="83"/>
      <c r="F211" s="12">
        <v>1.7050000000000001</v>
      </c>
      <c r="G211" s="13">
        <v>1.3520000000000001</v>
      </c>
      <c r="H211" s="12">
        <v>36</v>
      </c>
      <c r="I211" s="12">
        <v>54</v>
      </c>
      <c r="J211" s="12">
        <v>120</v>
      </c>
      <c r="K211" s="12">
        <v>125</v>
      </c>
      <c r="L211" s="12">
        <v>111</v>
      </c>
      <c r="M211" s="18">
        <v>30</v>
      </c>
      <c r="N211" s="12">
        <v>42</v>
      </c>
      <c r="O211" s="12">
        <v>103</v>
      </c>
      <c r="P211" s="12">
        <v>109</v>
      </c>
      <c r="Q211" s="13">
        <v>87</v>
      </c>
      <c r="R211" s="12">
        <v>73.599999999999994</v>
      </c>
      <c r="S211" s="12">
        <v>70.2</v>
      </c>
      <c r="T211" s="12">
        <v>41.8</v>
      </c>
      <c r="U211" s="12">
        <v>110</v>
      </c>
      <c r="V211" s="12">
        <v>399</v>
      </c>
    </row>
    <row r="212" spans="1:22" x14ac:dyDescent="0.3">
      <c r="A212" s="19">
        <v>39630</v>
      </c>
      <c r="B212" s="11">
        <v>211</v>
      </c>
      <c r="C212" s="18">
        <v>0.24</v>
      </c>
      <c r="D212" s="12">
        <v>0.51400000000000001</v>
      </c>
      <c r="E212" s="83"/>
      <c r="F212" s="12">
        <v>1.526</v>
      </c>
      <c r="G212" s="13">
        <v>1.07</v>
      </c>
      <c r="H212" s="12">
        <v>34</v>
      </c>
      <c r="I212" s="12">
        <v>49</v>
      </c>
      <c r="J212" s="12">
        <v>116</v>
      </c>
      <c r="K212" s="12">
        <v>119</v>
      </c>
      <c r="L212" s="12">
        <v>97</v>
      </c>
      <c r="M212" s="18">
        <v>32</v>
      </c>
      <c r="N212" s="12">
        <v>44</v>
      </c>
      <c r="O212" s="12">
        <v>95</v>
      </c>
      <c r="P212" s="12">
        <v>62</v>
      </c>
      <c r="Q212" s="13">
        <v>80</v>
      </c>
      <c r="R212" s="12">
        <v>96.6</v>
      </c>
      <c r="S212" s="12">
        <v>21.3</v>
      </c>
      <c r="T212" s="12">
        <v>31.9</v>
      </c>
      <c r="U212" s="12">
        <v>121</v>
      </c>
      <c r="V212" s="12">
        <v>305</v>
      </c>
    </row>
    <row r="213" spans="1:22" x14ac:dyDescent="0.3">
      <c r="A213" s="19">
        <v>39661</v>
      </c>
      <c r="B213" s="11">
        <v>212</v>
      </c>
      <c r="C213" s="18">
        <v>0.502</v>
      </c>
      <c r="D213" s="12">
        <v>1.004</v>
      </c>
      <c r="E213" s="83"/>
      <c r="F213" s="12">
        <v>2.0019999999999998</v>
      </c>
      <c r="G213" s="13">
        <v>1.248</v>
      </c>
      <c r="H213" s="12">
        <v>42</v>
      </c>
      <c r="I213" s="12">
        <v>66</v>
      </c>
      <c r="J213" s="12">
        <v>122</v>
      </c>
      <c r="K213" s="12">
        <v>129</v>
      </c>
      <c r="L213" s="12">
        <v>104</v>
      </c>
      <c r="M213" s="18">
        <v>22</v>
      </c>
      <c r="N213" s="12">
        <v>38</v>
      </c>
      <c r="O213" s="12">
        <v>90</v>
      </c>
      <c r="P213" s="12">
        <v>90</v>
      </c>
      <c r="Q213" s="13">
        <v>73</v>
      </c>
      <c r="R213" s="12">
        <v>210.7</v>
      </c>
      <c r="S213" s="12">
        <v>45.9</v>
      </c>
      <c r="T213" s="12">
        <v>17.2</v>
      </c>
      <c r="U213" s="12">
        <v>117</v>
      </c>
      <c r="V213" s="12">
        <v>355</v>
      </c>
    </row>
    <row r="214" spans="1:22" x14ac:dyDescent="0.3">
      <c r="A214" s="19">
        <v>39692</v>
      </c>
      <c r="B214" s="11">
        <v>213</v>
      </c>
      <c r="C214" s="18">
        <v>0.25800000000000001</v>
      </c>
      <c r="D214" s="12">
        <v>1.329</v>
      </c>
      <c r="E214" s="83"/>
      <c r="F214" s="12">
        <v>1.87</v>
      </c>
      <c r="G214" s="13">
        <v>1.5649999999999999</v>
      </c>
      <c r="H214" s="12">
        <v>34</v>
      </c>
      <c r="I214" s="12">
        <v>81</v>
      </c>
      <c r="J214" s="12">
        <v>126</v>
      </c>
      <c r="K214" s="12">
        <v>128</v>
      </c>
      <c r="L214" s="12">
        <v>120</v>
      </c>
      <c r="M214" s="18">
        <v>30</v>
      </c>
      <c r="N214" s="12">
        <v>74</v>
      </c>
      <c r="O214" s="12">
        <v>103</v>
      </c>
      <c r="P214" s="12">
        <v>102</v>
      </c>
      <c r="Q214" s="13">
        <v>90</v>
      </c>
      <c r="R214" s="12">
        <v>91.5</v>
      </c>
      <c r="S214" s="12">
        <v>75.599999999999994</v>
      </c>
      <c r="T214" s="12">
        <v>4</v>
      </c>
      <c r="U214" s="12">
        <v>104</v>
      </c>
      <c r="V214" s="12">
        <v>234</v>
      </c>
    </row>
    <row r="215" spans="1:22" x14ac:dyDescent="0.3">
      <c r="A215" s="19">
        <v>39722</v>
      </c>
      <c r="B215" s="11">
        <v>214</v>
      </c>
      <c r="C215" s="18">
        <v>0.29499999999999998</v>
      </c>
      <c r="D215" s="12">
        <v>1.2669999999999999</v>
      </c>
      <c r="E215" s="83"/>
      <c r="F215" s="12">
        <v>1.355</v>
      </c>
      <c r="G215" s="13">
        <v>1.1659999999999999</v>
      </c>
      <c r="H215" s="12">
        <v>36</v>
      </c>
      <c r="I215" s="12">
        <v>79</v>
      </c>
      <c r="J215" s="12">
        <v>116</v>
      </c>
      <c r="K215" s="12">
        <v>114</v>
      </c>
      <c r="L215" s="12">
        <v>102</v>
      </c>
      <c r="M215" s="18">
        <v>30</v>
      </c>
      <c r="N215" s="12">
        <v>73</v>
      </c>
      <c r="O215" s="12">
        <v>98</v>
      </c>
      <c r="P215" s="12">
        <v>100</v>
      </c>
      <c r="Q215" s="13">
        <v>77</v>
      </c>
      <c r="R215" s="12">
        <v>120.9</v>
      </c>
      <c r="S215" s="12">
        <v>171.3</v>
      </c>
      <c r="T215" s="12">
        <v>56.4</v>
      </c>
      <c r="U215" s="12">
        <v>159</v>
      </c>
      <c r="V215" s="12">
        <v>468</v>
      </c>
    </row>
    <row r="216" spans="1:22" x14ac:dyDescent="0.3">
      <c r="A216" s="19">
        <v>39753</v>
      </c>
      <c r="B216" s="11">
        <v>215</v>
      </c>
      <c r="C216" s="18">
        <v>0.68799999999999994</v>
      </c>
      <c r="D216" s="12">
        <v>1.5740000000000001</v>
      </c>
      <c r="E216" s="83"/>
      <c r="F216" s="12">
        <v>2.8479999999999999</v>
      </c>
      <c r="G216" s="13">
        <v>2.306</v>
      </c>
      <c r="H216" s="12">
        <v>50</v>
      </c>
      <c r="I216" s="12">
        <v>90</v>
      </c>
      <c r="J216" s="12">
        <v>164</v>
      </c>
      <c r="K216" s="12">
        <v>162</v>
      </c>
      <c r="L216" s="12">
        <v>154</v>
      </c>
      <c r="M216" s="18">
        <v>32</v>
      </c>
      <c r="N216" s="12">
        <v>72</v>
      </c>
      <c r="O216" s="12">
        <v>110</v>
      </c>
      <c r="P216" s="12">
        <v>103</v>
      </c>
      <c r="Q216" s="13">
        <v>100</v>
      </c>
      <c r="R216" s="12">
        <v>253.5</v>
      </c>
      <c r="S216" s="12">
        <v>192</v>
      </c>
      <c r="T216" s="12">
        <v>40.700000000000003</v>
      </c>
      <c r="U216" s="12"/>
      <c r="V216" s="12">
        <v>627</v>
      </c>
    </row>
    <row r="217" spans="1:22" x14ac:dyDescent="0.3">
      <c r="A217" s="19">
        <v>39783</v>
      </c>
      <c r="B217" s="11">
        <v>216</v>
      </c>
      <c r="C217" s="18">
        <v>0.313</v>
      </c>
      <c r="D217" s="12">
        <v>1.2969999999999999</v>
      </c>
      <c r="E217" s="83"/>
      <c r="F217" s="12">
        <v>1.9990000000000001</v>
      </c>
      <c r="G217" s="13">
        <v>1.554</v>
      </c>
      <c r="H217" s="12">
        <v>37</v>
      </c>
      <c r="I217" s="12">
        <v>80</v>
      </c>
      <c r="J217" s="12">
        <v>126</v>
      </c>
      <c r="K217" s="12">
        <v>131</v>
      </c>
      <c r="L217" s="12">
        <v>121</v>
      </c>
      <c r="M217" s="18">
        <v>29</v>
      </c>
      <c r="N217" s="12">
        <v>74</v>
      </c>
      <c r="O217" s="12">
        <v>90</v>
      </c>
      <c r="P217" s="12">
        <v>98</v>
      </c>
      <c r="Q217" s="13">
        <v>79</v>
      </c>
      <c r="R217" s="12">
        <v>78.599999999999994</v>
      </c>
      <c r="S217" s="12">
        <v>32.5</v>
      </c>
      <c r="T217" s="12">
        <v>3.4</v>
      </c>
      <c r="U217" s="12"/>
      <c r="V217" s="12"/>
    </row>
    <row r="218" spans="1:22" x14ac:dyDescent="0.3">
      <c r="A218" s="19">
        <v>39814</v>
      </c>
      <c r="B218" s="11">
        <v>217</v>
      </c>
      <c r="C218" s="18">
        <v>0.155</v>
      </c>
      <c r="D218" s="12">
        <v>0.27</v>
      </c>
      <c r="E218" s="83"/>
      <c r="F218" s="12">
        <v>0.64300000000000002</v>
      </c>
      <c r="G218" s="13">
        <v>0.51800000000000002</v>
      </c>
      <c r="H218" s="12">
        <v>29</v>
      </c>
      <c r="I218" s="12">
        <v>55</v>
      </c>
      <c r="J218" s="12">
        <v>87</v>
      </c>
      <c r="K218" s="12">
        <v>88</v>
      </c>
      <c r="L218" s="12">
        <v>72</v>
      </c>
      <c r="M218" s="18">
        <v>28</v>
      </c>
      <c r="N218" s="12">
        <v>39</v>
      </c>
      <c r="O218" s="12">
        <v>80</v>
      </c>
      <c r="P218" s="12">
        <v>76</v>
      </c>
      <c r="Q218" s="13">
        <v>50</v>
      </c>
      <c r="R218" s="12">
        <v>34.1</v>
      </c>
      <c r="S218" s="12">
        <v>75.099999999999994</v>
      </c>
      <c r="T218" s="12">
        <v>11.3</v>
      </c>
      <c r="U218" s="12">
        <v>51</v>
      </c>
      <c r="V218" s="12">
        <v>43</v>
      </c>
    </row>
    <row r="219" spans="1:22" x14ac:dyDescent="0.3">
      <c r="A219" s="19">
        <v>39845</v>
      </c>
      <c r="B219" s="11">
        <v>218</v>
      </c>
      <c r="C219" s="18">
        <v>0.16900000000000001</v>
      </c>
      <c r="D219" s="12">
        <v>0.06</v>
      </c>
      <c r="E219" s="83"/>
      <c r="F219" s="12">
        <v>0.54500000000000004</v>
      </c>
      <c r="G219" s="13">
        <v>0.53600000000000003</v>
      </c>
      <c r="H219" s="12">
        <v>30</v>
      </c>
      <c r="I219" s="12">
        <v>37</v>
      </c>
      <c r="J219" s="12">
        <v>92</v>
      </c>
      <c r="K219" s="12">
        <v>82</v>
      </c>
      <c r="L219" s="12">
        <v>74</v>
      </c>
      <c r="M219" s="18">
        <v>28</v>
      </c>
      <c r="N219" s="12">
        <v>33</v>
      </c>
      <c r="O219" s="12">
        <v>80</v>
      </c>
      <c r="P219" s="12">
        <v>73</v>
      </c>
      <c r="Q219" s="13">
        <v>68</v>
      </c>
      <c r="R219" s="12">
        <v>86.9</v>
      </c>
      <c r="S219" s="12">
        <v>72.7</v>
      </c>
      <c r="T219" s="12">
        <v>41</v>
      </c>
      <c r="U219" s="12">
        <v>68</v>
      </c>
      <c r="V219" s="12">
        <v>157</v>
      </c>
    </row>
    <row r="220" spans="1:22" x14ac:dyDescent="0.3">
      <c r="A220" s="19">
        <v>39873</v>
      </c>
      <c r="B220" s="11">
        <v>219</v>
      </c>
      <c r="C220" s="18">
        <v>0.20799999999999999</v>
      </c>
      <c r="D220" s="12">
        <v>6.4000000000000001E-2</v>
      </c>
      <c r="E220" s="83"/>
      <c r="F220" s="12">
        <v>0.55300000000000005</v>
      </c>
      <c r="G220" s="13">
        <v>0.495</v>
      </c>
      <c r="H220" s="12">
        <v>31</v>
      </c>
      <c r="I220" s="12">
        <v>38</v>
      </c>
      <c r="J220" s="12">
        <v>96</v>
      </c>
      <c r="K220" s="12">
        <v>82</v>
      </c>
      <c r="L220" s="12">
        <v>71</v>
      </c>
      <c r="M220" s="18">
        <v>28</v>
      </c>
      <c r="N220" s="12">
        <v>32</v>
      </c>
      <c r="O220" s="12">
        <v>83</v>
      </c>
      <c r="P220" s="12">
        <v>67</v>
      </c>
      <c r="Q220" s="13">
        <v>60</v>
      </c>
      <c r="R220" s="12">
        <v>89</v>
      </c>
      <c r="S220" s="12">
        <v>91.6</v>
      </c>
      <c r="T220" s="12">
        <v>84.2</v>
      </c>
      <c r="U220" s="12">
        <v>156</v>
      </c>
      <c r="V220" s="12">
        <v>168</v>
      </c>
    </row>
    <row r="221" spans="1:22" x14ac:dyDescent="0.3">
      <c r="A221" s="19">
        <v>39904</v>
      </c>
      <c r="B221" s="11">
        <v>220</v>
      </c>
      <c r="C221" s="18">
        <v>0.19400000000000001</v>
      </c>
      <c r="D221" s="12">
        <v>6.4000000000000001E-2</v>
      </c>
      <c r="E221" s="83"/>
      <c r="F221" s="12">
        <v>0.68400000000000005</v>
      </c>
      <c r="G221" s="13">
        <v>0.55500000000000005</v>
      </c>
      <c r="H221" s="12">
        <v>31</v>
      </c>
      <c r="I221" s="12">
        <v>37</v>
      </c>
      <c r="J221" s="12">
        <v>109</v>
      </c>
      <c r="K221" s="12">
        <v>89</v>
      </c>
      <c r="L221" s="12">
        <v>74</v>
      </c>
      <c r="M221" s="18">
        <v>28</v>
      </c>
      <c r="N221" s="12">
        <v>32</v>
      </c>
      <c r="O221" s="12">
        <v>90</v>
      </c>
      <c r="P221" s="12">
        <v>70</v>
      </c>
      <c r="Q221" s="13">
        <v>62</v>
      </c>
      <c r="R221" s="12">
        <v>48.3</v>
      </c>
      <c r="S221" s="12">
        <v>88.2</v>
      </c>
      <c r="T221" s="12">
        <v>172.1</v>
      </c>
      <c r="U221" s="12">
        <v>102</v>
      </c>
      <c r="V221" s="12">
        <v>116</v>
      </c>
    </row>
    <row r="222" spans="1:22" x14ac:dyDescent="0.3">
      <c r="A222" s="19">
        <v>39934</v>
      </c>
      <c r="B222" s="11">
        <v>221</v>
      </c>
      <c r="C222" s="18">
        <v>0.13300000000000001</v>
      </c>
      <c r="D222" s="12">
        <v>4.2000000000000003E-2</v>
      </c>
      <c r="E222" s="83"/>
      <c r="F222" s="12">
        <v>0.44500000000000001</v>
      </c>
      <c r="G222" s="13">
        <v>0.32400000000000001</v>
      </c>
      <c r="H222" s="12">
        <v>27</v>
      </c>
      <c r="I222" s="12">
        <v>33</v>
      </c>
      <c r="J222" s="12">
        <v>92</v>
      </c>
      <c r="K222" s="12">
        <v>71</v>
      </c>
      <c r="L222" s="12">
        <v>60</v>
      </c>
      <c r="M222" s="18">
        <v>24</v>
      </c>
      <c r="N222" s="12">
        <v>30</v>
      </c>
      <c r="O222" s="12">
        <v>75</v>
      </c>
      <c r="P222" s="12">
        <v>0</v>
      </c>
      <c r="Q222" s="13">
        <v>40</v>
      </c>
      <c r="R222" s="12">
        <v>81.5</v>
      </c>
      <c r="S222" s="12">
        <v>75.3</v>
      </c>
      <c r="T222" s="12">
        <v>133.4</v>
      </c>
      <c r="U222" s="12">
        <v>80</v>
      </c>
      <c r="V222" s="12">
        <v>61</v>
      </c>
    </row>
    <row r="223" spans="1:22" x14ac:dyDescent="0.3">
      <c r="A223" s="19">
        <v>39965</v>
      </c>
      <c r="B223" s="11">
        <v>222</v>
      </c>
      <c r="C223" s="18">
        <v>0.11799999999999999</v>
      </c>
      <c r="D223" s="12">
        <v>3.3000000000000002E-2</v>
      </c>
      <c r="E223" s="83"/>
      <c r="F223" s="12">
        <v>0.33200000000000002</v>
      </c>
      <c r="G223" s="13">
        <v>0.312</v>
      </c>
      <c r="H223" s="12">
        <v>26</v>
      </c>
      <c r="I223" s="12">
        <v>31</v>
      </c>
      <c r="J223" s="12">
        <v>88</v>
      </c>
      <c r="K223" s="12">
        <v>65</v>
      </c>
      <c r="L223" s="12">
        <v>61</v>
      </c>
      <c r="M223" s="18">
        <v>24</v>
      </c>
      <c r="N223" s="12">
        <v>30</v>
      </c>
      <c r="O223" s="12">
        <v>58</v>
      </c>
      <c r="P223" s="12">
        <v>0</v>
      </c>
      <c r="Q223" s="13">
        <v>44</v>
      </c>
      <c r="R223" s="12">
        <v>57.4</v>
      </c>
      <c r="S223" s="12">
        <v>77.599999999999994</v>
      </c>
      <c r="T223" s="12">
        <v>43</v>
      </c>
      <c r="U223" s="12">
        <v>115</v>
      </c>
      <c r="V223" s="12">
        <v>63</v>
      </c>
    </row>
    <row r="224" spans="1:22" x14ac:dyDescent="0.3">
      <c r="A224" s="19">
        <v>39995</v>
      </c>
      <c r="B224" s="11">
        <v>223</v>
      </c>
      <c r="C224" s="18">
        <v>0.11799999999999999</v>
      </c>
      <c r="D224" s="12">
        <v>3.2000000000000001E-2</v>
      </c>
      <c r="E224" s="83"/>
      <c r="F224" s="12">
        <v>0.26</v>
      </c>
      <c r="G224" s="13">
        <v>0.23100000000000001</v>
      </c>
      <c r="H224" s="12">
        <v>27</v>
      </c>
      <c r="I224" s="12">
        <v>31</v>
      </c>
      <c r="J224" s="12">
        <v>81</v>
      </c>
      <c r="K224" s="12">
        <v>61</v>
      </c>
      <c r="L224" s="12">
        <v>56</v>
      </c>
      <c r="M224" s="18">
        <v>25</v>
      </c>
      <c r="N224" s="12">
        <v>26</v>
      </c>
      <c r="O224" s="12">
        <v>78</v>
      </c>
      <c r="P224" s="12">
        <v>44</v>
      </c>
      <c r="Q224" s="13">
        <v>49</v>
      </c>
      <c r="R224" s="12">
        <v>57.6</v>
      </c>
      <c r="S224" s="12">
        <v>14.2</v>
      </c>
      <c r="T224" s="12">
        <v>54.4</v>
      </c>
      <c r="U224" s="12">
        <v>13</v>
      </c>
      <c r="V224" s="12">
        <v>14</v>
      </c>
    </row>
    <row r="225" spans="1:22" x14ac:dyDescent="0.3">
      <c r="A225" s="19">
        <v>40026</v>
      </c>
      <c r="B225" s="11">
        <v>224</v>
      </c>
      <c r="C225" s="18">
        <v>8.5000000000000006E-2</v>
      </c>
      <c r="D225" s="12">
        <v>3.1E-2</v>
      </c>
      <c r="E225" s="83"/>
      <c r="F225" s="12">
        <v>0.19</v>
      </c>
      <c r="G225" s="13">
        <v>0.14499999999999999</v>
      </c>
      <c r="H225" s="12">
        <v>24</v>
      </c>
      <c r="I225" s="12">
        <v>30</v>
      </c>
      <c r="J225" s="12">
        <v>78</v>
      </c>
      <c r="K225" s="12">
        <v>54</v>
      </c>
      <c r="L225" s="12">
        <v>44</v>
      </c>
      <c r="M225" s="18">
        <v>20</v>
      </c>
      <c r="N225" s="12">
        <v>30</v>
      </c>
      <c r="O225" s="12">
        <v>70</v>
      </c>
      <c r="P225" s="12">
        <v>44</v>
      </c>
      <c r="Q225" s="13">
        <v>0</v>
      </c>
      <c r="R225" s="12">
        <v>34</v>
      </c>
      <c r="S225" s="12"/>
      <c r="T225" s="12">
        <v>49.2</v>
      </c>
      <c r="U225" s="12">
        <v>18</v>
      </c>
      <c r="V225" s="12">
        <v>53</v>
      </c>
    </row>
    <row r="226" spans="1:22" x14ac:dyDescent="0.3">
      <c r="A226" s="19">
        <v>40057</v>
      </c>
      <c r="B226" s="11">
        <v>225</v>
      </c>
      <c r="C226" s="18">
        <v>8.5999999999999993E-2</v>
      </c>
      <c r="D226" s="12">
        <v>3.1E-2</v>
      </c>
      <c r="E226" s="83"/>
      <c r="F226" s="12">
        <v>0.126</v>
      </c>
      <c r="G226" s="13">
        <v>0.36099999999999999</v>
      </c>
      <c r="H226" s="12">
        <v>23</v>
      </c>
      <c r="I226" s="12">
        <v>30</v>
      </c>
      <c r="J226" s="12">
        <v>52</v>
      </c>
      <c r="K226" s="12">
        <v>30</v>
      </c>
      <c r="L226" s="12">
        <v>63</v>
      </c>
      <c r="M226" s="18">
        <v>20</v>
      </c>
      <c r="N226" s="12">
        <v>29</v>
      </c>
      <c r="O226" s="12">
        <v>0</v>
      </c>
      <c r="P226" s="12">
        <v>0</v>
      </c>
      <c r="Q226" s="13">
        <v>47</v>
      </c>
      <c r="R226" s="12">
        <v>37.700000000000003</v>
      </c>
      <c r="S226" s="12">
        <v>20.6</v>
      </c>
      <c r="T226" s="12">
        <v>58.3</v>
      </c>
      <c r="U226" s="12">
        <v>20</v>
      </c>
      <c r="V226" s="12">
        <v>15</v>
      </c>
    </row>
    <row r="227" spans="1:22" x14ac:dyDescent="0.3">
      <c r="A227" s="19">
        <v>40087</v>
      </c>
      <c r="B227" s="11">
        <v>226</v>
      </c>
      <c r="C227" s="18">
        <v>0.17299999999999999</v>
      </c>
      <c r="D227" s="12">
        <v>4.7E-2</v>
      </c>
      <c r="E227" s="83"/>
      <c r="F227" s="12">
        <v>0.17499999999999999</v>
      </c>
      <c r="G227" s="13">
        <v>0.25700000000000001</v>
      </c>
      <c r="H227" s="12">
        <v>28</v>
      </c>
      <c r="I227" s="12">
        <v>34</v>
      </c>
      <c r="J227" s="12">
        <v>84</v>
      </c>
      <c r="K227" s="12">
        <v>36</v>
      </c>
      <c r="L227" s="12">
        <v>58</v>
      </c>
      <c r="M227" s="18">
        <v>20</v>
      </c>
      <c r="N227" s="12">
        <v>29</v>
      </c>
      <c r="O227" s="12">
        <v>60</v>
      </c>
      <c r="P227" s="12">
        <v>0</v>
      </c>
      <c r="Q227" s="13">
        <v>48</v>
      </c>
      <c r="R227" s="12">
        <v>109.1</v>
      </c>
      <c r="S227" s="12">
        <v>68.2</v>
      </c>
      <c r="T227" s="12">
        <v>93.8</v>
      </c>
      <c r="U227" s="12">
        <v>125</v>
      </c>
      <c r="V227" s="12">
        <v>109</v>
      </c>
    </row>
    <row r="228" spans="1:22" x14ac:dyDescent="0.3">
      <c r="A228" s="19">
        <v>40118</v>
      </c>
      <c r="B228" s="11">
        <v>227</v>
      </c>
      <c r="C228" s="18">
        <v>0.16</v>
      </c>
      <c r="D228" s="12">
        <v>6.8000000000000005E-2</v>
      </c>
      <c r="E228" s="83"/>
      <c r="F228" s="12">
        <v>0.36899999999999999</v>
      </c>
      <c r="G228" s="13">
        <v>0.66800000000000004</v>
      </c>
      <c r="H228" s="12">
        <v>29</v>
      </c>
      <c r="I228" s="12">
        <v>37</v>
      </c>
      <c r="J228" s="12">
        <v>87</v>
      </c>
      <c r="K228" s="12">
        <v>69</v>
      </c>
      <c r="L228" s="12">
        <v>75</v>
      </c>
      <c r="M228" s="18">
        <v>24</v>
      </c>
      <c r="N228" s="12">
        <v>29</v>
      </c>
      <c r="O228" s="12">
        <v>80</v>
      </c>
      <c r="P228" s="12">
        <v>39</v>
      </c>
      <c r="Q228" s="13">
        <v>47</v>
      </c>
      <c r="R228" s="12">
        <v>51.7</v>
      </c>
      <c r="S228" s="12">
        <v>88</v>
      </c>
      <c r="T228" s="12">
        <v>147.4</v>
      </c>
      <c r="U228" s="12">
        <v>192</v>
      </c>
      <c r="V228" s="12">
        <v>114</v>
      </c>
    </row>
    <row r="229" spans="1:22" x14ac:dyDescent="0.3">
      <c r="A229" s="19">
        <v>40148</v>
      </c>
      <c r="B229" s="11">
        <v>228</v>
      </c>
      <c r="C229" s="18">
        <v>5.8000000000000003E-2</v>
      </c>
      <c r="D229" s="12">
        <v>2.5999999999999999E-2</v>
      </c>
      <c r="E229" s="83"/>
      <c r="F229" s="12">
        <v>1.7000000000000001E-2</v>
      </c>
      <c r="G229" s="13">
        <v>0.11799999999999999</v>
      </c>
      <c r="H229" s="12">
        <v>21</v>
      </c>
      <c r="I229" s="12">
        <v>29</v>
      </c>
      <c r="J229" s="12">
        <v>44</v>
      </c>
      <c r="K229" s="12">
        <v>6</v>
      </c>
      <c r="L229" s="12">
        <v>46</v>
      </c>
      <c r="M229" s="18">
        <v>18</v>
      </c>
      <c r="N229" s="12">
        <v>27</v>
      </c>
      <c r="O229" s="12">
        <v>0</v>
      </c>
      <c r="P229" s="12">
        <v>0</v>
      </c>
      <c r="Q229" s="13">
        <v>45</v>
      </c>
      <c r="R229" s="12">
        <v>46.1</v>
      </c>
      <c r="S229" s="12">
        <v>94.2</v>
      </c>
      <c r="T229" s="12">
        <v>70.400000000000006</v>
      </c>
      <c r="U229" s="12">
        <v>5</v>
      </c>
      <c r="V229" s="12">
        <v>21</v>
      </c>
    </row>
    <row r="230" spans="1:22" x14ac:dyDescent="0.3">
      <c r="A230" s="19">
        <v>40179</v>
      </c>
      <c r="B230" s="11">
        <v>229</v>
      </c>
      <c r="C230" s="18">
        <v>7.1999999999999995E-2</v>
      </c>
      <c r="D230" s="12">
        <v>2.1999999999999999E-2</v>
      </c>
      <c r="E230" s="83"/>
      <c r="F230" s="12"/>
      <c r="G230" s="13"/>
      <c r="H230" s="12">
        <v>23</v>
      </c>
      <c r="I230" s="12">
        <v>27</v>
      </c>
      <c r="J230" s="12"/>
      <c r="K230" s="12"/>
      <c r="L230" s="12"/>
      <c r="M230" s="18">
        <v>20</v>
      </c>
      <c r="N230" s="12">
        <v>18</v>
      </c>
      <c r="O230" s="12"/>
      <c r="P230" s="12"/>
      <c r="Q230" s="13"/>
      <c r="R230" s="12">
        <v>14.5</v>
      </c>
      <c r="S230" s="12">
        <v>113</v>
      </c>
      <c r="T230" s="12">
        <v>30.4</v>
      </c>
      <c r="U230" s="12">
        <v>12</v>
      </c>
      <c r="V230" s="12">
        <v>17</v>
      </c>
    </row>
    <row r="231" spans="1:22" x14ac:dyDescent="0.3">
      <c r="A231" s="19">
        <v>40210</v>
      </c>
      <c r="B231" s="11">
        <v>230</v>
      </c>
      <c r="C231" s="18">
        <v>7.0000000000000007E-2</v>
      </c>
      <c r="D231" s="12">
        <v>2.1000000000000001E-2</v>
      </c>
      <c r="E231" s="83"/>
      <c r="F231" s="12"/>
      <c r="G231" s="13"/>
      <c r="H231" s="12">
        <v>23</v>
      </c>
      <c r="I231" s="12">
        <v>26</v>
      </c>
      <c r="J231" s="12"/>
      <c r="K231" s="12"/>
      <c r="L231" s="12"/>
      <c r="M231" s="18">
        <v>20</v>
      </c>
      <c r="N231" s="12">
        <v>25</v>
      </c>
      <c r="O231" s="12"/>
      <c r="P231" s="12"/>
      <c r="Q231" s="13"/>
      <c r="R231" s="12">
        <v>42.1</v>
      </c>
      <c r="S231" s="12">
        <v>67.5</v>
      </c>
      <c r="T231" s="12">
        <v>57.3</v>
      </c>
      <c r="U231" s="12">
        <v>21</v>
      </c>
      <c r="V231" s="12">
        <v>41</v>
      </c>
    </row>
    <row r="232" spans="1:22" x14ac:dyDescent="0.3">
      <c r="A232" s="19">
        <v>40238</v>
      </c>
      <c r="B232" s="11">
        <v>231</v>
      </c>
      <c r="C232" s="18">
        <v>5.6000000000000001E-2</v>
      </c>
      <c r="D232" s="12">
        <v>1.7999999999999999E-2</v>
      </c>
      <c r="E232" s="83"/>
      <c r="F232" s="12"/>
      <c r="G232" s="13"/>
      <c r="H232" s="12">
        <v>21</v>
      </c>
      <c r="I232" s="12">
        <v>25</v>
      </c>
      <c r="J232" s="12"/>
      <c r="K232" s="12"/>
      <c r="L232" s="12"/>
      <c r="M232" s="18">
        <v>20</v>
      </c>
      <c r="N232" s="12">
        <v>24</v>
      </c>
      <c r="O232" s="12"/>
      <c r="P232" s="12"/>
      <c r="Q232" s="13"/>
      <c r="R232" s="12">
        <v>28.3</v>
      </c>
      <c r="S232" s="12">
        <v>36.200000000000003</v>
      </c>
      <c r="T232" s="12">
        <v>213.6</v>
      </c>
      <c r="U232" s="12">
        <v>8</v>
      </c>
      <c r="V232" s="12">
        <v>11</v>
      </c>
    </row>
    <row r="233" spans="1:22" x14ac:dyDescent="0.3">
      <c r="A233" s="19">
        <v>40269</v>
      </c>
      <c r="B233" s="11">
        <v>232</v>
      </c>
      <c r="C233" s="18">
        <v>0.36299999999999999</v>
      </c>
      <c r="D233" s="12">
        <v>9.5000000000000001E-2</v>
      </c>
      <c r="E233" s="83"/>
      <c r="F233" s="12">
        <v>0.67900000000000005</v>
      </c>
      <c r="G233" s="13">
        <v>1.4330000000000001</v>
      </c>
      <c r="H233" s="12">
        <v>35</v>
      </c>
      <c r="I233" s="12">
        <v>41</v>
      </c>
      <c r="J233" s="12">
        <v>96</v>
      </c>
      <c r="K233" s="12">
        <v>84</v>
      </c>
      <c r="L233" s="12">
        <v>92</v>
      </c>
      <c r="M233" s="18">
        <v>24</v>
      </c>
      <c r="N233" s="12">
        <v>27</v>
      </c>
      <c r="O233" s="12">
        <v>10</v>
      </c>
      <c r="P233" s="12">
        <v>46</v>
      </c>
      <c r="Q233" s="13">
        <v>61</v>
      </c>
      <c r="R233" s="12">
        <v>213.3</v>
      </c>
      <c r="S233" s="12">
        <v>82.3</v>
      </c>
      <c r="T233" s="12">
        <v>108.5</v>
      </c>
      <c r="U233" s="12">
        <v>226</v>
      </c>
      <c r="V233" s="12">
        <v>82</v>
      </c>
    </row>
    <row r="234" spans="1:22" x14ac:dyDescent="0.3">
      <c r="A234" s="19">
        <v>40299</v>
      </c>
      <c r="B234" s="11">
        <v>233</v>
      </c>
      <c r="C234" s="18">
        <v>0.309</v>
      </c>
      <c r="D234" s="12">
        <v>0.121</v>
      </c>
      <c r="E234" s="83"/>
      <c r="F234" s="12">
        <v>0.85499999999999998</v>
      </c>
      <c r="G234" s="13">
        <v>1.75</v>
      </c>
      <c r="H234" s="12">
        <v>35</v>
      </c>
      <c r="I234" s="12">
        <v>45</v>
      </c>
      <c r="J234" s="12">
        <v>117</v>
      </c>
      <c r="K234" s="12">
        <v>93</v>
      </c>
      <c r="L234" s="12">
        <v>96</v>
      </c>
      <c r="M234" s="18">
        <v>29</v>
      </c>
      <c r="N234" s="12">
        <v>34</v>
      </c>
      <c r="O234" s="12">
        <v>70</v>
      </c>
      <c r="P234" s="12">
        <v>71</v>
      </c>
      <c r="Q234" s="13">
        <v>63</v>
      </c>
      <c r="R234" s="12">
        <v>113.2</v>
      </c>
      <c r="S234" s="12">
        <v>21.1</v>
      </c>
      <c r="T234" s="12">
        <v>193.5</v>
      </c>
      <c r="U234" s="12">
        <v>285</v>
      </c>
      <c r="V234" s="12">
        <v>187</v>
      </c>
    </row>
    <row r="235" spans="1:22" x14ac:dyDescent="0.3">
      <c r="A235" s="19">
        <v>40330</v>
      </c>
      <c r="B235" s="11">
        <v>234</v>
      </c>
      <c r="C235" s="18">
        <v>0.21299999999999999</v>
      </c>
      <c r="D235" s="12">
        <v>9.2999999999999999E-2</v>
      </c>
      <c r="E235" s="83"/>
      <c r="F235" s="12">
        <v>0.65900000000000003</v>
      </c>
      <c r="G235" s="13">
        <v>1.3360000000000001</v>
      </c>
      <c r="H235" s="12">
        <v>32</v>
      </c>
      <c r="I235" s="12">
        <v>42</v>
      </c>
      <c r="J235" s="12">
        <v>107</v>
      </c>
      <c r="K235" s="12">
        <v>88</v>
      </c>
      <c r="L235" s="12">
        <v>98</v>
      </c>
      <c r="M235" s="18">
        <v>29</v>
      </c>
      <c r="N235" s="12">
        <v>37</v>
      </c>
      <c r="O235" s="12">
        <v>80</v>
      </c>
      <c r="P235" s="12">
        <v>74</v>
      </c>
      <c r="Q235" s="13">
        <v>79</v>
      </c>
      <c r="R235" s="12">
        <v>57.9</v>
      </c>
      <c r="S235" s="12">
        <v>101.9</v>
      </c>
      <c r="T235" s="12">
        <v>139</v>
      </c>
      <c r="U235" s="12">
        <v>152</v>
      </c>
      <c r="V235" s="12">
        <v>88</v>
      </c>
    </row>
    <row r="236" spans="1:22" x14ac:dyDescent="0.3">
      <c r="A236" s="19">
        <v>40360</v>
      </c>
      <c r="B236" s="11">
        <v>235</v>
      </c>
      <c r="C236" s="18">
        <v>0.58499999999999996</v>
      </c>
      <c r="D236" s="12">
        <v>0.18099999999999999</v>
      </c>
      <c r="E236" s="83"/>
      <c r="F236" s="12">
        <v>1.847</v>
      </c>
      <c r="G236" s="13">
        <v>5.516</v>
      </c>
      <c r="H236" s="12">
        <v>40</v>
      </c>
      <c r="I236" s="12">
        <v>50</v>
      </c>
      <c r="J236" s="12">
        <v>145</v>
      </c>
      <c r="K236" s="12">
        <v>124</v>
      </c>
      <c r="L236" s="12">
        <v>144</v>
      </c>
      <c r="M236" s="18">
        <v>32</v>
      </c>
      <c r="N236" s="12">
        <v>38</v>
      </c>
      <c r="O236" s="12">
        <v>94</v>
      </c>
      <c r="P236" s="12">
        <v>77</v>
      </c>
      <c r="Q236" s="13">
        <v>96</v>
      </c>
      <c r="R236" s="12">
        <v>118</v>
      </c>
      <c r="S236" s="12">
        <v>68.400000000000006</v>
      </c>
      <c r="T236" s="12">
        <v>23.5</v>
      </c>
      <c r="U236" s="12">
        <v>249</v>
      </c>
      <c r="V236" s="12">
        <v>309</v>
      </c>
    </row>
    <row r="237" spans="1:22" x14ac:dyDescent="0.3">
      <c r="A237" s="19">
        <v>40391</v>
      </c>
      <c r="B237" s="11">
        <v>236</v>
      </c>
      <c r="C237" s="18">
        <v>0.28199999999999997</v>
      </c>
      <c r="D237" s="12">
        <v>9.9000000000000005E-2</v>
      </c>
      <c r="E237" s="83"/>
      <c r="F237" s="12">
        <v>0.93899999999999995</v>
      </c>
      <c r="G237" s="13">
        <v>1.843</v>
      </c>
      <c r="H237" s="12">
        <v>32</v>
      </c>
      <c r="I237" s="12">
        <v>44</v>
      </c>
      <c r="J237" s="12">
        <v>125</v>
      </c>
      <c r="K237" s="12">
        <v>100</v>
      </c>
      <c r="L237" s="12">
        <v>106</v>
      </c>
      <c r="M237" s="18">
        <v>28</v>
      </c>
      <c r="N237" s="12">
        <v>38</v>
      </c>
      <c r="O237" s="12">
        <v>100</v>
      </c>
      <c r="P237" s="12">
        <v>82</v>
      </c>
      <c r="Q237" s="13">
        <v>80</v>
      </c>
      <c r="R237" s="12">
        <v>64.099999999999994</v>
      </c>
      <c r="S237" s="12">
        <v>78.099999999999994</v>
      </c>
      <c r="T237" s="12">
        <v>29.5</v>
      </c>
      <c r="U237" s="12">
        <v>66</v>
      </c>
      <c r="V237" s="12">
        <v>107</v>
      </c>
    </row>
    <row r="238" spans="1:22" x14ac:dyDescent="0.3">
      <c r="A238" s="19">
        <v>40422</v>
      </c>
      <c r="B238" s="11">
        <v>237</v>
      </c>
      <c r="C238" s="18">
        <v>0.248</v>
      </c>
      <c r="D238" s="12">
        <v>9.4E-2</v>
      </c>
      <c r="E238" s="83"/>
      <c r="F238" s="12">
        <v>0.85599999999999998</v>
      </c>
      <c r="G238" s="13">
        <v>1.4790000000000001</v>
      </c>
      <c r="H238" s="12">
        <v>33</v>
      </c>
      <c r="I238" s="12">
        <v>42</v>
      </c>
      <c r="J238" s="12">
        <v>88</v>
      </c>
      <c r="K238" s="12">
        <v>98</v>
      </c>
      <c r="L238" s="12">
        <v>101</v>
      </c>
      <c r="M238" s="18">
        <v>31</v>
      </c>
      <c r="N238" s="12">
        <v>39</v>
      </c>
      <c r="O238" s="12">
        <v>76</v>
      </c>
      <c r="P238" s="12">
        <v>86</v>
      </c>
      <c r="Q238" s="13">
        <v>89</v>
      </c>
      <c r="R238" s="12">
        <v>133.1</v>
      </c>
      <c r="S238" s="12">
        <v>32.700000000000003</v>
      </c>
      <c r="T238" s="12">
        <v>122.5</v>
      </c>
      <c r="U238" s="12">
        <v>125</v>
      </c>
      <c r="V238" s="12">
        <v>70</v>
      </c>
    </row>
    <row r="239" spans="1:22" x14ac:dyDescent="0.3">
      <c r="A239" s="19">
        <v>40452</v>
      </c>
      <c r="B239" s="11">
        <v>238</v>
      </c>
      <c r="C239" s="18">
        <v>0.57799999999999996</v>
      </c>
      <c r="D239" s="12">
        <v>0.16</v>
      </c>
      <c r="E239" s="83"/>
      <c r="F239" s="12">
        <v>1.7150000000000001</v>
      </c>
      <c r="G239" s="13">
        <v>5.1619999999999999</v>
      </c>
      <c r="H239" s="12">
        <v>40</v>
      </c>
      <c r="I239" s="12">
        <v>48</v>
      </c>
      <c r="J239" s="12">
        <v>123</v>
      </c>
      <c r="K239" s="12">
        <v>125</v>
      </c>
      <c r="L239" s="12">
        <v>139</v>
      </c>
      <c r="M239" s="18">
        <v>30</v>
      </c>
      <c r="N239" s="12">
        <v>41</v>
      </c>
      <c r="O239" s="12">
        <v>86</v>
      </c>
      <c r="P239" s="12">
        <v>100</v>
      </c>
      <c r="Q239" s="13">
        <v>97</v>
      </c>
      <c r="R239" s="12">
        <v>117.9</v>
      </c>
      <c r="S239" s="12">
        <v>28.1</v>
      </c>
      <c r="T239" s="12">
        <v>90</v>
      </c>
      <c r="U239" s="12">
        <v>121</v>
      </c>
      <c r="V239" s="12">
        <v>222</v>
      </c>
    </row>
    <row r="240" spans="1:22" x14ac:dyDescent="0.3">
      <c r="A240" s="19">
        <v>40483</v>
      </c>
      <c r="B240" s="11">
        <v>239</v>
      </c>
      <c r="C240" s="18">
        <v>1.0389999999999999</v>
      </c>
      <c r="D240" s="12">
        <v>0.38200000000000001</v>
      </c>
      <c r="E240" s="83"/>
      <c r="F240" s="12">
        <v>4.141</v>
      </c>
      <c r="G240" s="13">
        <v>8.2110000000000003</v>
      </c>
      <c r="H240" s="12">
        <v>48</v>
      </c>
      <c r="I240" s="12">
        <v>62</v>
      </c>
      <c r="J240" s="12">
        <v>178</v>
      </c>
      <c r="K240" s="12">
        <v>175</v>
      </c>
      <c r="L240" s="12">
        <v>165</v>
      </c>
      <c r="M240" s="18">
        <v>32</v>
      </c>
      <c r="N240" s="12">
        <v>42</v>
      </c>
      <c r="O240" s="12">
        <v>148</v>
      </c>
      <c r="P240" s="12">
        <v>98</v>
      </c>
      <c r="Q240" s="13">
        <v>109</v>
      </c>
      <c r="R240" s="12">
        <v>298.7</v>
      </c>
      <c r="S240" s="12">
        <v>68.2</v>
      </c>
      <c r="T240" s="12">
        <v>146.4</v>
      </c>
      <c r="U240" s="12">
        <v>110</v>
      </c>
      <c r="V240" s="12">
        <v>699</v>
      </c>
    </row>
    <row r="241" spans="1:22" x14ac:dyDescent="0.3">
      <c r="A241" s="19">
        <v>40513</v>
      </c>
      <c r="B241" s="11">
        <v>240</v>
      </c>
      <c r="C241" s="18">
        <v>0.34200000000000003</v>
      </c>
      <c r="D241" s="12">
        <v>0.18</v>
      </c>
      <c r="E241" s="83"/>
      <c r="F241" s="12">
        <v>3.0379999999999998</v>
      </c>
      <c r="G241" s="13">
        <v>5.0670000000000002</v>
      </c>
      <c r="H241" s="12">
        <v>36</v>
      </c>
      <c r="I241" s="12">
        <v>50</v>
      </c>
      <c r="J241" s="12">
        <v>171</v>
      </c>
      <c r="K241" s="12">
        <v>157</v>
      </c>
      <c r="L241" s="12">
        <v>148</v>
      </c>
      <c r="M241" s="18">
        <v>30</v>
      </c>
      <c r="N241" s="12">
        <v>39</v>
      </c>
      <c r="O241" s="12">
        <v>114</v>
      </c>
      <c r="P241" s="12">
        <v>115</v>
      </c>
      <c r="Q241" s="13">
        <v>114</v>
      </c>
      <c r="R241" s="12">
        <v>84.8</v>
      </c>
      <c r="S241" s="12">
        <v>84.5</v>
      </c>
      <c r="T241" s="12">
        <v>75.3</v>
      </c>
      <c r="U241" s="12">
        <v>172</v>
      </c>
      <c r="V241" s="12">
        <v>353</v>
      </c>
    </row>
    <row r="242" spans="1:22" x14ac:dyDescent="0.3">
      <c r="A242" s="19">
        <v>40544</v>
      </c>
      <c r="B242" s="11">
        <v>241</v>
      </c>
      <c r="C242" s="18">
        <v>0.13900000000000001</v>
      </c>
      <c r="D242" s="12">
        <v>0.253</v>
      </c>
      <c r="E242" s="83">
        <v>0.47699999999999998</v>
      </c>
      <c r="F242" s="12">
        <v>1.266</v>
      </c>
      <c r="G242" s="13">
        <v>0.85099999999999998</v>
      </c>
      <c r="H242" s="12">
        <v>28</v>
      </c>
      <c r="I242" s="12">
        <v>37</v>
      </c>
      <c r="J242" s="12">
        <v>77</v>
      </c>
      <c r="K242" s="12">
        <v>96</v>
      </c>
      <c r="L242" s="12">
        <v>91</v>
      </c>
      <c r="M242" s="18">
        <v>24</v>
      </c>
      <c r="N242" s="12">
        <v>34</v>
      </c>
      <c r="O242" s="12">
        <v>51</v>
      </c>
      <c r="P242" s="12">
        <v>75</v>
      </c>
      <c r="Q242" s="13">
        <v>80</v>
      </c>
      <c r="R242" s="12">
        <v>45.8</v>
      </c>
      <c r="S242" s="12">
        <v>102.5</v>
      </c>
      <c r="T242" s="12">
        <v>25.9</v>
      </c>
      <c r="U242" s="12">
        <v>38</v>
      </c>
      <c r="V242" s="12">
        <v>65</v>
      </c>
    </row>
    <row r="243" spans="1:22" x14ac:dyDescent="0.3">
      <c r="A243" s="19">
        <v>40575</v>
      </c>
      <c r="B243" s="11">
        <v>242</v>
      </c>
      <c r="C243" s="18">
        <v>0.16800000000000001</v>
      </c>
      <c r="D243" s="12">
        <v>0.22800000000000001</v>
      </c>
      <c r="E243" s="83">
        <v>1.6</v>
      </c>
      <c r="F243" s="12">
        <v>0.88800000000000001</v>
      </c>
      <c r="G243" s="13">
        <v>0.71599999999999997</v>
      </c>
      <c r="H243" s="12">
        <v>29</v>
      </c>
      <c r="I243" s="12">
        <v>35</v>
      </c>
      <c r="J243" s="12">
        <v>107</v>
      </c>
      <c r="K243" s="12">
        <v>84</v>
      </c>
      <c r="L243" s="12">
        <v>87</v>
      </c>
      <c r="M243" s="18">
        <v>26</v>
      </c>
      <c r="N243" s="12">
        <v>31</v>
      </c>
      <c r="O243" s="12">
        <v>68</v>
      </c>
      <c r="P243" s="12">
        <v>72</v>
      </c>
      <c r="Q243" s="13">
        <v>82</v>
      </c>
      <c r="R243" s="12">
        <v>103.5</v>
      </c>
      <c r="S243" s="12">
        <v>78.099999999999994</v>
      </c>
      <c r="T243" s="12">
        <v>51.9</v>
      </c>
      <c r="U243" s="12">
        <v>91</v>
      </c>
      <c r="V243" s="12">
        <v>96</v>
      </c>
    </row>
    <row r="244" spans="1:22" x14ac:dyDescent="0.3">
      <c r="A244" s="19">
        <v>40603</v>
      </c>
      <c r="B244" s="11">
        <v>243</v>
      </c>
      <c r="C244" s="18">
        <v>0.83499999999999996</v>
      </c>
      <c r="D244" s="12">
        <v>1.1060000000000001</v>
      </c>
      <c r="E244" s="83">
        <v>0.88600000000000001</v>
      </c>
      <c r="F244" s="12">
        <v>2.556</v>
      </c>
      <c r="G244" s="13">
        <v>2.8860000000000001</v>
      </c>
      <c r="H244" s="12">
        <v>46</v>
      </c>
      <c r="I244" s="12">
        <v>51</v>
      </c>
      <c r="J244" s="12">
        <v>93</v>
      </c>
      <c r="K244" s="12">
        <v>123</v>
      </c>
      <c r="L244" s="12">
        <v>133</v>
      </c>
      <c r="M244" s="18">
        <v>30</v>
      </c>
      <c r="N244" s="12">
        <v>37</v>
      </c>
      <c r="O244" s="12">
        <v>62</v>
      </c>
      <c r="P244" s="12">
        <v>90</v>
      </c>
      <c r="Q244" s="13">
        <v>87</v>
      </c>
      <c r="R244" s="12">
        <v>175.6</v>
      </c>
      <c r="S244" s="12">
        <v>108.5</v>
      </c>
      <c r="T244" s="12">
        <v>100.5</v>
      </c>
      <c r="U244" s="12">
        <v>190</v>
      </c>
      <c r="V244" s="12">
        <v>252</v>
      </c>
    </row>
    <row r="245" spans="1:22" x14ac:dyDescent="0.3">
      <c r="A245" s="19">
        <v>40634</v>
      </c>
      <c r="B245" s="11">
        <v>244</v>
      </c>
      <c r="C245" s="18">
        <v>1.5609999999999999</v>
      </c>
      <c r="D245" s="12">
        <v>2.3119999999999998</v>
      </c>
      <c r="E245" s="83">
        <v>0.78900000000000003</v>
      </c>
      <c r="F245" s="12">
        <v>7.9489999999999998</v>
      </c>
      <c r="G245" s="13">
        <v>4.8710000000000004</v>
      </c>
      <c r="H245" s="12">
        <v>54</v>
      </c>
      <c r="I245" s="12">
        <v>61</v>
      </c>
      <c r="J245" s="12">
        <v>92</v>
      </c>
      <c r="K245" s="12">
        <v>181</v>
      </c>
      <c r="L245" s="12">
        <v>153</v>
      </c>
      <c r="M245" s="18">
        <v>30</v>
      </c>
      <c r="N245" s="12">
        <v>38</v>
      </c>
      <c r="O245" s="12">
        <v>75</v>
      </c>
      <c r="P245" s="12">
        <v>93</v>
      </c>
      <c r="Q245" s="13">
        <v>104</v>
      </c>
      <c r="R245" s="12">
        <v>193.6</v>
      </c>
      <c r="S245" s="12">
        <v>71.8</v>
      </c>
      <c r="T245" s="12">
        <v>106</v>
      </c>
      <c r="U245" s="12">
        <v>220</v>
      </c>
      <c r="V245" s="12">
        <v>202</v>
      </c>
    </row>
    <row r="246" spans="1:22" x14ac:dyDescent="0.3">
      <c r="A246" s="19">
        <v>40664</v>
      </c>
      <c r="B246" s="11">
        <v>245</v>
      </c>
      <c r="C246" s="18">
        <v>0.92800000000000005</v>
      </c>
      <c r="D246" s="12">
        <v>1.631</v>
      </c>
      <c r="E246" s="83">
        <v>7.5339999999999998</v>
      </c>
      <c r="F246" s="12">
        <v>6.01</v>
      </c>
      <c r="G246" s="13">
        <v>6.6029999999999998</v>
      </c>
      <c r="H246" s="12">
        <v>48</v>
      </c>
      <c r="I246" s="12">
        <v>59</v>
      </c>
      <c r="J246" s="12">
        <v>184</v>
      </c>
      <c r="K246" s="12">
        <v>172</v>
      </c>
      <c r="L246" s="12">
        <v>179</v>
      </c>
      <c r="M246" s="18">
        <v>40</v>
      </c>
      <c r="N246" s="12">
        <v>47</v>
      </c>
      <c r="O246" s="12">
        <v>123</v>
      </c>
      <c r="P246" s="12">
        <v>130</v>
      </c>
      <c r="Q246" s="13">
        <v>158</v>
      </c>
      <c r="R246" s="12">
        <v>220.9</v>
      </c>
      <c r="S246" s="12">
        <v>82.9</v>
      </c>
      <c r="T246" s="12">
        <v>151.4</v>
      </c>
      <c r="U246" s="12">
        <v>193</v>
      </c>
      <c r="V246" s="12">
        <v>221</v>
      </c>
    </row>
    <row r="247" spans="1:22" x14ac:dyDescent="0.3">
      <c r="A247" s="19">
        <v>40695</v>
      </c>
      <c r="B247" s="11">
        <v>246</v>
      </c>
      <c r="C247" s="18">
        <v>0.42499999999999999</v>
      </c>
      <c r="D247" s="12">
        <v>0.50900000000000001</v>
      </c>
      <c r="E247" s="83">
        <v>3.5369999999999999</v>
      </c>
      <c r="F247" s="12">
        <v>2.7930000000000001</v>
      </c>
      <c r="G247" s="13">
        <v>4.8129999999999997</v>
      </c>
      <c r="H247" s="12">
        <v>38</v>
      </c>
      <c r="I247" s="12">
        <v>43</v>
      </c>
      <c r="J247" s="12">
        <v>136</v>
      </c>
      <c r="K247" s="12">
        <v>127</v>
      </c>
      <c r="L247" s="12">
        <v>158</v>
      </c>
      <c r="M247" s="18">
        <v>30</v>
      </c>
      <c r="N247" s="12">
        <v>36</v>
      </c>
      <c r="O247" s="12">
        <v>70</v>
      </c>
      <c r="P247" s="12">
        <v>102</v>
      </c>
      <c r="Q247" s="13">
        <v>128</v>
      </c>
      <c r="R247" s="12">
        <v>48.7</v>
      </c>
      <c r="S247" s="12">
        <v>85.6</v>
      </c>
      <c r="T247" s="12">
        <v>70.2</v>
      </c>
      <c r="U247" s="12">
        <v>88</v>
      </c>
      <c r="V247" s="12">
        <v>151</v>
      </c>
    </row>
    <row r="248" spans="1:22" x14ac:dyDescent="0.3">
      <c r="A248" s="19">
        <v>40725</v>
      </c>
      <c r="B248" s="11">
        <v>247</v>
      </c>
      <c r="C248" s="18">
        <v>0.17100000000000001</v>
      </c>
      <c r="D248" s="12">
        <v>0.2</v>
      </c>
      <c r="E248" s="83">
        <v>0.50900000000000001</v>
      </c>
      <c r="F248" s="12">
        <v>1.1259999999999999</v>
      </c>
      <c r="G248" s="13">
        <v>1.454</v>
      </c>
      <c r="H248" s="12">
        <v>30</v>
      </c>
      <c r="I248" s="12">
        <v>35</v>
      </c>
      <c r="J248" s="12">
        <v>79</v>
      </c>
      <c r="K248" s="12">
        <v>93</v>
      </c>
      <c r="L248" s="12">
        <v>110</v>
      </c>
      <c r="M248" s="18">
        <v>29</v>
      </c>
      <c r="N248" s="12">
        <v>32</v>
      </c>
      <c r="O248" s="12">
        <v>63</v>
      </c>
      <c r="P248" s="12">
        <v>85</v>
      </c>
      <c r="Q248" s="13">
        <v>101</v>
      </c>
      <c r="R248" s="12">
        <v>50.4</v>
      </c>
      <c r="S248" s="12">
        <v>73.7</v>
      </c>
      <c r="T248" s="12">
        <v>70.2</v>
      </c>
      <c r="U248" s="12">
        <v>52</v>
      </c>
      <c r="V248" s="12">
        <v>78</v>
      </c>
    </row>
    <row r="249" spans="1:22" x14ac:dyDescent="0.3">
      <c r="A249" s="19">
        <v>40756</v>
      </c>
      <c r="B249" s="11">
        <v>248</v>
      </c>
      <c r="C249" s="18">
        <v>0.2</v>
      </c>
      <c r="D249" s="12">
        <v>0.31900000000000001</v>
      </c>
      <c r="E249" s="83">
        <v>0.85</v>
      </c>
      <c r="F249" s="12">
        <v>1.1140000000000001</v>
      </c>
      <c r="G249" s="13">
        <v>1.427</v>
      </c>
      <c r="H249" s="12">
        <v>31</v>
      </c>
      <c r="I249" s="12">
        <v>37</v>
      </c>
      <c r="J249" s="12">
        <v>95</v>
      </c>
      <c r="K249" s="12">
        <v>92</v>
      </c>
      <c r="L249" s="12">
        <v>110</v>
      </c>
      <c r="M249" s="18">
        <v>30</v>
      </c>
      <c r="N249" s="12">
        <v>34</v>
      </c>
      <c r="O249" s="12">
        <v>79</v>
      </c>
      <c r="P249" s="12">
        <v>85</v>
      </c>
      <c r="Q249" s="13">
        <v>102</v>
      </c>
      <c r="R249" s="12">
        <v>70.7</v>
      </c>
      <c r="S249" s="12">
        <v>98.6</v>
      </c>
      <c r="T249" s="12">
        <v>24.5</v>
      </c>
      <c r="U249" s="12">
        <v>70</v>
      </c>
      <c r="V249" s="12">
        <v>50</v>
      </c>
    </row>
    <row r="250" spans="1:22" x14ac:dyDescent="0.3">
      <c r="A250" s="19">
        <v>40787</v>
      </c>
      <c r="B250" s="11">
        <v>249</v>
      </c>
      <c r="C250" s="18">
        <v>0.19500000000000001</v>
      </c>
      <c r="D250" s="12">
        <v>0.20100000000000001</v>
      </c>
      <c r="E250" s="83">
        <v>0.99099999999999999</v>
      </c>
      <c r="F250" s="12">
        <v>1.2789999999999999</v>
      </c>
      <c r="G250" s="13">
        <v>1.1859999999999999</v>
      </c>
      <c r="H250" s="12">
        <v>31</v>
      </c>
      <c r="I250" s="12">
        <v>34</v>
      </c>
      <c r="J250" s="12">
        <v>100</v>
      </c>
      <c r="K250" s="12">
        <v>97</v>
      </c>
      <c r="L250" s="12">
        <v>103</v>
      </c>
      <c r="M250" s="18">
        <v>30</v>
      </c>
      <c r="N250" s="12">
        <v>32</v>
      </c>
      <c r="O250" s="12">
        <v>80</v>
      </c>
      <c r="P250" s="12">
        <v>80</v>
      </c>
      <c r="Q250" s="13">
        <v>94</v>
      </c>
      <c r="R250" s="12">
        <v>43.9</v>
      </c>
      <c r="S250" s="12">
        <v>84</v>
      </c>
      <c r="T250" s="12">
        <v>72</v>
      </c>
      <c r="U250" s="12">
        <v>95</v>
      </c>
      <c r="V250" s="12">
        <v>57</v>
      </c>
    </row>
    <row r="251" spans="1:22" x14ac:dyDescent="0.3">
      <c r="A251" s="19">
        <v>40817</v>
      </c>
      <c r="B251" s="11">
        <v>250</v>
      </c>
      <c r="C251" s="18">
        <v>0.83499999999999996</v>
      </c>
      <c r="D251" s="12">
        <v>1.4890000000000001</v>
      </c>
      <c r="E251" s="83">
        <v>3.7120000000000002</v>
      </c>
      <c r="F251" s="12">
        <v>3.2450000000000001</v>
      </c>
      <c r="G251" s="13">
        <v>4.3159999999999998</v>
      </c>
      <c r="H251" s="12">
        <v>44</v>
      </c>
      <c r="I251" s="12">
        <v>58</v>
      </c>
      <c r="J251" s="12">
        <v>143</v>
      </c>
      <c r="K251" s="12">
        <v>132</v>
      </c>
      <c r="L251" s="12">
        <v>146</v>
      </c>
      <c r="M251" s="18">
        <v>31</v>
      </c>
      <c r="N251" s="12">
        <v>31</v>
      </c>
      <c r="O251" s="12">
        <v>90</v>
      </c>
      <c r="P251" s="12">
        <v>90</v>
      </c>
      <c r="Q251" s="13">
        <v>96</v>
      </c>
      <c r="R251" s="12">
        <v>280.2</v>
      </c>
      <c r="S251" s="12">
        <v>92.8</v>
      </c>
      <c r="T251" s="12">
        <v>134.5</v>
      </c>
      <c r="U251" s="12">
        <v>368</v>
      </c>
      <c r="V251" s="12">
        <v>320</v>
      </c>
    </row>
    <row r="252" spans="1:22" x14ac:dyDescent="0.3">
      <c r="A252" s="19">
        <v>40848</v>
      </c>
      <c r="B252" s="11">
        <v>251</v>
      </c>
      <c r="C252" s="18">
        <v>1.4490000000000001</v>
      </c>
      <c r="D252" s="12">
        <v>1.8740000000000001</v>
      </c>
      <c r="E252" s="83"/>
      <c r="F252" s="12">
        <v>6.2629999999999999</v>
      </c>
      <c r="G252" s="13">
        <v>7.5</v>
      </c>
      <c r="H252" s="12">
        <v>52</v>
      </c>
      <c r="I252" s="12">
        <v>61</v>
      </c>
      <c r="J252" s="12">
        <v>229</v>
      </c>
      <c r="K252" s="12">
        <v>166</v>
      </c>
      <c r="L252" s="12">
        <v>186</v>
      </c>
      <c r="M252" s="18">
        <v>32</v>
      </c>
      <c r="N252" s="12">
        <v>44</v>
      </c>
      <c r="O252" s="12">
        <v>170</v>
      </c>
      <c r="P252" s="12">
        <v>110</v>
      </c>
      <c r="Q252" s="13">
        <v>150</v>
      </c>
      <c r="R252" s="12">
        <v>230.2</v>
      </c>
      <c r="S252" s="12">
        <v>109.6</v>
      </c>
      <c r="T252" s="12">
        <v>116</v>
      </c>
      <c r="U252" s="12">
        <v>271</v>
      </c>
      <c r="V252" s="12">
        <v>379</v>
      </c>
    </row>
    <row r="253" spans="1:22" x14ac:dyDescent="0.3">
      <c r="A253" s="19">
        <v>40878</v>
      </c>
      <c r="B253" s="11">
        <v>252</v>
      </c>
      <c r="C253" s="18">
        <v>1.0580000000000001</v>
      </c>
      <c r="D253" s="12">
        <v>0.88700000000000001</v>
      </c>
      <c r="E253" s="83">
        <v>7.24</v>
      </c>
      <c r="F253" s="12">
        <v>5.7839999999999998</v>
      </c>
      <c r="G253" s="13">
        <v>7.367</v>
      </c>
      <c r="H253" s="12">
        <v>48</v>
      </c>
      <c r="I253" s="12">
        <v>53</v>
      </c>
      <c r="J253" s="12">
        <v>188</v>
      </c>
      <c r="K253" s="12">
        <v>167</v>
      </c>
      <c r="L253" s="12">
        <v>182</v>
      </c>
      <c r="M253" s="18">
        <v>36</v>
      </c>
      <c r="N253" s="12">
        <v>37</v>
      </c>
      <c r="O253" s="12">
        <v>140</v>
      </c>
      <c r="P253" s="12">
        <v>113</v>
      </c>
      <c r="Q253" s="13">
        <v>135</v>
      </c>
      <c r="R253" s="12">
        <v>110.1</v>
      </c>
      <c r="S253" s="12">
        <v>90.4</v>
      </c>
      <c r="T253" s="12">
        <v>2</v>
      </c>
      <c r="U253" s="12">
        <v>137</v>
      </c>
      <c r="V253" s="12">
        <v>163</v>
      </c>
    </row>
    <row r="254" spans="1:22" x14ac:dyDescent="0.3">
      <c r="A254" s="19">
        <v>40909</v>
      </c>
      <c r="B254" s="11">
        <v>253</v>
      </c>
      <c r="C254" s="18">
        <v>0.33200000000000002</v>
      </c>
      <c r="D254" s="12">
        <v>0.251</v>
      </c>
      <c r="E254" s="83">
        <v>1.264</v>
      </c>
      <c r="F254" s="12">
        <v>1.4470000000000001</v>
      </c>
      <c r="G254" s="13">
        <v>1.974</v>
      </c>
      <c r="H254" s="12">
        <v>33</v>
      </c>
      <c r="I254" s="12">
        <v>36</v>
      </c>
      <c r="J254" s="12">
        <v>108</v>
      </c>
      <c r="K254" s="12">
        <v>98</v>
      </c>
      <c r="L254" s="12">
        <v>122</v>
      </c>
      <c r="M254" s="18">
        <v>30</v>
      </c>
      <c r="N254" s="12">
        <v>32</v>
      </c>
      <c r="O254" s="12">
        <v>82</v>
      </c>
      <c r="P254" s="12">
        <v>86</v>
      </c>
      <c r="Q254" s="13">
        <v>115</v>
      </c>
      <c r="R254" s="12">
        <v>95.6</v>
      </c>
      <c r="S254" s="12">
        <v>67.099999999999994</v>
      </c>
      <c r="T254" s="12">
        <v>5</v>
      </c>
      <c r="U254" s="12">
        <v>94</v>
      </c>
      <c r="V254" s="12">
        <v>68</v>
      </c>
    </row>
    <row r="255" spans="1:22" x14ac:dyDescent="0.3">
      <c r="A255" s="19">
        <v>40940</v>
      </c>
      <c r="B255" s="11">
        <v>254</v>
      </c>
      <c r="C255" s="18">
        <v>0.22700000000000001</v>
      </c>
      <c r="D255" s="12">
        <v>0.111</v>
      </c>
      <c r="E255" s="83">
        <v>0.56100000000000005</v>
      </c>
      <c r="F255" s="12">
        <v>0.71899999999999997</v>
      </c>
      <c r="G255" s="13">
        <v>1.4359999999999999</v>
      </c>
      <c r="H255" s="12">
        <v>30</v>
      </c>
      <c r="I255" s="12">
        <v>30</v>
      </c>
      <c r="J255" s="12">
        <v>83</v>
      </c>
      <c r="K255" s="12">
        <v>75</v>
      </c>
      <c r="L255" s="12">
        <v>110</v>
      </c>
      <c r="M255" s="18">
        <v>28</v>
      </c>
      <c r="N255" s="12">
        <v>28</v>
      </c>
      <c r="O255" s="12">
        <v>70</v>
      </c>
      <c r="P255" s="12">
        <v>65</v>
      </c>
      <c r="Q255" s="13">
        <v>102</v>
      </c>
      <c r="R255" s="12">
        <v>22.4</v>
      </c>
      <c r="S255" s="12">
        <v>98.7</v>
      </c>
      <c r="T255" s="12">
        <v>65.5</v>
      </c>
      <c r="U255" s="12">
        <v>14</v>
      </c>
      <c r="V255" s="12">
        <v>46</v>
      </c>
    </row>
    <row r="256" spans="1:22" x14ac:dyDescent="0.3">
      <c r="A256" s="19">
        <v>40969</v>
      </c>
      <c r="B256" s="11">
        <v>255</v>
      </c>
      <c r="C256" s="18">
        <v>0.23</v>
      </c>
      <c r="D256" s="12">
        <v>0.112</v>
      </c>
      <c r="E256" s="83">
        <v>3.4430000000000001</v>
      </c>
      <c r="F256" s="12">
        <v>0.81599999999999995</v>
      </c>
      <c r="G256" s="13">
        <v>1.548</v>
      </c>
      <c r="H256" s="12">
        <v>30</v>
      </c>
      <c r="I256" s="12">
        <v>30</v>
      </c>
      <c r="J256" s="12">
        <v>80</v>
      </c>
      <c r="K256" s="12">
        <v>77</v>
      </c>
      <c r="L256" s="12">
        <v>76</v>
      </c>
      <c r="M256" s="18">
        <v>26</v>
      </c>
      <c r="N256" s="12">
        <v>28</v>
      </c>
      <c r="O256" s="12">
        <v>60</v>
      </c>
      <c r="P256" s="12">
        <v>61</v>
      </c>
      <c r="Q256" s="13">
        <v>48</v>
      </c>
      <c r="R256" s="12">
        <v>92.1</v>
      </c>
      <c r="S256" s="12">
        <v>93.9</v>
      </c>
      <c r="T256" s="12">
        <v>125</v>
      </c>
      <c r="U256" s="12">
        <v>127</v>
      </c>
      <c r="V256" s="12">
        <v>252</v>
      </c>
    </row>
    <row r="257" spans="1:22" x14ac:dyDescent="0.3">
      <c r="A257" s="19">
        <v>41000</v>
      </c>
      <c r="B257" s="11">
        <v>256</v>
      </c>
      <c r="C257" s="18">
        <v>0.96</v>
      </c>
      <c r="D257" s="12">
        <v>0.60399999999999998</v>
      </c>
      <c r="E257" s="83"/>
      <c r="F257" s="12">
        <v>3.1970000000000001</v>
      </c>
      <c r="G257" s="13">
        <v>7.3570000000000002</v>
      </c>
      <c r="H257" s="12">
        <v>43</v>
      </c>
      <c r="I257" s="12">
        <v>43</v>
      </c>
      <c r="J257" s="12">
        <v>133</v>
      </c>
      <c r="K257" s="12">
        <v>127</v>
      </c>
      <c r="L257" s="12">
        <v>98</v>
      </c>
      <c r="M257" s="18">
        <v>31</v>
      </c>
      <c r="N257" s="12">
        <v>28</v>
      </c>
      <c r="O257" s="12">
        <v>103</v>
      </c>
      <c r="P257" s="12">
        <v>79</v>
      </c>
      <c r="Q257" s="13">
        <v>51</v>
      </c>
      <c r="R257" s="12">
        <v>179</v>
      </c>
      <c r="S257" s="12">
        <v>47.9</v>
      </c>
      <c r="T257" s="12">
        <v>162</v>
      </c>
      <c r="U257" s="12">
        <v>194</v>
      </c>
      <c r="V257" s="12">
        <v>222</v>
      </c>
    </row>
    <row r="258" spans="1:22" x14ac:dyDescent="0.3">
      <c r="A258" s="19">
        <v>41030</v>
      </c>
      <c r="B258" s="11">
        <v>257</v>
      </c>
      <c r="C258" s="18">
        <v>0.44400000000000001</v>
      </c>
      <c r="D258" s="12">
        <v>0.26100000000000001</v>
      </c>
      <c r="E258" s="83"/>
      <c r="F258" s="12">
        <v>2.8610000000000002</v>
      </c>
      <c r="G258" s="13">
        <v>5.08</v>
      </c>
      <c r="H258" s="12">
        <v>36</v>
      </c>
      <c r="I258" s="12">
        <v>37</v>
      </c>
      <c r="J258" s="12"/>
      <c r="K258" s="12">
        <v>126</v>
      </c>
      <c r="L258" s="12">
        <v>92</v>
      </c>
      <c r="M258" s="18">
        <v>31</v>
      </c>
      <c r="N258" s="12">
        <v>30</v>
      </c>
      <c r="O258" s="12"/>
      <c r="P258" s="12">
        <v>93</v>
      </c>
      <c r="Q258" s="13">
        <v>64</v>
      </c>
      <c r="R258" s="12">
        <v>47.9</v>
      </c>
      <c r="S258" s="12">
        <v>82.1</v>
      </c>
      <c r="T258" s="12">
        <v>52</v>
      </c>
      <c r="U258" s="12">
        <v>93</v>
      </c>
      <c r="V258" s="12">
        <v>133</v>
      </c>
    </row>
    <row r="259" spans="1:22" x14ac:dyDescent="0.3">
      <c r="A259" s="19">
        <v>41061</v>
      </c>
      <c r="B259" s="11">
        <v>258</v>
      </c>
      <c r="C259" s="18">
        <v>0.28399999999999997</v>
      </c>
      <c r="D259" s="12">
        <v>0.192</v>
      </c>
      <c r="E259" s="83"/>
      <c r="F259" s="12">
        <v>1.1279999999999999</v>
      </c>
      <c r="G259" s="13">
        <v>0.93300000000000005</v>
      </c>
      <c r="H259" s="12">
        <v>32</v>
      </c>
      <c r="I259" s="12">
        <v>33</v>
      </c>
      <c r="J259" s="12">
        <v>81</v>
      </c>
      <c r="K259" s="12">
        <v>89</v>
      </c>
      <c r="L259" s="12">
        <v>58</v>
      </c>
      <c r="M259" s="18">
        <v>30</v>
      </c>
      <c r="N259" s="12">
        <v>30</v>
      </c>
      <c r="O259" s="12">
        <v>49</v>
      </c>
      <c r="P259" s="12">
        <v>73</v>
      </c>
      <c r="Q259" s="13">
        <v>48</v>
      </c>
      <c r="R259" s="12">
        <v>85.6</v>
      </c>
      <c r="S259" s="12">
        <v>94.5</v>
      </c>
      <c r="T259" s="12">
        <v>72</v>
      </c>
      <c r="U259" s="12">
        <v>42</v>
      </c>
      <c r="V259" s="12">
        <v>27</v>
      </c>
    </row>
    <row r="260" spans="1:22" x14ac:dyDescent="0.3">
      <c r="A260" s="19">
        <v>41091</v>
      </c>
      <c r="B260" s="11">
        <v>259</v>
      </c>
      <c r="C260" s="18">
        <v>0.50600000000000001</v>
      </c>
      <c r="D260" s="12">
        <v>0.33600000000000002</v>
      </c>
      <c r="E260" s="83">
        <v>0.995</v>
      </c>
      <c r="F260" s="12">
        <v>0.84799999999999998</v>
      </c>
      <c r="G260" s="13">
        <v>1.1220000000000001</v>
      </c>
      <c r="H260" s="12">
        <v>34</v>
      </c>
      <c r="I260" s="12">
        <v>34</v>
      </c>
      <c r="J260" s="12">
        <v>63</v>
      </c>
      <c r="K260" s="12">
        <v>78</v>
      </c>
      <c r="L260" s="12">
        <v>57</v>
      </c>
      <c r="M260" s="18">
        <v>29</v>
      </c>
      <c r="N260" s="12">
        <v>28</v>
      </c>
      <c r="O260" s="12">
        <v>58</v>
      </c>
      <c r="P260" s="12">
        <v>65</v>
      </c>
      <c r="Q260" s="13">
        <v>46</v>
      </c>
      <c r="R260" s="12">
        <v>140.6</v>
      </c>
      <c r="S260" s="12">
        <v>78.599999999999994</v>
      </c>
      <c r="T260" s="12">
        <v>32.5</v>
      </c>
      <c r="U260" s="12">
        <v>84</v>
      </c>
      <c r="V260" s="12">
        <v>103</v>
      </c>
    </row>
    <row r="261" spans="1:22" x14ac:dyDescent="0.3">
      <c r="A261" s="19">
        <v>41122</v>
      </c>
      <c r="B261" s="11">
        <v>260</v>
      </c>
      <c r="C261" s="18">
        <v>0.98599999999999999</v>
      </c>
      <c r="D261" s="12">
        <v>0.35899999999999999</v>
      </c>
      <c r="E261" s="83">
        <v>3.3580000000000001</v>
      </c>
      <c r="F261" s="12">
        <v>1.482</v>
      </c>
      <c r="G261" s="13">
        <v>1.5489999999999999</v>
      </c>
      <c r="H261" s="12">
        <v>44</v>
      </c>
      <c r="I261" s="12">
        <v>39</v>
      </c>
      <c r="J261" s="12">
        <v>76</v>
      </c>
      <c r="K261" s="12">
        <v>98</v>
      </c>
      <c r="L261" s="12">
        <v>67</v>
      </c>
      <c r="M261" s="18">
        <v>34</v>
      </c>
      <c r="N261" s="12">
        <v>33</v>
      </c>
      <c r="O261" s="12">
        <v>62</v>
      </c>
      <c r="P261" s="12">
        <v>80</v>
      </c>
      <c r="Q261" s="13">
        <v>54</v>
      </c>
      <c r="R261" s="12">
        <v>91.6</v>
      </c>
      <c r="S261" s="12">
        <v>84.3</v>
      </c>
      <c r="T261" s="12">
        <v>38.700000000000003</v>
      </c>
      <c r="U261" s="12">
        <v>54</v>
      </c>
      <c r="V261" s="12">
        <v>43</v>
      </c>
    </row>
    <row r="262" spans="1:22" x14ac:dyDescent="0.3">
      <c r="A262" s="19">
        <v>41153</v>
      </c>
      <c r="B262" s="11">
        <v>261</v>
      </c>
      <c r="C262" s="18">
        <v>0.246</v>
      </c>
      <c r="D262" s="12">
        <v>0.11</v>
      </c>
      <c r="E262" s="83">
        <v>1.347</v>
      </c>
      <c r="F262" s="12">
        <v>0.64200000000000002</v>
      </c>
      <c r="G262" s="13">
        <v>0.60099999999999998</v>
      </c>
      <c r="H262" s="12">
        <v>30</v>
      </c>
      <c r="I262" s="12">
        <v>30</v>
      </c>
      <c r="J262" s="12">
        <v>66</v>
      </c>
      <c r="K262" s="12">
        <v>72</v>
      </c>
      <c r="L262" s="12">
        <v>51</v>
      </c>
      <c r="M262" s="18">
        <v>27</v>
      </c>
      <c r="N262" s="12">
        <v>27</v>
      </c>
      <c r="O262" s="12">
        <v>62</v>
      </c>
      <c r="P262" s="12">
        <v>66</v>
      </c>
      <c r="Q262" s="13">
        <v>44</v>
      </c>
      <c r="R262" s="12">
        <v>36.200000000000003</v>
      </c>
      <c r="S262" s="12">
        <v>76.400000000000006</v>
      </c>
      <c r="T262" s="12">
        <v>92.8</v>
      </c>
      <c r="U262" s="12">
        <v>36</v>
      </c>
      <c r="V262" s="12">
        <v>69</v>
      </c>
    </row>
    <row r="263" spans="1:22" x14ac:dyDescent="0.3">
      <c r="A263" s="19">
        <v>41183</v>
      </c>
      <c r="B263" s="11">
        <v>262</v>
      </c>
      <c r="C263" s="18">
        <v>0.39900000000000002</v>
      </c>
      <c r="D263" s="12">
        <v>0.24399999999999999</v>
      </c>
      <c r="E263" s="83">
        <v>1.2270000000000001</v>
      </c>
      <c r="F263" s="12">
        <v>0.88900000000000001</v>
      </c>
      <c r="G263" s="13">
        <v>0.74</v>
      </c>
      <c r="H263" s="12">
        <v>34</v>
      </c>
      <c r="I263" s="12">
        <v>34</v>
      </c>
      <c r="J263" s="12">
        <v>65</v>
      </c>
      <c r="K263" s="12">
        <v>79</v>
      </c>
      <c r="L263" s="12">
        <v>53</v>
      </c>
      <c r="M263" s="18">
        <v>29</v>
      </c>
      <c r="N263" s="12">
        <v>24</v>
      </c>
      <c r="O263" s="12">
        <v>62</v>
      </c>
      <c r="P263" s="12">
        <v>60</v>
      </c>
      <c r="Q263" s="13">
        <v>44</v>
      </c>
      <c r="R263" s="12">
        <v>131.6</v>
      </c>
      <c r="S263" s="12">
        <v>92</v>
      </c>
      <c r="T263" s="12">
        <v>133.9</v>
      </c>
      <c r="U263" s="12">
        <v>188</v>
      </c>
      <c r="V263" s="12">
        <v>265</v>
      </c>
    </row>
    <row r="264" spans="1:22" x14ac:dyDescent="0.3">
      <c r="A264" s="19">
        <v>41214</v>
      </c>
      <c r="B264" s="11">
        <v>263</v>
      </c>
      <c r="C264" s="18">
        <v>0.26700000000000002</v>
      </c>
      <c r="D264" s="12">
        <v>0.13700000000000001</v>
      </c>
      <c r="E264" s="83">
        <v>1.331</v>
      </c>
      <c r="F264" s="12">
        <v>0.67800000000000005</v>
      </c>
      <c r="G264" s="13">
        <v>0.49399999999999999</v>
      </c>
      <c r="H264" s="12">
        <v>31</v>
      </c>
      <c r="I264" s="12">
        <v>30</v>
      </c>
      <c r="J264" s="12">
        <v>66</v>
      </c>
      <c r="K264" s="12">
        <v>72</v>
      </c>
      <c r="L264" s="12">
        <v>47</v>
      </c>
      <c r="M264" s="18">
        <v>28</v>
      </c>
      <c r="N264" s="12">
        <v>27</v>
      </c>
      <c r="O264" s="12">
        <v>62</v>
      </c>
      <c r="P264" s="12">
        <v>59</v>
      </c>
      <c r="Q264" s="13">
        <v>43</v>
      </c>
      <c r="R264" s="12">
        <v>102.4</v>
      </c>
      <c r="S264" s="12">
        <v>85.2</v>
      </c>
      <c r="T264" s="12">
        <v>107.6</v>
      </c>
      <c r="U264" s="12">
        <v>64</v>
      </c>
      <c r="V264" s="12">
        <v>66</v>
      </c>
    </row>
    <row r="265" spans="1:22" x14ac:dyDescent="0.3">
      <c r="A265" s="19">
        <v>41244</v>
      </c>
      <c r="B265" s="11">
        <v>264</v>
      </c>
      <c r="C265" s="18">
        <v>0.185</v>
      </c>
      <c r="D265" s="12">
        <v>0.05</v>
      </c>
      <c r="E265" s="83">
        <v>0.75700000000000001</v>
      </c>
      <c r="F265" s="12">
        <v>0.39300000000000002</v>
      </c>
      <c r="G265" s="13">
        <v>0.28699999999999998</v>
      </c>
      <c r="H265" s="12">
        <v>28</v>
      </c>
      <c r="I265" s="12">
        <v>24</v>
      </c>
      <c r="J265" s="12">
        <v>58</v>
      </c>
      <c r="K265" s="12">
        <v>59</v>
      </c>
      <c r="L265" s="12">
        <v>40</v>
      </c>
      <c r="M265" s="18">
        <v>26</v>
      </c>
      <c r="N265" s="12">
        <v>22</v>
      </c>
      <c r="O265" s="12">
        <v>51</v>
      </c>
      <c r="P265" s="12">
        <v>45</v>
      </c>
      <c r="Q265" s="13">
        <v>35</v>
      </c>
      <c r="R265" s="12">
        <v>23.9</v>
      </c>
      <c r="S265" s="12">
        <v>83</v>
      </c>
      <c r="T265" s="12">
        <v>22.8</v>
      </c>
      <c r="U265" s="12">
        <v>37</v>
      </c>
      <c r="V265" s="12">
        <v>48</v>
      </c>
    </row>
    <row r="266" spans="1:22" x14ac:dyDescent="0.3">
      <c r="A266" s="19">
        <v>41275</v>
      </c>
      <c r="B266" s="11">
        <v>265</v>
      </c>
      <c r="C266" s="18">
        <v>0.14299999999999999</v>
      </c>
      <c r="D266" s="12">
        <v>2.4E-2</v>
      </c>
      <c r="E266" s="83">
        <v>0.35599999999999998</v>
      </c>
      <c r="F266" s="12">
        <v>0.23</v>
      </c>
      <c r="G266" s="13">
        <v>0.223</v>
      </c>
      <c r="H266" s="12">
        <v>26</v>
      </c>
      <c r="I266" s="12">
        <v>20</v>
      </c>
      <c r="J266" s="12">
        <v>49</v>
      </c>
      <c r="K266" s="12">
        <v>48</v>
      </c>
      <c r="L266" s="12">
        <v>38</v>
      </c>
      <c r="M266" s="18">
        <v>24</v>
      </c>
      <c r="N266" s="12">
        <v>18</v>
      </c>
      <c r="O266" s="12">
        <v>43</v>
      </c>
      <c r="P266" s="12">
        <v>39</v>
      </c>
      <c r="Q266" s="13">
        <v>37</v>
      </c>
      <c r="R266" s="12">
        <v>17.8</v>
      </c>
      <c r="S266" s="12">
        <v>94</v>
      </c>
      <c r="T266" s="12">
        <v>31.7</v>
      </c>
      <c r="U266" s="12">
        <v>13</v>
      </c>
      <c r="V266" s="12">
        <v>24</v>
      </c>
    </row>
    <row r="267" spans="1:22" x14ac:dyDescent="0.3">
      <c r="A267" s="19">
        <v>41306</v>
      </c>
      <c r="B267" s="11">
        <v>266</v>
      </c>
      <c r="C267" s="18">
        <v>0.16400000000000001</v>
      </c>
      <c r="D267" s="12">
        <v>3.5999999999999997E-2</v>
      </c>
      <c r="E267" s="83">
        <v>0.27</v>
      </c>
      <c r="F267" s="12">
        <v>0.41699999999999998</v>
      </c>
      <c r="G267" s="13">
        <v>0.29699999999999999</v>
      </c>
      <c r="H267" s="12">
        <v>27</v>
      </c>
      <c r="I267" s="12">
        <v>22</v>
      </c>
      <c r="J267" s="12">
        <v>45</v>
      </c>
      <c r="K267" s="12">
        <v>60</v>
      </c>
      <c r="L267" s="12">
        <v>41</v>
      </c>
      <c r="M267" s="18">
        <v>24</v>
      </c>
      <c r="N267" s="12">
        <v>18</v>
      </c>
      <c r="O267" s="12">
        <v>43</v>
      </c>
      <c r="P267" s="12">
        <v>41</v>
      </c>
      <c r="Q267" s="13">
        <v>38</v>
      </c>
      <c r="R267" s="12">
        <v>78.7</v>
      </c>
      <c r="S267" s="12">
        <v>59.6</v>
      </c>
      <c r="T267" s="12">
        <v>44.9</v>
      </c>
      <c r="U267" s="12">
        <v>106</v>
      </c>
      <c r="V267" s="12">
        <v>50</v>
      </c>
    </row>
    <row r="268" spans="1:22" x14ac:dyDescent="0.3">
      <c r="A268" s="19">
        <v>41334</v>
      </c>
      <c r="B268" s="11">
        <v>267</v>
      </c>
      <c r="C268" s="18">
        <v>0.17499999999999999</v>
      </c>
      <c r="D268" s="12">
        <v>5.0999999999999997E-2</v>
      </c>
      <c r="E268" s="83">
        <v>0.253</v>
      </c>
      <c r="F268" s="12">
        <v>0.42899999999999999</v>
      </c>
      <c r="G268" s="13">
        <v>0.38100000000000001</v>
      </c>
      <c r="H268" s="12">
        <v>26</v>
      </c>
      <c r="I268" s="12">
        <v>22</v>
      </c>
      <c r="J268" s="12">
        <v>44</v>
      </c>
      <c r="K268" s="12">
        <v>60</v>
      </c>
      <c r="L268" s="12">
        <v>44</v>
      </c>
      <c r="M268" s="18">
        <v>24</v>
      </c>
      <c r="N268" s="12">
        <v>18</v>
      </c>
      <c r="O268" s="12">
        <v>41</v>
      </c>
      <c r="P268" s="12">
        <v>43</v>
      </c>
      <c r="Q268" s="13">
        <v>36</v>
      </c>
      <c r="R268" s="12">
        <v>85</v>
      </c>
      <c r="S268" s="12">
        <v>100.3</v>
      </c>
      <c r="T268" s="12">
        <v>44.9</v>
      </c>
      <c r="U268" s="12">
        <v>134</v>
      </c>
      <c r="V268" s="12">
        <v>65</v>
      </c>
    </row>
    <row r="269" spans="1:22" x14ac:dyDescent="0.3">
      <c r="A269" s="19">
        <v>41365</v>
      </c>
      <c r="B269" s="11">
        <v>268</v>
      </c>
      <c r="C269" s="18">
        <v>0.32800000000000001</v>
      </c>
      <c r="D269" s="12">
        <v>0.161</v>
      </c>
      <c r="E269" s="83">
        <v>0.27500000000000002</v>
      </c>
      <c r="F269" s="12">
        <v>0.59899999999999998</v>
      </c>
      <c r="G269" s="13">
        <v>0.76</v>
      </c>
      <c r="H269" s="12">
        <v>29</v>
      </c>
      <c r="I269" s="12">
        <v>26</v>
      </c>
      <c r="J269" s="12">
        <v>45</v>
      </c>
      <c r="K269" s="12">
        <v>66</v>
      </c>
      <c r="L269" s="12">
        <v>48</v>
      </c>
      <c r="M269" s="18">
        <v>22</v>
      </c>
      <c r="N269" s="12">
        <v>19</v>
      </c>
      <c r="O269" s="12">
        <v>41</v>
      </c>
      <c r="P269" s="12">
        <v>43</v>
      </c>
      <c r="Q269" s="13">
        <v>34</v>
      </c>
      <c r="R269" s="12">
        <v>114.5</v>
      </c>
      <c r="S269" s="12">
        <v>96.7</v>
      </c>
      <c r="T269" s="12">
        <v>55.2</v>
      </c>
      <c r="U269" s="12">
        <v>179</v>
      </c>
      <c r="V269" s="12">
        <v>143</v>
      </c>
    </row>
    <row r="270" spans="1:22" x14ac:dyDescent="0.3">
      <c r="A270" s="19">
        <v>41395</v>
      </c>
      <c r="B270" s="11">
        <v>269</v>
      </c>
      <c r="C270" s="18">
        <v>0.41699999999999998</v>
      </c>
      <c r="D270" s="12">
        <v>0.24199999999999999</v>
      </c>
      <c r="E270" s="83">
        <v>0.78100000000000003</v>
      </c>
      <c r="F270" s="12">
        <v>1.2649999999999999</v>
      </c>
      <c r="G270" s="13">
        <v>1.599</v>
      </c>
      <c r="H270" s="12">
        <v>35</v>
      </c>
      <c r="I270" s="12">
        <v>35</v>
      </c>
      <c r="J270" s="12">
        <v>65</v>
      </c>
      <c r="K270" s="12">
        <v>92</v>
      </c>
      <c r="L270" s="12">
        <v>66</v>
      </c>
      <c r="M270" s="18">
        <v>31</v>
      </c>
      <c r="N270" s="12">
        <v>28</v>
      </c>
      <c r="O270" s="12">
        <v>53</v>
      </c>
      <c r="P270" s="12">
        <v>74</v>
      </c>
      <c r="Q270" s="13">
        <v>50</v>
      </c>
      <c r="R270" s="12">
        <v>128.30000000000001</v>
      </c>
      <c r="S270" s="12">
        <v>87.6</v>
      </c>
      <c r="T270" s="12">
        <v>9.4</v>
      </c>
      <c r="U270" s="12">
        <v>234</v>
      </c>
      <c r="V270" s="12">
        <v>181</v>
      </c>
    </row>
    <row r="271" spans="1:22" x14ac:dyDescent="0.3">
      <c r="A271" s="19">
        <v>41426</v>
      </c>
      <c r="B271" s="11">
        <v>270</v>
      </c>
      <c r="C271" s="18">
        <v>0.19800000000000001</v>
      </c>
      <c r="D271" s="12">
        <v>8.5999999999999993E-2</v>
      </c>
      <c r="E271" s="83">
        <v>0.50800000000000001</v>
      </c>
      <c r="F271" s="12">
        <v>0.51400000000000001</v>
      </c>
      <c r="G271" s="13">
        <v>0.38700000000000001</v>
      </c>
      <c r="H271" s="12">
        <v>28</v>
      </c>
      <c r="I271" s="12">
        <v>26</v>
      </c>
      <c r="J271" s="12">
        <v>56</v>
      </c>
      <c r="K271" s="12">
        <v>65</v>
      </c>
      <c r="L271" s="12">
        <v>44</v>
      </c>
      <c r="M271" s="18">
        <v>26</v>
      </c>
      <c r="N271" s="12">
        <v>23</v>
      </c>
      <c r="O271" s="12">
        <v>48</v>
      </c>
      <c r="P271" s="12">
        <v>43</v>
      </c>
      <c r="Q271" s="13">
        <v>35</v>
      </c>
      <c r="R271" s="12">
        <v>52.2</v>
      </c>
      <c r="S271" s="12">
        <v>98.6</v>
      </c>
      <c r="T271" s="12">
        <v>12.9</v>
      </c>
      <c r="U271" s="12">
        <v>45</v>
      </c>
      <c r="V271" s="12">
        <v>55</v>
      </c>
    </row>
    <row r="272" spans="1:22" x14ac:dyDescent="0.3">
      <c r="A272" s="19">
        <v>41456</v>
      </c>
      <c r="B272" s="11">
        <v>271</v>
      </c>
      <c r="C272" s="18">
        <v>0.14299999999999999</v>
      </c>
      <c r="D272" s="12">
        <v>4.9000000000000002E-2</v>
      </c>
      <c r="E272" s="83">
        <v>0.29399999999999998</v>
      </c>
      <c r="F272" s="12">
        <v>0.32900000000000001</v>
      </c>
      <c r="G272" s="13">
        <v>0.20899999999999999</v>
      </c>
      <c r="H272" s="12">
        <v>26</v>
      </c>
      <c r="I272" s="12">
        <v>23</v>
      </c>
      <c r="J272" s="12">
        <v>46</v>
      </c>
      <c r="K272" s="12">
        <v>55</v>
      </c>
      <c r="L272" s="12">
        <v>37</v>
      </c>
      <c r="M272" s="18">
        <v>24</v>
      </c>
      <c r="N272" s="12">
        <v>21</v>
      </c>
      <c r="O272" s="12">
        <v>41</v>
      </c>
      <c r="P272" s="12">
        <v>44</v>
      </c>
      <c r="Q272" s="13">
        <v>32</v>
      </c>
      <c r="R272" s="12">
        <v>22.4</v>
      </c>
      <c r="S272" s="12">
        <v>97.5</v>
      </c>
      <c r="T272" s="12">
        <v>53.1</v>
      </c>
      <c r="U272" s="12">
        <v>27</v>
      </c>
      <c r="V272" s="12">
        <v>16</v>
      </c>
    </row>
    <row r="273" spans="1:22" x14ac:dyDescent="0.3">
      <c r="A273" s="19">
        <v>41487</v>
      </c>
      <c r="B273" s="11">
        <v>272</v>
      </c>
      <c r="C273" s="18">
        <v>0.20699999999999999</v>
      </c>
      <c r="D273" s="12">
        <v>5.8999999999999997E-2</v>
      </c>
      <c r="E273" s="83">
        <v>0.24399999999999999</v>
      </c>
      <c r="F273" s="12">
        <v>0.504</v>
      </c>
      <c r="G273" s="13">
        <v>0.42199999999999999</v>
      </c>
      <c r="H273" s="12">
        <v>28</v>
      </c>
      <c r="I273" s="12">
        <v>25</v>
      </c>
      <c r="J273" s="12">
        <v>43</v>
      </c>
      <c r="K273" s="12">
        <v>65</v>
      </c>
      <c r="L273" s="12">
        <v>45</v>
      </c>
      <c r="M273" s="18">
        <v>24</v>
      </c>
      <c r="N273" s="12">
        <v>21</v>
      </c>
      <c r="O273" s="12">
        <v>37</v>
      </c>
      <c r="P273" s="12">
        <v>52</v>
      </c>
      <c r="Q273" s="13">
        <v>33</v>
      </c>
      <c r="R273" s="12">
        <v>104.7</v>
      </c>
      <c r="S273" s="12">
        <v>85.6</v>
      </c>
      <c r="T273" s="12">
        <v>26.1</v>
      </c>
      <c r="U273" s="12">
        <v>20.7</v>
      </c>
      <c r="V273" s="12">
        <v>73.8</v>
      </c>
    </row>
    <row r="274" spans="1:22" x14ac:dyDescent="0.3">
      <c r="A274" s="19">
        <v>41518</v>
      </c>
      <c r="B274" s="11">
        <v>273</v>
      </c>
      <c r="C274" s="18">
        <v>0.223</v>
      </c>
      <c r="D274" s="12">
        <v>6.5000000000000002E-2</v>
      </c>
      <c r="E274" s="83">
        <v>0.45200000000000001</v>
      </c>
      <c r="F274" s="12">
        <v>0.57199999999999995</v>
      </c>
      <c r="G274" s="13">
        <v>0.54400000000000004</v>
      </c>
      <c r="H274" s="12">
        <v>29</v>
      </c>
      <c r="I274" s="12">
        <v>26</v>
      </c>
      <c r="J274" s="12">
        <v>53</v>
      </c>
      <c r="K274" s="12">
        <v>69</v>
      </c>
      <c r="L274" s="12">
        <v>49</v>
      </c>
      <c r="M274" s="18">
        <v>26</v>
      </c>
      <c r="N274" s="12">
        <v>23</v>
      </c>
      <c r="O274" s="12">
        <v>45</v>
      </c>
      <c r="P274" s="12">
        <v>56</v>
      </c>
      <c r="Q274" s="13">
        <v>40</v>
      </c>
      <c r="R274" s="12">
        <v>45.6</v>
      </c>
      <c r="S274" s="12">
        <v>93.2</v>
      </c>
      <c r="T274" s="12">
        <v>67.599999999999994</v>
      </c>
      <c r="U274" s="12">
        <v>39.5</v>
      </c>
      <c r="V274" s="12">
        <v>20.8</v>
      </c>
    </row>
    <row r="275" spans="1:22" x14ac:dyDescent="0.3">
      <c r="A275" s="19">
        <v>41548</v>
      </c>
      <c r="B275" s="11">
        <v>274</v>
      </c>
      <c r="C275" s="18">
        <v>0.224</v>
      </c>
      <c r="D275" s="12">
        <v>7.0000000000000007E-2</v>
      </c>
      <c r="E275" s="83">
        <v>0.98199999999999998</v>
      </c>
      <c r="F275" s="12">
        <v>0.55200000000000005</v>
      </c>
      <c r="G275" s="13">
        <v>0.56999999999999995</v>
      </c>
      <c r="H275" s="12">
        <v>29</v>
      </c>
      <c r="I275" s="12">
        <v>25</v>
      </c>
      <c r="J275" s="12">
        <v>68</v>
      </c>
      <c r="K275" s="12">
        <v>67</v>
      </c>
      <c r="L275" s="12">
        <v>49</v>
      </c>
      <c r="M275" s="18">
        <v>26</v>
      </c>
      <c r="N275" s="12">
        <v>22</v>
      </c>
      <c r="O275" s="12">
        <v>48</v>
      </c>
      <c r="P275" s="12">
        <v>55</v>
      </c>
      <c r="Q275" s="13">
        <v>40</v>
      </c>
      <c r="R275" s="12">
        <v>146.9</v>
      </c>
      <c r="S275" s="12">
        <v>95.3</v>
      </c>
      <c r="T275" s="12">
        <v>40.5</v>
      </c>
      <c r="U275" s="12">
        <v>105</v>
      </c>
      <c r="V275" s="12">
        <v>129</v>
      </c>
    </row>
    <row r="276" spans="1:22" x14ac:dyDescent="0.3">
      <c r="A276" s="19">
        <v>41579</v>
      </c>
      <c r="B276" s="11">
        <v>275</v>
      </c>
      <c r="C276" s="18">
        <v>0.90700000000000003</v>
      </c>
      <c r="D276" s="12">
        <v>0.52300000000000002</v>
      </c>
      <c r="E276" s="83">
        <v>2.2250000000000001</v>
      </c>
      <c r="F276" s="12">
        <v>1.6020000000000001</v>
      </c>
      <c r="G276" s="13">
        <v>2.9220000000000002</v>
      </c>
      <c r="H276" s="12">
        <v>43</v>
      </c>
      <c r="I276" s="12">
        <v>42</v>
      </c>
      <c r="J276" s="12">
        <v>89</v>
      </c>
      <c r="K276" s="12">
        <v>98</v>
      </c>
      <c r="L276" s="12">
        <v>76</v>
      </c>
      <c r="M276" s="18">
        <v>30</v>
      </c>
      <c r="N276" s="12">
        <v>30</v>
      </c>
      <c r="O276" s="12">
        <v>60</v>
      </c>
      <c r="P276" s="12">
        <v>71</v>
      </c>
      <c r="Q276" s="13">
        <v>50</v>
      </c>
      <c r="R276" s="12">
        <v>232.1</v>
      </c>
      <c r="S276" s="12">
        <v>85.3</v>
      </c>
      <c r="T276" s="12">
        <v>152.30000000000001</v>
      </c>
      <c r="U276" s="12">
        <v>154</v>
      </c>
      <c r="V276" s="12">
        <v>146</v>
      </c>
    </row>
    <row r="277" spans="1:22" x14ac:dyDescent="0.3">
      <c r="A277" s="19">
        <v>41609</v>
      </c>
      <c r="B277" s="11">
        <v>276</v>
      </c>
      <c r="C277" s="18">
        <v>0.56000000000000005</v>
      </c>
      <c r="D277" s="12">
        <v>0.57399999999999995</v>
      </c>
      <c r="E277" s="83">
        <v>2.3639999999999999</v>
      </c>
      <c r="F277" s="12">
        <v>1.9590000000000001</v>
      </c>
      <c r="G277" s="13">
        <v>3.53</v>
      </c>
      <c r="H277" s="12">
        <v>35</v>
      </c>
      <c r="I277" s="12">
        <v>38</v>
      </c>
      <c r="J277" s="12">
        <v>91</v>
      </c>
      <c r="K277" s="12">
        <v>102</v>
      </c>
      <c r="L277" s="12">
        <v>80</v>
      </c>
      <c r="M277" s="18">
        <v>28</v>
      </c>
      <c r="N277" s="12">
        <v>27</v>
      </c>
      <c r="O277" s="12">
        <v>57</v>
      </c>
      <c r="P277" s="12">
        <v>62</v>
      </c>
      <c r="Q277" s="13">
        <v>46</v>
      </c>
      <c r="R277" s="12">
        <v>115.1</v>
      </c>
      <c r="S277" s="12">
        <v>83.9</v>
      </c>
      <c r="T277" s="12">
        <v>5.8</v>
      </c>
      <c r="U277" s="12">
        <v>165</v>
      </c>
      <c r="V277" s="12">
        <v>165</v>
      </c>
    </row>
    <row r="278" spans="1:22" x14ac:dyDescent="0.3">
      <c r="A278" s="19">
        <v>41640</v>
      </c>
      <c r="B278" s="11">
        <v>277</v>
      </c>
      <c r="C278" s="18">
        <v>0.36299999999999999</v>
      </c>
      <c r="D278" s="12">
        <v>0.124</v>
      </c>
      <c r="E278" s="83">
        <v>1.6759999999999999</v>
      </c>
      <c r="F278" s="12">
        <v>0.66300000000000003</v>
      </c>
      <c r="G278" s="13">
        <v>0.73499999999999999</v>
      </c>
      <c r="H278" s="12">
        <v>32</v>
      </c>
      <c r="I278" s="12">
        <v>30</v>
      </c>
      <c r="J278" s="12">
        <v>77</v>
      </c>
      <c r="K278" s="12">
        <v>72</v>
      </c>
      <c r="L278" s="12">
        <v>53</v>
      </c>
      <c r="M278" s="18">
        <v>26</v>
      </c>
      <c r="N278" s="12">
        <v>26</v>
      </c>
      <c r="O278" s="12">
        <v>54</v>
      </c>
      <c r="P278" s="12">
        <v>59</v>
      </c>
      <c r="Q278" s="13">
        <v>42</v>
      </c>
      <c r="R278" s="12">
        <v>53.7</v>
      </c>
      <c r="S278" s="12">
        <v>97.2</v>
      </c>
      <c r="T278" s="12">
        <v>8.5</v>
      </c>
      <c r="U278" s="12">
        <v>74.7</v>
      </c>
      <c r="V278" s="12">
        <v>56.7</v>
      </c>
    </row>
    <row r="279" spans="1:22" x14ac:dyDescent="0.3">
      <c r="A279" s="19">
        <v>41671</v>
      </c>
      <c r="B279" s="11">
        <v>278</v>
      </c>
      <c r="C279" s="18">
        <v>0.184</v>
      </c>
      <c r="D279" s="12">
        <v>4.1000000000000002E-2</v>
      </c>
      <c r="E279" s="83">
        <v>0.56499999999999995</v>
      </c>
      <c r="F279" s="12">
        <v>0.47199999999999998</v>
      </c>
      <c r="G279" s="13">
        <v>0.47499999999999998</v>
      </c>
      <c r="H279" s="12">
        <v>28</v>
      </c>
      <c r="I279" s="12">
        <v>22</v>
      </c>
      <c r="J279" s="12">
        <v>51</v>
      </c>
      <c r="K279" s="12">
        <v>63</v>
      </c>
      <c r="L279" s="12">
        <v>46</v>
      </c>
      <c r="M279" s="18">
        <v>25</v>
      </c>
      <c r="N279" s="12">
        <v>18</v>
      </c>
      <c r="O279" s="12">
        <v>45</v>
      </c>
      <c r="P279" s="12">
        <v>49</v>
      </c>
      <c r="Q279" s="13">
        <v>36</v>
      </c>
      <c r="R279" s="12">
        <v>99</v>
      </c>
      <c r="S279" s="12">
        <v>80.400000000000006</v>
      </c>
      <c r="T279" s="12">
        <v>35.4</v>
      </c>
      <c r="U279" s="12">
        <v>130.69999999999999</v>
      </c>
      <c r="V279" s="12">
        <v>146</v>
      </c>
    </row>
    <row r="280" spans="1:22" x14ac:dyDescent="0.3">
      <c r="A280" s="19">
        <v>41699</v>
      </c>
      <c r="B280" s="11">
        <v>279</v>
      </c>
      <c r="C280" s="18">
        <v>0.46400000000000002</v>
      </c>
      <c r="D280" s="12">
        <v>0.16600000000000001</v>
      </c>
      <c r="E280" s="83">
        <v>0.72799999999999998</v>
      </c>
      <c r="F280" s="12">
        <v>0.99099999999999999</v>
      </c>
      <c r="G280" s="13">
        <v>1.4059999999999999</v>
      </c>
      <c r="H280" s="12">
        <v>35</v>
      </c>
      <c r="I280" s="12">
        <v>31</v>
      </c>
      <c r="J280" s="12">
        <v>56</v>
      </c>
      <c r="K280" s="12">
        <v>84</v>
      </c>
      <c r="L280" s="12">
        <v>65</v>
      </c>
      <c r="M280" s="18">
        <v>28</v>
      </c>
      <c r="N280" s="12">
        <v>24</v>
      </c>
      <c r="O280" s="12">
        <v>50</v>
      </c>
      <c r="P280" s="12">
        <v>70</v>
      </c>
      <c r="Q280" s="13">
        <v>54</v>
      </c>
      <c r="R280" s="12">
        <v>96.6</v>
      </c>
      <c r="S280" s="12">
        <v>88.2</v>
      </c>
      <c r="T280" s="12">
        <v>126.5</v>
      </c>
      <c r="U280" s="12">
        <v>105.8</v>
      </c>
      <c r="V280" s="12">
        <v>251.4</v>
      </c>
    </row>
    <row r="281" spans="1:22" x14ac:dyDescent="0.3">
      <c r="A281" s="19">
        <v>41730</v>
      </c>
      <c r="B281" s="11">
        <v>280</v>
      </c>
      <c r="C281" s="18">
        <v>0.26700000000000002</v>
      </c>
      <c r="D281" s="12">
        <v>8.1000000000000003E-2</v>
      </c>
      <c r="E281" s="83">
        <v>1.0029999999999999</v>
      </c>
      <c r="F281" s="12">
        <v>0.64100000000000001</v>
      </c>
      <c r="G281" s="13">
        <v>0.96599999999999997</v>
      </c>
      <c r="H281" s="12">
        <v>30</v>
      </c>
      <c r="I281" s="12">
        <v>25</v>
      </c>
      <c r="J281" s="12">
        <v>63</v>
      </c>
      <c r="K281" s="12">
        <v>70</v>
      </c>
      <c r="L281" s="12">
        <v>57</v>
      </c>
      <c r="M281" s="18">
        <v>26</v>
      </c>
      <c r="N281" s="12">
        <v>21</v>
      </c>
      <c r="O281" s="12">
        <v>53</v>
      </c>
      <c r="P281" s="12">
        <v>57</v>
      </c>
      <c r="Q281" s="13">
        <v>45</v>
      </c>
      <c r="R281" s="12">
        <v>81.3</v>
      </c>
      <c r="S281" s="12">
        <v>81.8</v>
      </c>
      <c r="T281" s="12">
        <v>93.6</v>
      </c>
      <c r="U281" s="12">
        <v>118.8</v>
      </c>
      <c r="V281" s="12">
        <v>128</v>
      </c>
    </row>
    <row r="282" spans="1:22" x14ac:dyDescent="0.3">
      <c r="A282" s="19">
        <v>41760</v>
      </c>
      <c r="B282" s="11">
        <v>281</v>
      </c>
      <c r="C282" s="18">
        <v>0.60099999999999998</v>
      </c>
      <c r="D282" s="12">
        <v>0.439</v>
      </c>
      <c r="E282" s="83">
        <v>2.798</v>
      </c>
      <c r="F282" s="12">
        <v>1.4530000000000001</v>
      </c>
      <c r="G282" s="13">
        <v>3.907</v>
      </c>
      <c r="H282" s="12">
        <v>36</v>
      </c>
      <c r="I282" s="12">
        <v>33</v>
      </c>
      <c r="J282" s="12">
        <v>91</v>
      </c>
      <c r="K282" s="12">
        <v>91</v>
      </c>
      <c r="L282" s="12">
        <v>77</v>
      </c>
      <c r="M282" s="18">
        <v>28</v>
      </c>
      <c r="N282" s="12">
        <v>21</v>
      </c>
      <c r="O282" s="12">
        <v>60</v>
      </c>
      <c r="P282" s="12">
        <v>61</v>
      </c>
      <c r="Q282" s="13">
        <v>50</v>
      </c>
      <c r="R282" s="12">
        <v>148</v>
      </c>
      <c r="S282" s="12">
        <v>83.6</v>
      </c>
      <c r="T282" s="12">
        <v>136</v>
      </c>
      <c r="U282" s="12">
        <v>154.9</v>
      </c>
      <c r="V282" s="12">
        <v>252.3</v>
      </c>
    </row>
    <row r="283" spans="1:22" x14ac:dyDescent="0.3">
      <c r="A283" s="19">
        <v>41791</v>
      </c>
      <c r="B283" s="11">
        <v>282</v>
      </c>
      <c r="C283" s="18">
        <v>0.22</v>
      </c>
      <c r="D283" s="12">
        <v>7.0000000000000007E-2</v>
      </c>
      <c r="E283" s="83">
        <v>1.0389999999999999</v>
      </c>
      <c r="F283" s="12">
        <v>0.59299999999999997</v>
      </c>
      <c r="G283" s="13">
        <v>0.749</v>
      </c>
      <c r="H283" s="12">
        <v>29</v>
      </c>
      <c r="I283" s="12">
        <v>26</v>
      </c>
      <c r="J283" s="12">
        <v>65</v>
      </c>
      <c r="K283" s="12">
        <v>69</v>
      </c>
      <c r="L283" s="12">
        <v>53</v>
      </c>
      <c r="M283" s="18">
        <v>28</v>
      </c>
      <c r="N283" s="12">
        <v>21</v>
      </c>
      <c r="O283" s="12">
        <v>59</v>
      </c>
      <c r="P283" s="12">
        <v>56</v>
      </c>
      <c r="Q283" s="13">
        <v>42</v>
      </c>
      <c r="R283" s="12">
        <v>90.1</v>
      </c>
      <c r="S283" s="12">
        <v>95.5</v>
      </c>
      <c r="T283" s="12">
        <v>84.3</v>
      </c>
      <c r="U283" s="12">
        <v>73</v>
      </c>
      <c r="V283" s="12">
        <v>108</v>
      </c>
    </row>
    <row r="284" spans="1:22" x14ac:dyDescent="0.3">
      <c r="A284" s="19">
        <v>41821</v>
      </c>
      <c r="B284" s="11">
        <v>283</v>
      </c>
      <c r="C284" s="18">
        <v>0.28299999999999997</v>
      </c>
      <c r="D284" s="12">
        <v>7.5999999999999998E-2</v>
      </c>
      <c r="E284" s="83">
        <v>1.0349999999999999</v>
      </c>
      <c r="F284" s="12">
        <v>0.52200000000000002</v>
      </c>
      <c r="G284" s="13">
        <v>0.78700000000000003</v>
      </c>
      <c r="H284" s="12">
        <v>32</v>
      </c>
      <c r="I284" s="12">
        <v>27</v>
      </c>
      <c r="J284" s="12">
        <v>65</v>
      </c>
      <c r="K284" s="12">
        <v>65</v>
      </c>
      <c r="L284" s="12">
        <v>55</v>
      </c>
      <c r="M284" s="18">
        <v>29</v>
      </c>
      <c r="N284" s="12">
        <v>23</v>
      </c>
      <c r="O284" s="12">
        <v>59</v>
      </c>
      <c r="P284" s="12">
        <v>24</v>
      </c>
      <c r="Q284" s="13">
        <v>35</v>
      </c>
      <c r="R284" s="12">
        <v>55.6</v>
      </c>
      <c r="S284" s="12">
        <v>83.9</v>
      </c>
      <c r="T284" s="12">
        <v>44.9</v>
      </c>
      <c r="U284" s="12">
        <v>63.2</v>
      </c>
      <c r="V284" s="12">
        <v>29.2</v>
      </c>
    </row>
    <row r="285" spans="1:22" x14ac:dyDescent="0.3">
      <c r="A285" s="19">
        <v>41852</v>
      </c>
      <c r="B285" s="11">
        <v>284</v>
      </c>
      <c r="C285" s="18">
        <v>0.21099999999999999</v>
      </c>
      <c r="D285" s="12">
        <v>6.6000000000000003E-2</v>
      </c>
      <c r="E285" s="83">
        <v>0.55600000000000005</v>
      </c>
      <c r="F285" s="12">
        <v>0.37</v>
      </c>
      <c r="G285" s="13">
        <v>0.43</v>
      </c>
      <c r="H285" s="12">
        <v>29</v>
      </c>
      <c r="I285" s="12">
        <v>26</v>
      </c>
      <c r="J285" s="12">
        <v>50</v>
      </c>
      <c r="K285" s="12">
        <v>54</v>
      </c>
      <c r="L285" s="12">
        <v>44</v>
      </c>
      <c r="M285" s="18">
        <v>28</v>
      </c>
      <c r="N285" s="12">
        <v>23</v>
      </c>
      <c r="O285" s="12">
        <v>42</v>
      </c>
      <c r="P285" s="12">
        <v>0</v>
      </c>
      <c r="Q285" s="13">
        <v>33</v>
      </c>
      <c r="R285" s="12">
        <v>78.5</v>
      </c>
      <c r="S285" s="12">
        <v>89.2</v>
      </c>
      <c r="T285" s="12">
        <v>85</v>
      </c>
      <c r="U285" s="12">
        <v>96</v>
      </c>
      <c r="V285" s="12">
        <v>65</v>
      </c>
    </row>
    <row r="286" spans="1:22" x14ac:dyDescent="0.3">
      <c r="A286" s="19">
        <v>41883</v>
      </c>
      <c r="B286" s="11">
        <v>285</v>
      </c>
      <c r="C286" s="18">
        <v>0.20799999999999999</v>
      </c>
      <c r="D286" s="12">
        <v>4.4999999999999998E-2</v>
      </c>
      <c r="E286" s="83">
        <v>0.96</v>
      </c>
      <c r="F286" s="12">
        <v>0.436</v>
      </c>
      <c r="G286" s="13">
        <v>0.441</v>
      </c>
      <c r="H286" s="12">
        <v>29</v>
      </c>
      <c r="I286" s="12">
        <v>23</v>
      </c>
      <c r="J286" s="12">
        <v>63</v>
      </c>
      <c r="K286" s="12">
        <v>62</v>
      </c>
      <c r="L286" s="12">
        <v>46</v>
      </c>
      <c r="M286" s="18">
        <v>28</v>
      </c>
      <c r="N286" s="12">
        <v>21</v>
      </c>
      <c r="O286" s="12">
        <v>53</v>
      </c>
      <c r="P286" s="12">
        <v>48</v>
      </c>
      <c r="Q286" s="13">
        <v>35</v>
      </c>
      <c r="R286" s="12">
        <v>48.4</v>
      </c>
      <c r="S286" s="12">
        <v>86.2</v>
      </c>
      <c r="T286" s="12">
        <v>51.8</v>
      </c>
      <c r="U286" s="12">
        <v>80</v>
      </c>
      <c r="V286" s="12">
        <v>45</v>
      </c>
    </row>
    <row r="287" spans="1:22" x14ac:dyDescent="0.3">
      <c r="A287" s="19">
        <v>41913</v>
      </c>
      <c r="B287" s="11">
        <v>286</v>
      </c>
      <c r="C287" s="18">
        <v>0.34300000000000003</v>
      </c>
      <c r="D287" s="12">
        <v>0.122</v>
      </c>
      <c r="E287" s="83">
        <v>2.0470000000000002</v>
      </c>
      <c r="F287" s="12">
        <v>0.97</v>
      </c>
      <c r="G287" s="13">
        <v>1.623</v>
      </c>
      <c r="H287" s="12">
        <v>33</v>
      </c>
      <c r="I287" s="12">
        <v>29</v>
      </c>
      <c r="J287" s="12">
        <v>85</v>
      </c>
      <c r="K287" s="12">
        <v>82</v>
      </c>
      <c r="L287" s="12">
        <v>65</v>
      </c>
      <c r="M287" s="18">
        <v>28</v>
      </c>
      <c r="N287" s="12">
        <v>20</v>
      </c>
      <c r="O287" s="12">
        <v>46</v>
      </c>
      <c r="P287" s="12">
        <v>44</v>
      </c>
      <c r="Q287" s="13">
        <v>30</v>
      </c>
      <c r="R287" s="12">
        <v>156.6</v>
      </c>
      <c r="S287" s="12">
        <v>70.5</v>
      </c>
      <c r="T287" s="12">
        <v>158.69999999999999</v>
      </c>
      <c r="U287" s="12">
        <v>248</v>
      </c>
      <c r="V287" s="12">
        <v>206</v>
      </c>
    </row>
    <row r="288" spans="1:22" x14ac:dyDescent="0.3">
      <c r="A288" s="19">
        <v>41944</v>
      </c>
      <c r="B288" s="11">
        <v>287</v>
      </c>
      <c r="C288" s="18">
        <v>0.42099999999999999</v>
      </c>
      <c r="D288" s="12">
        <v>0.115</v>
      </c>
      <c r="E288" s="83">
        <v>1.976</v>
      </c>
      <c r="F288" s="12">
        <v>1.4990000000000001</v>
      </c>
      <c r="G288" s="13">
        <v>3.3029999999999999</v>
      </c>
      <c r="H288" s="12">
        <v>36</v>
      </c>
      <c r="I288" s="12">
        <v>30</v>
      </c>
      <c r="J288" s="12">
        <v>82</v>
      </c>
      <c r="K288" s="12">
        <v>98</v>
      </c>
      <c r="L288" s="12">
        <v>82</v>
      </c>
      <c r="M288" s="18">
        <v>32</v>
      </c>
      <c r="N288" s="12">
        <v>24</v>
      </c>
      <c r="O288" s="12">
        <v>64</v>
      </c>
      <c r="P288" s="12">
        <v>79</v>
      </c>
      <c r="Q288" s="13">
        <v>61</v>
      </c>
      <c r="R288" s="12">
        <v>83</v>
      </c>
      <c r="S288" s="12">
        <v>115</v>
      </c>
      <c r="T288" s="12">
        <v>112.5</v>
      </c>
      <c r="U288" s="12">
        <v>175</v>
      </c>
      <c r="V288" s="12">
        <v>87</v>
      </c>
    </row>
    <row r="289" spans="1:22" x14ac:dyDescent="0.3">
      <c r="A289" s="19">
        <v>41974</v>
      </c>
      <c r="B289" s="11">
        <v>288</v>
      </c>
      <c r="C289" s="18">
        <v>0.22900000000000001</v>
      </c>
      <c r="D289" s="12">
        <v>7.2999999999999995E-2</v>
      </c>
      <c r="E289" s="83">
        <v>1.016</v>
      </c>
      <c r="F289" s="12">
        <v>0.78200000000000003</v>
      </c>
      <c r="G289" s="13">
        <v>1.026</v>
      </c>
      <c r="H289" s="12">
        <v>30</v>
      </c>
      <c r="I289" s="12">
        <v>25</v>
      </c>
      <c r="J289" s="12">
        <v>64</v>
      </c>
      <c r="K289" s="12">
        <v>77</v>
      </c>
      <c r="L289" s="12">
        <v>59</v>
      </c>
      <c r="M289" s="18">
        <v>26</v>
      </c>
      <c r="N289" s="12">
        <v>21</v>
      </c>
      <c r="O289" s="12">
        <v>61</v>
      </c>
      <c r="P289" s="12">
        <v>58</v>
      </c>
      <c r="Q289" s="13">
        <v>49</v>
      </c>
      <c r="R289" s="12">
        <v>84.3</v>
      </c>
      <c r="S289" s="12">
        <v>91.2</v>
      </c>
      <c r="T289" s="12">
        <v>27.9</v>
      </c>
      <c r="U289" s="12">
        <v>53</v>
      </c>
      <c r="V289" s="12">
        <v>88</v>
      </c>
    </row>
    <row r="290" spans="1:22" x14ac:dyDescent="0.3">
      <c r="A290" s="19">
        <v>42005</v>
      </c>
      <c r="B290" s="11">
        <v>289</v>
      </c>
      <c r="C290" s="18">
        <v>0.188</v>
      </c>
      <c r="D290" s="12">
        <v>0.16300000000000001</v>
      </c>
      <c r="E290" s="83">
        <v>0.89</v>
      </c>
      <c r="F290" s="12">
        <v>0.34</v>
      </c>
      <c r="G290" s="13">
        <v>0.22</v>
      </c>
      <c r="H290" s="12">
        <v>26</v>
      </c>
      <c r="I290" s="12">
        <v>19</v>
      </c>
      <c r="J290" s="12">
        <v>63</v>
      </c>
      <c r="K290" s="12">
        <v>59</v>
      </c>
      <c r="L290" s="12">
        <v>25</v>
      </c>
      <c r="M290" s="18">
        <v>24</v>
      </c>
      <c r="N290" s="12">
        <v>18</v>
      </c>
      <c r="O290" s="12">
        <v>57</v>
      </c>
      <c r="P290" s="12">
        <v>43</v>
      </c>
      <c r="Q290" s="13">
        <v>10</v>
      </c>
      <c r="R290" s="12">
        <v>70.099999999999994</v>
      </c>
      <c r="S290" s="12">
        <v>88.2</v>
      </c>
      <c r="T290" s="12">
        <v>82.7</v>
      </c>
      <c r="U290" s="12">
        <v>56</v>
      </c>
      <c r="V290" s="12">
        <v>62</v>
      </c>
    </row>
    <row r="291" spans="1:22" x14ac:dyDescent="0.3">
      <c r="A291" s="19">
        <v>42036</v>
      </c>
      <c r="B291" s="11">
        <v>290</v>
      </c>
      <c r="C291" s="18">
        <v>0.17499999999999999</v>
      </c>
      <c r="D291" s="12">
        <v>0.19500000000000001</v>
      </c>
      <c r="E291" s="83">
        <v>0.97899999999999998</v>
      </c>
      <c r="F291" s="12">
        <v>0.38</v>
      </c>
      <c r="G291" s="13"/>
      <c r="H291" s="12">
        <v>25</v>
      </c>
      <c r="I291" s="12">
        <v>21</v>
      </c>
      <c r="J291" s="12">
        <v>66</v>
      </c>
      <c r="K291" s="12">
        <v>59</v>
      </c>
      <c r="L291" s="12"/>
      <c r="M291" s="18">
        <v>24</v>
      </c>
      <c r="N291" s="12">
        <v>19</v>
      </c>
      <c r="O291" s="12">
        <v>59</v>
      </c>
      <c r="P291" s="12">
        <v>42</v>
      </c>
      <c r="Q291" s="13"/>
      <c r="R291" s="12">
        <v>38.200000000000003</v>
      </c>
      <c r="S291" s="12">
        <v>91.3</v>
      </c>
      <c r="T291" s="12">
        <v>82.6</v>
      </c>
      <c r="U291" s="12">
        <v>50</v>
      </c>
      <c r="V291" s="12">
        <v>48</v>
      </c>
    </row>
    <row r="292" spans="1:22" x14ac:dyDescent="0.3">
      <c r="A292" s="19">
        <v>42064</v>
      </c>
      <c r="B292" s="11">
        <v>291</v>
      </c>
      <c r="C292" s="18">
        <v>0.184</v>
      </c>
      <c r="D292" s="12">
        <v>0.20899999999999999</v>
      </c>
      <c r="E292" s="83">
        <v>0.83499999999999996</v>
      </c>
      <c r="F292" s="12">
        <v>0.35499999999999998</v>
      </c>
      <c r="G292" s="13"/>
      <c r="H292" s="12">
        <v>26</v>
      </c>
      <c r="I292" s="12">
        <v>22</v>
      </c>
      <c r="J292" s="12">
        <v>61</v>
      </c>
      <c r="K292" s="12">
        <v>58</v>
      </c>
      <c r="L292" s="12"/>
      <c r="M292" s="18">
        <v>24</v>
      </c>
      <c r="N292" s="12">
        <v>18</v>
      </c>
      <c r="O292" s="12">
        <v>54</v>
      </c>
      <c r="P292" s="12">
        <v>43</v>
      </c>
      <c r="Q292" s="13"/>
      <c r="R292" s="12">
        <v>96.1</v>
      </c>
      <c r="S292" s="12">
        <v>93.2</v>
      </c>
      <c r="T292" s="12">
        <v>91.4</v>
      </c>
      <c r="U292" s="12">
        <v>40</v>
      </c>
      <c r="V292" s="12">
        <v>76</v>
      </c>
    </row>
    <row r="293" spans="1:22" x14ac:dyDescent="0.3">
      <c r="A293" s="19">
        <v>42095</v>
      </c>
      <c r="B293" s="11">
        <v>292</v>
      </c>
      <c r="C293" s="18">
        <v>0.16400000000000001</v>
      </c>
      <c r="D293" s="12">
        <v>0.20699999999999999</v>
      </c>
      <c r="E293" s="83">
        <v>0.75800000000000001</v>
      </c>
      <c r="F293" s="12">
        <v>0.39600000000000002</v>
      </c>
      <c r="G293" s="13"/>
      <c r="H293" s="12">
        <v>24</v>
      </c>
      <c r="I293" s="12">
        <v>22</v>
      </c>
      <c r="J293" s="12">
        <v>58</v>
      </c>
      <c r="K293" s="12">
        <v>61</v>
      </c>
      <c r="L293" s="12"/>
      <c r="M293" s="18">
        <v>15</v>
      </c>
      <c r="N293" s="12">
        <v>19</v>
      </c>
      <c r="O293" s="12">
        <v>53</v>
      </c>
      <c r="P293" s="12">
        <v>40</v>
      </c>
      <c r="Q293" s="13"/>
      <c r="R293" s="12">
        <v>10.1</v>
      </c>
      <c r="S293" s="12">
        <v>83.4</v>
      </c>
      <c r="T293" s="12">
        <v>89.3</v>
      </c>
      <c r="U293" s="12">
        <v>122</v>
      </c>
      <c r="V293" s="12">
        <v>116</v>
      </c>
    </row>
    <row r="294" spans="1:22" x14ac:dyDescent="0.3">
      <c r="A294" s="19">
        <v>42125</v>
      </c>
      <c r="B294" s="11">
        <v>293</v>
      </c>
      <c r="C294" s="18">
        <v>0.107</v>
      </c>
      <c r="D294" s="12">
        <v>0.18099999999999999</v>
      </c>
      <c r="E294" s="83">
        <v>0.57599999999999996</v>
      </c>
      <c r="F294" s="12">
        <v>0.80500000000000005</v>
      </c>
      <c r="G294" s="13"/>
      <c r="H294" s="12">
        <v>21</v>
      </c>
      <c r="I294" s="12">
        <v>20</v>
      </c>
      <c r="J294" s="12">
        <v>51</v>
      </c>
      <c r="K294" s="12">
        <v>70</v>
      </c>
      <c r="L294" s="12">
        <v>8</v>
      </c>
      <c r="M294" s="18">
        <v>15</v>
      </c>
      <c r="N294" s="12">
        <v>20</v>
      </c>
      <c r="O294" s="12">
        <v>44</v>
      </c>
      <c r="P294" s="12">
        <v>42</v>
      </c>
      <c r="Q294" s="13">
        <v>0</v>
      </c>
      <c r="R294" s="12">
        <v>33.5</v>
      </c>
      <c r="S294" s="12">
        <v>77.7</v>
      </c>
      <c r="T294" s="12">
        <v>81.900000000000006</v>
      </c>
      <c r="U294" s="12">
        <v>41</v>
      </c>
      <c r="V294" s="12">
        <v>20</v>
      </c>
    </row>
    <row r="295" spans="1:22" x14ac:dyDescent="0.3">
      <c r="A295" s="19">
        <v>42156</v>
      </c>
      <c r="B295" s="11">
        <v>294</v>
      </c>
      <c r="C295" s="18">
        <v>0.11</v>
      </c>
      <c r="D295" s="12">
        <v>0.23100000000000001</v>
      </c>
      <c r="E295" s="83">
        <v>0.39600000000000002</v>
      </c>
      <c r="F295" s="12">
        <v>0.27200000000000002</v>
      </c>
      <c r="G295" s="13">
        <v>0.33200000000000002</v>
      </c>
      <c r="H295" s="12">
        <v>21</v>
      </c>
      <c r="I295" s="12">
        <v>23</v>
      </c>
      <c r="J295" s="12">
        <v>43</v>
      </c>
      <c r="K295" s="12">
        <v>56</v>
      </c>
      <c r="L295" s="12">
        <v>9</v>
      </c>
      <c r="M295" s="18">
        <v>15</v>
      </c>
      <c r="N295" s="12">
        <v>20</v>
      </c>
      <c r="O295" s="12">
        <v>40</v>
      </c>
      <c r="P295" s="12">
        <v>45</v>
      </c>
      <c r="Q295" s="13">
        <v>0</v>
      </c>
      <c r="R295" s="12">
        <v>69.7</v>
      </c>
      <c r="S295" s="12">
        <v>70.8</v>
      </c>
      <c r="T295" s="12">
        <v>67.8</v>
      </c>
      <c r="U295" s="12">
        <v>76</v>
      </c>
      <c r="V295" s="12">
        <v>36</v>
      </c>
    </row>
    <row r="296" spans="1:22" x14ac:dyDescent="0.3">
      <c r="A296" s="19">
        <v>42186</v>
      </c>
      <c r="B296" s="11">
        <v>295</v>
      </c>
      <c r="C296" s="18">
        <v>0.109</v>
      </c>
      <c r="D296" s="12">
        <v>0.23200000000000001</v>
      </c>
      <c r="E296" s="83">
        <v>0.39800000000000002</v>
      </c>
      <c r="F296" s="12">
        <v>0.20899999999999999</v>
      </c>
      <c r="G296" s="13">
        <v>0.11700000000000001</v>
      </c>
      <c r="H296" s="12">
        <v>21</v>
      </c>
      <c r="I296" s="12">
        <v>23</v>
      </c>
      <c r="J296" s="12">
        <v>43</v>
      </c>
      <c r="K296" s="12">
        <v>51</v>
      </c>
      <c r="L296" s="12">
        <v>16</v>
      </c>
      <c r="M296" s="18">
        <v>20</v>
      </c>
      <c r="N296" s="12">
        <v>22</v>
      </c>
      <c r="O296" s="12">
        <v>34</v>
      </c>
      <c r="P296" s="12">
        <v>41</v>
      </c>
      <c r="Q296" s="13">
        <v>0</v>
      </c>
      <c r="R296" s="12">
        <v>55.1</v>
      </c>
      <c r="S296" s="12">
        <v>80.900000000000006</v>
      </c>
      <c r="T296" s="12">
        <v>72.8</v>
      </c>
      <c r="U296" s="12">
        <v>77</v>
      </c>
      <c r="V296" s="12">
        <v>44</v>
      </c>
    </row>
    <row r="297" spans="1:22" x14ac:dyDescent="0.3">
      <c r="A297" s="19">
        <v>42217</v>
      </c>
      <c r="B297" s="11">
        <v>296</v>
      </c>
      <c r="C297" s="18">
        <v>0.107</v>
      </c>
      <c r="D297" s="12">
        <v>0.22900000000000001</v>
      </c>
      <c r="E297" s="83">
        <v>0.24299999999999999</v>
      </c>
      <c r="F297" s="12">
        <v>0.161</v>
      </c>
      <c r="G297" s="13">
        <v>8.3000000000000004E-2</v>
      </c>
      <c r="H297" s="12">
        <v>21</v>
      </c>
      <c r="I297" s="12">
        <v>23</v>
      </c>
      <c r="J297" s="12">
        <v>34</v>
      </c>
      <c r="K297" s="12">
        <v>49</v>
      </c>
      <c r="L297" s="12">
        <v>5</v>
      </c>
      <c r="M297" s="18">
        <v>20</v>
      </c>
      <c r="N297" s="12">
        <v>22</v>
      </c>
      <c r="O297" s="12">
        <v>27</v>
      </c>
      <c r="P297" s="12">
        <v>40</v>
      </c>
      <c r="Q297" s="13">
        <v>0</v>
      </c>
      <c r="R297" s="12">
        <v>54.7</v>
      </c>
      <c r="S297" s="12">
        <v>81.5</v>
      </c>
      <c r="T297" s="12">
        <v>71.099999999999994</v>
      </c>
      <c r="U297" s="12">
        <v>45</v>
      </c>
      <c r="V297" s="12">
        <v>29</v>
      </c>
    </row>
    <row r="298" spans="1:22" x14ac:dyDescent="0.3">
      <c r="A298" s="19">
        <v>42248</v>
      </c>
      <c r="B298" s="11">
        <v>297</v>
      </c>
      <c r="C298" s="18">
        <v>9.6000000000000002E-2</v>
      </c>
      <c r="D298" s="12">
        <v>0.17899999999999999</v>
      </c>
      <c r="E298" s="83">
        <v>0.152</v>
      </c>
      <c r="F298" s="12"/>
      <c r="G298" s="13"/>
      <c r="H298" s="12">
        <v>21</v>
      </c>
      <c r="I298" s="12">
        <v>20</v>
      </c>
      <c r="J298" s="12">
        <v>28</v>
      </c>
      <c r="K298" s="12"/>
      <c r="L298" s="12">
        <v>0</v>
      </c>
      <c r="M298" s="18">
        <v>20</v>
      </c>
      <c r="N298" s="12">
        <v>19</v>
      </c>
      <c r="O298" s="12">
        <v>27</v>
      </c>
      <c r="P298" s="12"/>
      <c r="Q298" s="13">
        <v>0</v>
      </c>
      <c r="R298" s="12">
        <v>13.9</v>
      </c>
      <c r="S298" s="12">
        <v>92.4</v>
      </c>
      <c r="T298" s="12">
        <v>73.2</v>
      </c>
      <c r="U298" s="12">
        <v>11</v>
      </c>
      <c r="V298" s="12">
        <v>36</v>
      </c>
    </row>
    <row r="299" spans="1:22" x14ac:dyDescent="0.3">
      <c r="A299" s="19">
        <v>42278</v>
      </c>
      <c r="B299" s="11">
        <v>298</v>
      </c>
      <c r="C299" s="18">
        <v>9.2999999999999999E-2</v>
      </c>
      <c r="D299" s="12">
        <v>0.114</v>
      </c>
      <c r="E299" s="83">
        <v>0.14099999999999999</v>
      </c>
      <c r="F299" s="12"/>
      <c r="G299" s="13"/>
      <c r="H299" s="12">
        <v>20</v>
      </c>
      <c r="I299" s="12">
        <v>16</v>
      </c>
      <c r="J299" s="12">
        <v>26</v>
      </c>
      <c r="K299" s="12"/>
      <c r="L299" s="12">
        <v>0</v>
      </c>
      <c r="M299" s="18">
        <v>16</v>
      </c>
      <c r="N299" s="12">
        <v>13</v>
      </c>
      <c r="O299" s="12">
        <v>5</v>
      </c>
      <c r="P299" s="12"/>
      <c r="Q299" s="13">
        <v>0</v>
      </c>
      <c r="R299" s="12">
        <v>43.7</v>
      </c>
      <c r="S299" s="12">
        <v>85.4</v>
      </c>
      <c r="T299" s="12"/>
      <c r="U299" s="12">
        <v>24.6</v>
      </c>
      <c r="V299" s="12">
        <v>7</v>
      </c>
    </row>
    <row r="300" spans="1:22" x14ac:dyDescent="0.3">
      <c r="A300" s="19">
        <v>42309</v>
      </c>
      <c r="B300" s="11">
        <v>299</v>
      </c>
      <c r="C300" s="18">
        <v>8.7999999999999995E-2</v>
      </c>
      <c r="D300" s="12">
        <v>0.14099999999999999</v>
      </c>
      <c r="E300" s="83">
        <v>4.7E-2</v>
      </c>
      <c r="F300" s="12"/>
      <c r="G300" s="13"/>
      <c r="H300" s="12">
        <v>20</v>
      </c>
      <c r="I300" s="12">
        <v>18</v>
      </c>
      <c r="J300" s="12">
        <v>16</v>
      </c>
      <c r="K300" s="12"/>
      <c r="L300" s="12"/>
      <c r="M300" s="18">
        <v>19</v>
      </c>
      <c r="N300" s="12">
        <v>13</v>
      </c>
      <c r="O300" s="12">
        <v>5</v>
      </c>
      <c r="P300" s="12"/>
      <c r="Q300" s="13"/>
      <c r="R300" s="12">
        <v>61.1</v>
      </c>
      <c r="S300" s="12">
        <v>77.599999999999994</v>
      </c>
      <c r="T300" s="12">
        <v>62.6</v>
      </c>
      <c r="U300" s="12">
        <v>109</v>
      </c>
      <c r="V300" s="12">
        <v>149</v>
      </c>
    </row>
    <row r="301" spans="1:22" x14ac:dyDescent="0.3">
      <c r="A301" s="19">
        <v>42339</v>
      </c>
      <c r="B301" s="11">
        <v>300</v>
      </c>
      <c r="C301" s="18">
        <v>7.1999999999999995E-2</v>
      </c>
      <c r="D301" s="12">
        <v>6.2E-2</v>
      </c>
      <c r="E301" s="83">
        <v>2.5000000000000001E-2</v>
      </c>
      <c r="F301" s="12"/>
      <c r="G301" s="13"/>
      <c r="H301" s="12">
        <v>19</v>
      </c>
      <c r="I301" s="12">
        <v>12</v>
      </c>
      <c r="J301" s="12">
        <v>13</v>
      </c>
      <c r="K301" s="12"/>
      <c r="L301" s="12"/>
      <c r="M301" s="18">
        <v>18</v>
      </c>
      <c r="N301" s="12">
        <v>12</v>
      </c>
      <c r="O301" s="12">
        <v>10</v>
      </c>
      <c r="P301" s="12"/>
      <c r="Q301" s="13"/>
      <c r="R301" s="12">
        <v>8.6</v>
      </c>
      <c r="S301" s="12">
        <v>96.2</v>
      </c>
      <c r="T301" s="12">
        <v>87</v>
      </c>
      <c r="U301" s="12">
        <v>0</v>
      </c>
      <c r="V301" s="12">
        <v>0</v>
      </c>
    </row>
    <row r="302" spans="1:22" x14ac:dyDescent="0.3">
      <c r="A302" s="19">
        <v>42370</v>
      </c>
      <c r="B302" s="11">
        <v>301</v>
      </c>
      <c r="C302" s="18">
        <v>0.05</v>
      </c>
      <c r="D302" s="12">
        <v>5.3999999999999999E-2</v>
      </c>
      <c r="E302" s="83">
        <v>1.9E-2</v>
      </c>
      <c r="F302" s="12"/>
      <c r="G302" s="13"/>
      <c r="H302" s="12">
        <v>19</v>
      </c>
      <c r="I302" s="12">
        <v>12</v>
      </c>
      <c r="J302" s="12">
        <v>11</v>
      </c>
      <c r="K302" s="12"/>
      <c r="L302" s="12"/>
      <c r="M302" s="18">
        <v>18</v>
      </c>
      <c r="N302" s="12">
        <v>11</v>
      </c>
      <c r="O302" s="12">
        <v>5</v>
      </c>
      <c r="P302" s="12"/>
      <c r="Q302" s="13"/>
      <c r="R302" s="12">
        <v>20.9</v>
      </c>
      <c r="S302" s="12">
        <v>104.8</v>
      </c>
      <c r="T302" s="12">
        <v>72.7</v>
      </c>
      <c r="U302" s="12">
        <v>53</v>
      </c>
      <c r="V302" s="12">
        <v>10</v>
      </c>
    </row>
    <row r="303" spans="1:22" x14ac:dyDescent="0.3">
      <c r="A303" s="19">
        <v>42401</v>
      </c>
      <c r="B303" s="11">
        <v>302</v>
      </c>
      <c r="C303" s="18">
        <v>4.9000000000000002E-2</v>
      </c>
      <c r="D303" s="12">
        <v>4.1000000000000002E-2</v>
      </c>
      <c r="E303" s="83">
        <v>0.126</v>
      </c>
      <c r="F303" s="12"/>
      <c r="G303" s="13"/>
      <c r="H303" s="12">
        <v>19</v>
      </c>
      <c r="I303" s="12">
        <v>11</v>
      </c>
      <c r="J303" s="12">
        <v>23</v>
      </c>
      <c r="K303" s="12"/>
      <c r="L303" s="12"/>
      <c r="M303" s="18">
        <v>18</v>
      </c>
      <c r="N303" s="12">
        <v>10</v>
      </c>
      <c r="O303" s="12">
        <v>5</v>
      </c>
      <c r="P303" s="12"/>
      <c r="Q303" s="13"/>
      <c r="R303" s="12">
        <v>24</v>
      </c>
      <c r="S303" s="12">
        <v>66.8</v>
      </c>
      <c r="T303" s="12">
        <v>91.7</v>
      </c>
      <c r="U303" s="12">
        <v>15</v>
      </c>
      <c r="V303" s="12">
        <v>33</v>
      </c>
    </row>
    <row r="304" spans="1:22" x14ac:dyDescent="0.3">
      <c r="A304" s="19">
        <v>42430</v>
      </c>
      <c r="B304" s="11">
        <v>303</v>
      </c>
      <c r="C304" s="18">
        <v>5.6000000000000001E-2</v>
      </c>
      <c r="D304" s="12">
        <v>7.5999999999999998E-2</v>
      </c>
      <c r="E304" s="83">
        <v>0.219</v>
      </c>
      <c r="F304" s="12"/>
      <c r="G304" s="13"/>
      <c r="H304" s="12">
        <v>19</v>
      </c>
      <c r="I304" s="12">
        <v>13</v>
      </c>
      <c r="J304" s="12">
        <v>33</v>
      </c>
      <c r="K304" s="12"/>
      <c r="L304" s="12"/>
      <c r="M304" s="18">
        <v>18</v>
      </c>
      <c r="N304" s="12">
        <v>11</v>
      </c>
      <c r="O304" s="12">
        <v>25</v>
      </c>
      <c r="P304" s="12"/>
      <c r="Q304" s="13"/>
      <c r="R304" s="12">
        <v>82.6</v>
      </c>
      <c r="S304" s="12">
        <v>113.3</v>
      </c>
      <c r="T304" s="12">
        <v>105.8</v>
      </c>
      <c r="U304" s="12">
        <v>103</v>
      </c>
      <c r="V304" s="12">
        <v>67</v>
      </c>
    </row>
    <row r="305" spans="1:22" x14ac:dyDescent="0.3">
      <c r="A305" s="19">
        <v>42461</v>
      </c>
      <c r="B305" s="11">
        <v>304</v>
      </c>
      <c r="C305" s="18">
        <v>0.219</v>
      </c>
      <c r="D305" s="12">
        <v>0.16500000000000001</v>
      </c>
      <c r="E305" s="83">
        <v>1.6990000000000001</v>
      </c>
      <c r="F305" s="12">
        <v>0.68799999999999994</v>
      </c>
      <c r="G305" s="13"/>
      <c r="H305" s="12">
        <v>27</v>
      </c>
      <c r="I305" s="12">
        <v>18</v>
      </c>
      <c r="J305" s="12">
        <v>72</v>
      </c>
      <c r="K305" s="12">
        <v>73</v>
      </c>
      <c r="L305" s="12"/>
      <c r="M305" s="18">
        <v>20</v>
      </c>
      <c r="N305" s="12">
        <v>13</v>
      </c>
      <c r="O305" s="12">
        <v>30</v>
      </c>
      <c r="P305" s="12">
        <v>45</v>
      </c>
      <c r="Q305" s="13"/>
      <c r="R305" s="12">
        <v>171.8</v>
      </c>
      <c r="S305" s="12">
        <v>44.7</v>
      </c>
      <c r="T305" s="12">
        <v>67.099999999999994</v>
      </c>
      <c r="U305" s="12">
        <v>194</v>
      </c>
      <c r="V305" s="12">
        <v>169</v>
      </c>
    </row>
    <row r="306" spans="1:22" x14ac:dyDescent="0.3">
      <c r="A306" s="19">
        <v>42491</v>
      </c>
      <c r="B306" s="11">
        <v>305</v>
      </c>
      <c r="C306" s="18">
        <v>0.52300000000000002</v>
      </c>
      <c r="D306" s="12">
        <v>0.32300000000000001</v>
      </c>
      <c r="E306" s="83">
        <v>1.679</v>
      </c>
      <c r="F306" s="12">
        <v>0.98599999999999999</v>
      </c>
      <c r="G306" s="13">
        <v>1.2989999999999999</v>
      </c>
      <c r="H306" s="12">
        <v>40</v>
      </c>
      <c r="I306" s="12">
        <v>27</v>
      </c>
      <c r="J306" s="12">
        <v>75</v>
      </c>
      <c r="K306" s="12">
        <v>88</v>
      </c>
      <c r="L306" s="12">
        <v>75</v>
      </c>
      <c r="M306" s="18">
        <v>30</v>
      </c>
      <c r="N306" s="12">
        <v>19</v>
      </c>
      <c r="O306" s="12">
        <v>33</v>
      </c>
      <c r="P306" s="12">
        <v>67</v>
      </c>
      <c r="Q306" s="13">
        <v>46</v>
      </c>
      <c r="R306" s="12">
        <v>73.8</v>
      </c>
      <c r="S306" s="12">
        <v>59.4</v>
      </c>
      <c r="T306" s="12">
        <v>72.099999999999994</v>
      </c>
      <c r="U306" s="12">
        <v>120</v>
      </c>
      <c r="V306" s="12">
        <v>118</v>
      </c>
    </row>
    <row r="307" spans="1:22" x14ac:dyDescent="0.3">
      <c r="A307" s="19">
        <v>42522</v>
      </c>
      <c r="B307" s="11">
        <v>306</v>
      </c>
      <c r="C307" s="18">
        <v>0.26100000000000001</v>
      </c>
      <c r="D307" s="12">
        <v>0.24199999999999999</v>
      </c>
      <c r="E307" s="83">
        <v>0.28000000000000003</v>
      </c>
      <c r="F307" s="12">
        <v>0.46100000000000002</v>
      </c>
      <c r="G307" s="13">
        <v>0.17399999999999999</v>
      </c>
      <c r="H307" s="12">
        <v>31</v>
      </c>
      <c r="I307" s="12">
        <v>24</v>
      </c>
      <c r="J307" s="12">
        <v>37</v>
      </c>
      <c r="K307" s="12">
        <v>70</v>
      </c>
      <c r="L307" s="12">
        <v>40</v>
      </c>
      <c r="M307" s="18">
        <v>28</v>
      </c>
      <c r="N307" s="12">
        <v>20</v>
      </c>
      <c r="O307" s="12">
        <v>33</v>
      </c>
      <c r="P307" s="12">
        <v>59</v>
      </c>
      <c r="Q307" s="13">
        <v>36</v>
      </c>
      <c r="R307" s="12">
        <v>68.7</v>
      </c>
      <c r="S307" s="12">
        <v>32.1</v>
      </c>
      <c r="T307" s="12">
        <v>69.400000000000006</v>
      </c>
      <c r="U307" s="12">
        <v>54</v>
      </c>
      <c r="V307" s="12">
        <v>29</v>
      </c>
    </row>
    <row r="308" spans="1:22" x14ac:dyDescent="0.3">
      <c r="A308" s="19">
        <v>42552</v>
      </c>
      <c r="B308" s="11">
        <v>307</v>
      </c>
      <c r="C308" s="18">
        <v>0.186</v>
      </c>
      <c r="D308" s="12">
        <v>0.20899999999999999</v>
      </c>
      <c r="E308" s="83">
        <v>0.23100000000000001</v>
      </c>
      <c r="F308" s="12">
        <v>0.30399999999999999</v>
      </c>
      <c r="G308" s="13">
        <v>6.6000000000000003E-2</v>
      </c>
      <c r="H308" s="12">
        <v>28</v>
      </c>
      <c r="I308" s="12">
        <v>22</v>
      </c>
      <c r="J308" s="12">
        <v>34</v>
      </c>
      <c r="K308" s="12">
        <v>63</v>
      </c>
      <c r="L308" s="12">
        <v>33</v>
      </c>
      <c r="M308" s="18">
        <v>22</v>
      </c>
      <c r="N308" s="12">
        <v>16</v>
      </c>
      <c r="O308" s="12">
        <v>28</v>
      </c>
      <c r="P308" s="12">
        <v>49</v>
      </c>
      <c r="Q308" s="13">
        <v>27</v>
      </c>
      <c r="R308" s="12">
        <v>51.6</v>
      </c>
      <c r="S308" s="12">
        <v>37.799999999999997</v>
      </c>
      <c r="T308" s="12">
        <v>70.099999999999994</v>
      </c>
      <c r="U308" s="12">
        <v>40.200000000000003</v>
      </c>
      <c r="V308" s="12">
        <v>76</v>
      </c>
    </row>
    <row r="309" spans="1:22" x14ac:dyDescent="0.3">
      <c r="A309" s="19">
        <v>42583</v>
      </c>
      <c r="B309" s="11">
        <v>308</v>
      </c>
      <c r="C309" s="18">
        <v>0.157</v>
      </c>
      <c r="D309" s="12">
        <v>0.23</v>
      </c>
      <c r="E309" s="83">
        <v>0.26500000000000001</v>
      </c>
      <c r="F309" s="12">
        <v>0.25600000000000001</v>
      </c>
      <c r="G309" s="13">
        <v>4.9000000000000002E-2</v>
      </c>
      <c r="H309" s="12">
        <v>27</v>
      </c>
      <c r="I309" s="12">
        <v>23</v>
      </c>
      <c r="J309" s="12">
        <v>36</v>
      </c>
      <c r="K309" s="12">
        <v>59</v>
      </c>
      <c r="L309" s="12">
        <v>29</v>
      </c>
      <c r="M309" s="18">
        <v>26</v>
      </c>
      <c r="N309" s="12">
        <v>19</v>
      </c>
      <c r="O309" s="12">
        <v>30</v>
      </c>
      <c r="P309" s="12">
        <v>44</v>
      </c>
      <c r="Q309" s="13">
        <v>17</v>
      </c>
      <c r="R309" s="12">
        <v>64.2</v>
      </c>
      <c r="S309" s="12">
        <v>94.2</v>
      </c>
      <c r="T309" s="12">
        <v>80.3</v>
      </c>
      <c r="U309" s="12">
        <v>32.799999999999997</v>
      </c>
      <c r="V309" s="12">
        <v>0</v>
      </c>
    </row>
    <row r="310" spans="1:22" x14ac:dyDescent="0.3">
      <c r="A310" s="19">
        <v>42614</v>
      </c>
      <c r="B310" s="11">
        <v>309</v>
      </c>
      <c r="C310" s="18">
        <v>0.247</v>
      </c>
      <c r="D310" s="12">
        <v>0.23300000000000001</v>
      </c>
      <c r="E310" s="83">
        <v>0.372</v>
      </c>
      <c r="F310" s="12">
        <v>0.36299999999999999</v>
      </c>
      <c r="G310" s="13">
        <v>9.9000000000000005E-2</v>
      </c>
      <c r="H310" s="12">
        <v>31</v>
      </c>
      <c r="I310" s="12">
        <v>23</v>
      </c>
      <c r="J310" s="12">
        <v>42</v>
      </c>
      <c r="K310" s="12">
        <v>65</v>
      </c>
      <c r="L310" s="12">
        <v>35</v>
      </c>
      <c r="M310" s="18">
        <v>26</v>
      </c>
      <c r="N310" s="12">
        <v>18</v>
      </c>
      <c r="O310" s="12">
        <v>37</v>
      </c>
      <c r="P310" s="12">
        <v>52</v>
      </c>
      <c r="Q310" s="13">
        <v>25</v>
      </c>
      <c r="R310" s="12">
        <v>80.599999999999994</v>
      </c>
      <c r="S310" s="12">
        <v>88</v>
      </c>
      <c r="T310" s="12">
        <v>71.400000000000006</v>
      </c>
      <c r="U310" s="12">
        <v>58.4</v>
      </c>
      <c r="V310" s="12">
        <v>122</v>
      </c>
    </row>
    <row r="311" spans="1:22" x14ac:dyDescent="0.3">
      <c r="A311" s="19">
        <v>42644</v>
      </c>
      <c r="B311" s="11">
        <v>310</v>
      </c>
      <c r="C311" s="18">
        <v>0.26</v>
      </c>
      <c r="D311" s="12">
        <v>0.222</v>
      </c>
      <c r="E311" s="83">
        <v>0.35799999999999998</v>
      </c>
      <c r="F311" s="12">
        <v>0.222</v>
      </c>
      <c r="G311" s="13">
        <v>0.106</v>
      </c>
      <c r="H311" s="12">
        <v>31</v>
      </c>
      <c r="I311" s="12">
        <v>22</v>
      </c>
      <c r="J311" s="12">
        <v>41</v>
      </c>
      <c r="K311" s="12">
        <v>58</v>
      </c>
      <c r="L311" s="12">
        <v>36</v>
      </c>
      <c r="M311" s="18">
        <v>26</v>
      </c>
      <c r="N311" s="12">
        <v>18</v>
      </c>
      <c r="O311" s="12">
        <v>34</v>
      </c>
      <c r="P311" s="12">
        <v>43</v>
      </c>
      <c r="Q311" s="13">
        <v>25</v>
      </c>
      <c r="R311" s="12">
        <v>126.9</v>
      </c>
      <c r="S311" s="12">
        <v>106.6</v>
      </c>
      <c r="T311" s="12">
        <v>77.3</v>
      </c>
      <c r="U311" s="12">
        <v>86.1</v>
      </c>
      <c r="V311" s="12">
        <v>126</v>
      </c>
    </row>
    <row r="312" spans="1:22" x14ac:dyDescent="0.3">
      <c r="A312" s="19">
        <v>42675</v>
      </c>
      <c r="B312" s="11">
        <v>311</v>
      </c>
      <c r="C312" s="18">
        <v>0.58699999999999997</v>
      </c>
      <c r="D312" s="12">
        <v>0.64300000000000002</v>
      </c>
      <c r="E312" s="83">
        <v>1.839</v>
      </c>
      <c r="F312" s="12">
        <v>1.508</v>
      </c>
      <c r="G312" s="13">
        <v>2.4169999999999998</v>
      </c>
      <c r="H312" s="12">
        <v>43</v>
      </c>
      <c r="I312" s="12">
        <v>41</v>
      </c>
      <c r="J312" s="12">
        <v>85</v>
      </c>
      <c r="K312" s="12">
        <v>107</v>
      </c>
      <c r="L312" s="12">
        <v>99</v>
      </c>
      <c r="M312" s="18">
        <v>30</v>
      </c>
      <c r="N312" s="12">
        <v>24</v>
      </c>
      <c r="O312" s="12">
        <v>58</v>
      </c>
      <c r="P312" s="12">
        <v>64</v>
      </c>
      <c r="Q312" s="13">
        <v>45</v>
      </c>
      <c r="R312" s="12">
        <v>206.6</v>
      </c>
      <c r="S312" s="12">
        <v>14.1</v>
      </c>
      <c r="T312" s="12">
        <v>71</v>
      </c>
      <c r="U312" s="12">
        <v>186.3</v>
      </c>
      <c r="V312" s="12">
        <v>181</v>
      </c>
    </row>
    <row r="313" spans="1:22" x14ac:dyDescent="0.3">
      <c r="A313" s="19">
        <v>42705</v>
      </c>
      <c r="B313" s="11">
        <v>312</v>
      </c>
      <c r="C313" s="18">
        <v>0.30099999999999999</v>
      </c>
      <c r="D313" s="12">
        <v>0.30199999999999999</v>
      </c>
      <c r="E313" s="83">
        <v>0.70399999999999996</v>
      </c>
      <c r="F313" s="12">
        <v>0.79600000000000004</v>
      </c>
      <c r="G313" s="13">
        <v>0.84699999999999998</v>
      </c>
      <c r="H313" s="12">
        <v>33</v>
      </c>
      <c r="I313" s="12">
        <v>27</v>
      </c>
      <c r="J313" s="12">
        <v>56</v>
      </c>
      <c r="K313" s="12">
        <v>81</v>
      </c>
      <c r="L313" s="12">
        <v>64</v>
      </c>
      <c r="M313" s="18">
        <v>28</v>
      </c>
      <c r="N313" s="12">
        <v>22</v>
      </c>
      <c r="O313" s="12">
        <v>41</v>
      </c>
      <c r="P313" s="12">
        <v>66</v>
      </c>
      <c r="Q313" s="13">
        <v>49</v>
      </c>
      <c r="R313" s="12">
        <v>66.900000000000006</v>
      </c>
      <c r="S313" s="12">
        <v>79.099999999999994</v>
      </c>
      <c r="T313" s="12">
        <v>59.3</v>
      </c>
      <c r="U313" s="12">
        <v>97</v>
      </c>
      <c r="V313" s="12">
        <v>42</v>
      </c>
    </row>
    <row r="314" spans="1:22" x14ac:dyDescent="0.3">
      <c r="A314" s="19">
        <v>42736</v>
      </c>
      <c r="B314" s="11">
        <v>313</v>
      </c>
      <c r="C314" s="18">
        <v>0.224</v>
      </c>
      <c r="D314" s="12">
        <v>0.19900000000000001</v>
      </c>
      <c r="E314" s="83">
        <v>0.38900000000000001</v>
      </c>
      <c r="F314" s="12">
        <v>0.379</v>
      </c>
      <c r="G314" s="13">
        <v>0.432</v>
      </c>
      <c r="H314" s="12">
        <v>28</v>
      </c>
      <c r="I314" s="12">
        <v>21</v>
      </c>
      <c r="J314" s="12">
        <v>43</v>
      </c>
      <c r="K314" s="12">
        <v>67</v>
      </c>
      <c r="L314" s="12">
        <v>51</v>
      </c>
      <c r="M314" s="18">
        <v>26</v>
      </c>
      <c r="N314" s="12">
        <v>20</v>
      </c>
      <c r="O314" s="12">
        <v>38</v>
      </c>
      <c r="P314" s="12">
        <v>58</v>
      </c>
      <c r="Q314" s="13">
        <v>40</v>
      </c>
      <c r="R314" s="12">
        <v>80.5</v>
      </c>
      <c r="S314" s="12">
        <v>27.6</v>
      </c>
      <c r="T314" s="12">
        <v>77</v>
      </c>
      <c r="U314" s="12">
        <v>74.900000000000006</v>
      </c>
      <c r="V314" s="12">
        <v>10</v>
      </c>
    </row>
    <row r="315" spans="1:22" x14ac:dyDescent="0.3">
      <c r="A315" s="19">
        <v>42767</v>
      </c>
      <c r="B315" s="11">
        <v>314</v>
      </c>
      <c r="C315" s="18">
        <v>0.20399999999999999</v>
      </c>
      <c r="D315" s="12">
        <v>0.19600000000000001</v>
      </c>
      <c r="E315" s="83">
        <v>0.29499999999999998</v>
      </c>
      <c r="F315" s="12">
        <v>0.16800000000000001</v>
      </c>
      <c r="G315" s="13">
        <v>0.14299999999999999</v>
      </c>
      <c r="H315" s="12">
        <v>27</v>
      </c>
      <c r="I315" s="12">
        <v>21</v>
      </c>
      <c r="J315" s="12">
        <v>38</v>
      </c>
      <c r="K315" s="12">
        <v>54</v>
      </c>
      <c r="L315" s="12">
        <v>39</v>
      </c>
      <c r="M315" s="18">
        <v>24</v>
      </c>
      <c r="N315" s="12">
        <v>16</v>
      </c>
      <c r="O315" s="12">
        <v>33</v>
      </c>
      <c r="P315" s="12">
        <v>42</v>
      </c>
      <c r="Q315" s="13">
        <v>30</v>
      </c>
      <c r="R315" s="12">
        <v>55.5</v>
      </c>
      <c r="S315" s="12">
        <v>67.5</v>
      </c>
      <c r="T315" s="12">
        <v>95</v>
      </c>
      <c r="U315" s="12">
        <v>74.3</v>
      </c>
      <c r="V315" s="12">
        <v>18</v>
      </c>
    </row>
    <row r="316" spans="1:22" x14ac:dyDescent="0.3">
      <c r="A316" s="19">
        <v>42795</v>
      </c>
      <c r="B316" s="11">
        <v>315</v>
      </c>
      <c r="C316" s="18">
        <v>0.34599999999999997</v>
      </c>
      <c r="D316" s="12">
        <v>0.42699999999999999</v>
      </c>
      <c r="E316" s="83">
        <v>0.432</v>
      </c>
      <c r="F316" s="12">
        <v>0.74399999999999999</v>
      </c>
      <c r="G316" s="13">
        <v>1.1220000000000001</v>
      </c>
      <c r="H316" s="12">
        <v>34</v>
      </c>
      <c r="I316" s="12">
        <v>33</v>
      </c>
      <c r="J316" s="12">
        <v>44</v>
      </c>
      <c r="K316" s="12">
        <v>80</v>
      </c>
      <c r="L316" s="12">
        <v>70</v>
      </c>
      <c r="M316" s="18">
        <v>28</v>
      </c>
      <c r="N316" s="12">
        <v>25</v>
      </c>
      <c r="O316" s="12">
        <v>36</v>
      </c>
      <c r="P316" s="12">
        <v>58</v>
      </c>
      <c r="Q316" s="13">
        <v>45</v>
      </c>
      <c r="R316" s="12">
        <v>115.4</v>
      </c>
      <c r="S316" s="12">
        <v>82.6</v>
      </c>
      <c r="T316" s="12">
        <v>66.7</v>
      </c>
      <c r="U316" s="12">
        <v>122.5</v>
      </c>
      <c r="V316" s="12">
        <v>233</v>
      </c>
    </row>
    <row r="317" spans="1:22" x14ac:dyDescent="0.3">
      <c r="A317" s="19">
        <v>42826</v>
      </c>
      <c r="B317" s="11">
        <v>316</v>
      </c>
      <c r="C317" s="18">
        <v>0.36699999999999999</v>
      </c>
      <c r="D317" s="12">
        <v>0.43099999999999999</v>
      </c>
      <c r="E317" s="83">
        <v>1.6359999999999999</v>
      </c>
      <c r="F317" s="12">
        <v>0.98099999999999998</v>
      </c>
      <c r="G317" s="13">
        <v>1.409</v>
      </c>
      <c r="H317" s="12">
        <v>35</v>
      </c>
      <c r="I317" s="12">
        <v>33</v>
      </c>
      <c r="J317" s="12">
        <v>83</v>
      </c>
      <c r="K317" s="12">
        <v>87</v>
      </c>
      <c r="L317" s="12">
        <v>77</v>
      </c>
      <c r="M317" s="18">
        <v>32</v>
      </c>
      <c r="N317" s="12">
        <v>26</v>
      </c>
      <c r="O317" s="12">
        <v>64</v>
      </c>
      <c r="P317" s="12">
        <v>72</v>
      </c>
      <c r="Q317" s="13">
        <v>61</v>
      </c>
      <c r="R317" s="12">
        <v>97</v>
      </c>
      <c r="S317" s="12">
        <v>81.8</v>
      </c>
      <c r="T317" s="12">
        <v>77.599999999999994</v>
      </c>
      <c r="U317" s="12">
        <v>84.5</v>
      </c>
      <c r="V317" s="12">
        <v>95</v>
      </c>
    </row>
    <row r="318" spans="1:22" x14ac:dyDescent="0.3">
      <c r="A318" s="19">
        <v>42856</v>
      </c>
      <c r="B318" s="11">
        <v>317</v>
      </c>
      <c r="C318" s="18">
        <v>0.44900000000000001</v>
      </c>
      <c r="D318" s="12">
        <v>0.623</v>
      </c>
      <c r="E318" s="83">
        <v>2.1360000000000001</v>
      </c>
      <c r="F318" s="12">
        <v>1.613</v>
      </c>
      <c r="G318" s="13">
        <v>2.6040000000000001</v>
      </c>
      <c r="H318" s="12">
        <v>38</v>
      </c>
      <c r="I318" s="12">
        <v>41</v>
      </c>
      <c r="J318" s="12">
        <v>97</v>
      </c>
      <c r="K318" s="12">
        <v>110</v>
      </c>
      <c r="L318" s="12">
        <v>105</v>
      </c>
      <c r="M318" s="18">
        <v>32</v>
      </c>
      <c r="N318" s="12">
        <v>31</v>
      </c>
      <c r="O318" s="12">
        <v>73</v>
      </c>
      <c r="P318" s="12">
        <v>79</v>
      </c>
      <c r="Q318" s="13">
        <v>62</v>
      </c>
      <c r="R318" s="12">
        <v>117</v>
      </c>
      <c r="S318" s="12">
        <v>57.2</v>
      </c>
      <c r="T318" s="12">
        <v>68</v>
      </c>
      <c r="U318" s="12">
        <v>147.80000000000001</v>
      </c>
      <c r="V318" s="12">
        <v>204</v>
      </c>
    </row>
    <row r="319" spans="1:22" x14ac:dyDescent="0.3">
      <c r="A319" s="19">
        <v>42887</v>
      </c>
      <c r="B319" s="11">
        <v>318</v>
      </c>
      <c r="C319" s="18">
        <v>0.26700000000000002</v>
      </c>
      <c r="D319" s="12">
        <v>0.49099999999999999</v>
      </c>
      <c r="E319" s="83">
        <v>1.3129999999999999</v>
      </c>
      <c r="F319" s="12">
        <v>1.0780000000000001</v>
      </c>
      <c r="G319" s="13">
        <v>1.284</v>
      </c>
      <c r="H319" s="12">
        <v>30</v>
      </c>
      <c r="I319" s="12">
        <v>36</v>
      </c>
      <c r="J319" s="12">
        <v>76</v>
      </c>
      <c r="K319" s="12">
        <v>91</v>
      </c>
      <c r="L319" s="12">
        <v>73</v>
      </c>
      <c r="M319" s="18">
        <v>18</v>
      </c>
      <c r="N319" s="12">
        <v>29</v>
      </c>
      <c r="O319" s="12">
        <v>67</v>
      </c>
      <c r="P319" s="12">
        <v>65</v>
      </c>
      <c r="Q319" s="13">
        <v>39</v>
      </c>
      <c r="R319" s="12">
        <v>109.4</v>
      </c>
      <c r="S319" s="12">
        <v>79.400000000000006</v>
      </c>
      <c r="T319" s="12">
        <v>63</v>
      </c>
      <c r="U319" s="12">
        <v>85.5</v>
      </c>
      <c r="V319" s="12">
        <v>135</v>
      </c>
    </row>
    <row r="320" spans="1:22" x14ac:dyDescent="0.3">
      <c r="A320" s="19">
        <v>42917</v>
      </c>
      <c r="B320" s="11">
        <v>319</v>
      </c>
      <c r="C320" s="18">
        <v>4.7E-2</v>
      </c>
      <c r="D320" s="12">
        <v>0.28399999999999997</v>
      </c>
      <c r="E320" s="83">
        <v>0.93600000000000005</v>
      </c>
      <c r="F320" s="12">
        <v>0.626</v>
      </c>
      <c r="G320" s="13">
        <v>0.59299999999999997</v>
      </c>
      <c r="H320" s="12">
        <v>15</v>
      </c>
      <c r="I320" s="12">
        <v>26</v>
      </c>
      <c r="J320" s="12">
        <v>65</v>
      </c>
      <c r="K320" s="12">
        <v>76</v>
      </c>
      <c r="L320" s="12">
        <v>58</v>
      </c>
      <c r="M320" s="18">
        <v>10</v>
      </c>
      <c r="N320" s="12">
        <v>25</v>
      </c>
      <c r="O320" s="12">
        <v>61</v>
      </c>
      <c r="P320" s="12">
        <v>72</v>
      </c>
      <c r="Q320" s="13">
        <v>51</v>
      </c>
      <c r="R320" s="12">
        <v>50</v>
      </c>
      <c r="S320" s="12">
        <v>78.599999999999994</v>
      </c>
      <c r="T320" s="12">
        <v>88.9</v>
      </c>
      <c r="U320" s="12">
        <v>61</v>
      </c>
      <c r="V320" s="12">
        <v>55</v>
      </c>
    </row>
    <row r="321" spans="1:22" x14ac:dyDescent="0.3">
      <c r="A321" s="19">
        <v>42948</v>
      </c>
      <c r="B321" s="11">
        <v>320</v>
      </c>
      <c r="C321" s="18">
        <v>5.0000000000000001E-3</v>
      </c>
      <c r="D321" s="12">
        <v>0.23599999999999999</v>
      </c>
      <c r="E321" s="83">
        <v>0.94</v>
      </c>
      <c r="F321" s="12">
        <v>0.39500000000000002</v>
      </c>
      <c r="G321" s="13">
        <v>0.42399999999999999</v>
      </c>
      <c r="H321" s="12">
        <v>10</v>
      </c>
      <c r="I321" s="12">
        <v>24</v>
      </c>
      <c r="J321" s="12">
        <v>64</v>
      </c>
      <c r="K321" s="12">
        <v>67</v>
      </c>
      <c r="L321" s="12">
        <v>52</v>
      </c>
      <c r="M321" s="18">
        <v>8</v>
      </c>
      <c r="N321" s="12">
        <v>21</v>
      </c>
      <c r="O321" s="12">
        <v>30</v>
      </c>
      <c r="P321" s="12">
        <v>58</v>
      </c>
      <c r="Q321" s="13">
        <v>39</v>
      </c>
      <c r="R321" s="12">
        <v>52.5</v>
      </c>
      <c r="S321" s="12">
        <v>96.1</v>
      </c>
      <c r="T321" s="12">
        <v>85.7</v>
      </c>
      <c r="U321" s="12">
        <v>52.6</v>
      </c>
      <c r="V321" s="12">
        <v>73</v>
      </c>
    </row>
    <row r="322" spans="1:22" x14ac:dyDescent="0.3">
      <c r="A322" s="19">
        <v>42979</v>
      </c>
      <c r="B322" s="11">
        <v>321</v>
      </c>
      <c r="C322" s="18">
        <v>0.14099999999999999</v>
      </c>
      <c r="D322" s="12">
        <v>0.24299999999999999</v>
      </c>
      <c r="E322" s="83">
        <v>0.82499999999999996</v>
      </c>
      <c r="F322" s="12">
        <v>0.41899999999999998</v>
      </c>
      <c r="G322" s="13">
        <v>0.59299999999999997</v>
      </c>
      <c r="H322" s="12">
        <v>10</v>
      </c>
      <c r="I322" s="12">
        <v>24</v>
      </c>
      <c r="J322" s="12">
        <v>60</v>
      </c>
      <c r="K322" s="12">
        <v>68</v>
      </c>
      <c r="L322" s="12">
        <v>58</v>
      </c>
      <c r="M322" s="18">
        <v>8</v>
      </c>
      <c r="N322" s="12">
        <v>21</v>
      </c>
      <c r="O322" s="12">
        <v>42</v>
      </c>
      <c r="P322" s="12">
        <v>60</v>
      </c>
      <c r="Q322" s="13">
        <v>50</v>
      </c>
      <c r="R322" s="12">
        <v>83.2</v>
      </c>
      <c r="S322" s="12">
        <v>80.7</v>
      </c>
      <c r="T322" s="12">
        <v>88.6</v>
      </c>
      <c r="U322" s="12">
        <v>75.2</v>
      </c>
      <c r="V322" s="12">
        <v>64</v>
      </c>
    </row>
    <row r="323" spans="1:22" x14ac:dyDescent="0.3">
      <c r="A323" s="19">
        <v>43009</v>
      </c>
      <c r="B323" s="11">
        <v>322</v>
      </c>
      <c r="C323" s="18">
        <v>0.20799999999999999</v>
      </c>
      <c r="D323" s="12">
        <v>0.33700000000000002</v>
      </c>
      <c r="E323" s="83">
        <v>1.0920000000000001</v>
      </c>
      <c r="F323" s="12">
        <v>0.69099999999999995</v>
      </c>
      <c r="G323" s="13">
        <v>1.1819999999999999</v>
      </c>
      <c r="H323" s="12">
        <v>18</v>
      </c>
      <c r="I323" s="12">
        <v>28</v>
      </c>
      <c r="J323" s="12">
        <v>66</v>
      </c>
      <c r="K323" s="12">
        <v>76</v>
      </c>
      <c r="L323" s="12">
        <v>71</v>
      </c>
      <c r="M323" s="18">
        <v>8</v>
      </c>
      <c r="N323" s="12">
        <v>19</v>
      </c>
      <c r="O323" s="12">
        <v>48</v>
      </c>
      <c r="P323" s="12">
        <v>47</v>
      </c>
      <c r="Q323" s="13">
        <v>35</v>
      </c>
      <c r="R323" s="12">
        <v>155.69999999999999</v>
      </c>
      <c r="S323" s="12">
        <v>90</v>
      </c>
      <c r="T323" s="12">
        <v>84.8</v>
      </c>
      <c r="U323" s="12">
        <v>155</v>
      </c>
      <c r="V323" s="12">
        <v>181</v>
      </c>
    </row>
    <row r="324" spans="1:22" x14ac:dyDescent="0.3">
      <c r="A324" s="19">
        <v>43040</v>
      </c>
      <c r="B324" s="11">
        <v>323</v>
      </c>
      <c r="C324" s="18">
        <v>0.311</v>
      </c>
      <c r="D324" s="12">
        <v>0.73099999999999998</v>
      </c>
      <c r="E324" s="83">
        <v>1.911</v>
      </c>
      <c r="F324" s="12">
        <v>1.6719999999999999</v>
      </c>
      <c r="G324" s="13">
        <v>2.5299999999999998</v>
      </c>
      <c r="H324" s="12">
        <v>31</v>
      </c>
      <c r="I324" s="12">
        <v>43</v>
      </c>
      <c r="J324" s="12">
        <v>87</v>
      </c>
      <c r="K324" s="12">
        <v>113</v>
      </c>
      <c r="L324" s="12">
        <v>100</v>
      </c>
      <c r="M324" s="18">
        <v>22</v>
      </c>
      <c r="N324" s="12">
        <v>22</v>
      </c>
      <c r="O324" s="12">
        <v>46</v>
      </c>
      <c r="P324" s="12">
        <v>72</v>
      </c>
      <c r="Q324" s="13">
        <v>30</v>
      </c>
      <c r="R324" s="12">
        <v>215.9</v>
      </c>
      <c r="S324" s="12">
        <v>82</v>
      </c>
      <c r="T324" s="12">
        <v>74.8</v>
      </c>
      <c r="U324" s="12">
        <v>180.7</v>
      </c>
      <c r="V324" s="12">
        <v>207</v>
      </c>
    </row>
    <row r="325" spans="1:22" x14ac:dyDescent="0.3">
      <c r="A325" s="19">
        <v>43070</v>
      </c>
      <c r="B325" s="11">
        <v>324</v>
      </c>
      <c r="C325" s="18">
        <v>5.8999999999999997E-2</v>
      </c>
      <c r="D325" s="12">
        <v>0.50800000000000001</v>
      </c>
      <c r="E325" s="83">
        <v>1.0189999999999999</v>
      </c>
      <c r="F325" s="12">
        <v>1.095</v>
      </c>
      <c r="G325" s="13">
        <v>1.236</v>
      </c>
      <c r="H325" s="12">
        <v>16</v>
      </c>
      <c r="I325" s="12">
        <v>35</v>
      </c>
      <c r="J325" s="12">
        <v>67</v>
      </c>
      <c r="K325" s="12">
        <v>92</v>
      </c>
      <c r="L325" s="12">
        <v>74</v>
      </c>
      <c r="M325" s="18">
        <v>10</v>
      </c>
      <c r="N325" s="12">
        <v>23</v>
      </c>
      <c r="O325" s="12">
        <v>62</v>
      </c>
      <c r="P325" s="12">
        <v>62</v>
      </c>
      <c r="Q325" s="13">
        <v>45</v>
      </c>
      <c r="R325" s="12">
        <v>102.7</v>
      </c>
      <c r="S325" s="12">
        <v>86.7</v>
      </c>
      <c r="T325" s="12">
        <v>86.8</v>
      </c>
      <c r="U325" s="12">
        <v>98.9</v>
      </c>
      <c r="V325" s="12">
        <v>87</v>
      </c>
    </row>
    <row r="326" spans="1:22" x14ac:dyDescent="0.3">
      <c r="A326" s="19">
        <v>43101</v>
      </c>
      <c r="B326" s="11">
        <v>325</v>
      </c>
      <c r="C326" s="18">
        <v>7.0000000000000001E-3</v>
      </c>
      <c r="D326" s="12">
        <v>0.27300000000000002</v>
      </c>
      <c r="E326" s="83">
        <v>0.61699999999999999</v>
      </c>
      <c r="F326" s="12">
        <v>0.753</v>
      </c>
      <c r="G326" s="13">
        <v>0.51300000000000001</v>
      </c>
      <c r="H326" s="12">
        <v>10</v>
      </c>
      <c r="I326" s="12">
        <v>25</v>
      </c>
      <c r="J326" s="12">
        <v>52</v>
      </c>
      <c r="K326" s="12">
        <v>79</v>
      </c>
      <c r="L326" s="12">
        <v>52</v>
      </c>
      <c r="M326" s="18">
        <v>6</v>
      </c>
      <c r="N326" s="12">
        <v>17</v>
      </c>
      <c r="O326" s="12">
        <v>40</v>
      </c>
      <c r="P326" s="12">
        <v>61</v>
      </c>
      <c r="Q326" s="13">
        <v>30</v>
      </c>
      <c r="R326" s="12">
        <v>33.6</v>
      </c>
      <c r="S326" s="12">
        <v>94.2</v>
      </c>
      <c r="T326" s="12">
        <v>71.8</v>
      </c>
      <c r="U326" s="12">
        <v>25.7</v>
      </c>
      <c r="V326" s="12"/>
    </row>
    <row r="327" spans="1:22" x14ac:dyDescent="0.3">
      <c r="A327" s="19">
        <v>43132</v>
      </c>
      <c r="B327" s="11">
        <v>326</v>
      </c>
      <c r="C327" s="18">
        <v>4.0000000000000001E-3</v>
      </c>
      <c r="D327" s="12">
        <v>0.188</v>
      </c>
      <c r="E327" s="83">
        <v>0.40899999999999997</v>
      </c>
      <c r="F327" s="12">
        <v>0.52300000000000002</v>
      </c>
      <c r="G327" s="13"/>
      <c r="H327" s="12">
        <v>7</v>
      </c>
      <c r="I327" s="12">
        <v>20</v>
      </c>
      <c r="J327" s="12">
        <v>44</v>
      </c>
      <c r="K327" s="12">
        <v>70</v>
      </c>
      <c r="L327" s="12">
        <v>36</v>
      </c>
      <c r="M327" s="18">
        <v>6</v>
      </c>
      <c r="N327" s="12">
        <v>14</v>
      </c>
      <c r="O327" s="12">
        <v>40</v>
      </c>
      <c r="P327" s="12">
        <v>49</v>
      </c>
      <c r="Q327" s="13">
        <v>10</v>
      </c>
      <c r="R327" s="12">
        <v>123.9</v>
      </c>
      <c r="S327" s="12">
        <v>91.6</v>
      </c>
      <c r="T327" s="12">
        <v>91.3</v>
      </c>
      <c r="U327" s="12">
        <v>109.4</v>
      </c>
      <c r="V327" s="12">
        <v>37</v>
      </c>
    </row>
    <row r="328" spans="1:22" x14ac:dyDescent="0.3">
      <c r="A328" s="19">
        <v>43160</v>
      </c>
      <c r="B328" s="11">
        <v>327</v>
      </c>
      <c r="C328" s="18">
        <v>3.0000000000000001E-3</v>
      </c>
      <c r="D328" s="12">
        <v>0.19500000000000001</v>
      </c>
      <c r="E328" s="83">
        <v>1.157</v>
      </c>
      <c r="F328" s="12">
        <v>0.67700000000000005</v>
      </c>
      <c r="G328" s="13">
        <v>2.0760000000000001</v>
      </c>
      <c r="H328" s="12">
        <v>7</v>
      </c>
      <c r="I328" s="12">
        <v>21</v>
      </c>
      <c r="J328" s="12">
        <v>71</v>
      </c>
      <c r="K328" s="12">
        <v>76</v>
      </c>
      <c r="L328" s="12">
        <v>94</v>
      </c>
      <c r="M328" s="18">
        <v>6</v>
      </c>
      <c r="N328" s="12">
        <v>16</v>
      </c>
      <c r="O328" s="12">
        <v>54</v>
      </c>
      <c r="P328" s="12">
        <v>52</v>
      </c>
      <c r="Q328" s="13">
        <v>60</v>
      </c>
      <c r="R328" s="12">
        <v>96.6</v>
      </c>
      <c r="S328" s="12">
        <v>85.1</v>
      </c>
      <c r="T328" s="12">
        <v>78.900000000000006</v>
      </c>
      <c r="U328" s="12">
        <v>91.6</v>
      </c>
      <c r="V328" s="12">
        <v>176</v>
      </c>
    </row>
    <row r="329" spans="1:22" x14ac:dyDescent="0.3">
      <c r="A329" s="19">
        <v>43191</v>
      </c>
      <c r="B329" s="11">
        <v>328</v>
      </c>
      <c r="C329" s="18">
        <v>0.21</v>
      </c>
      <c r="D329" s="12">
        <v>0.47299999999999998</v>
      </c>
      <c r="E329" s="83">
        <v>2.4180000000000001</v>
      </c>
      <c r="F329" s="12">
        <v>1.8440000000000001</v>
      </c>
      <c r="G329" s="13">
        <v>3.9</v>
      </c>
      <c r="H329" s="12">
        <v>25</v>
      </c>
      <c r="I329" s="12">
        <v>34</v>
      </c>
      <c r="J329" s="12">
        <v>101</v>
      </c>
      <c r="K329" s="12">
        <v>119</v>
      </c>
      <c r="L329" s="12">
        <v>136</v>
      </c>
      <c r="M329" s="18">
        <v>10</v>
      </c>
      <c r="N329" s="12">
        <v>24</v>
      </c>
      <c r="O329" s="12">
        <v>80</v>
      </c>
      <c r="P329" s="12">
        <v>87</v>
      </c>
      <c r="Q329" s="13">
        <v>100</v>
      </c>
      <c r="R329" s="12">
        <v>153.5</v>
      </c>
      <c r="S329" s="12">
        <v>5</v>
      </c>
      <c r="T329" s="12">
        <v>49.7</v>
      </c>
      <c r="U329" s="12">
        <v>382.2</v>
      </c>
      <c r="V329" s="12">
        <v>288</v>
      </c>
    </row>
    <row r="330" spans="1:22" x14ac:dyDescent="0.3">
      <c r="A330" s="19">
        <v>43221</v>
      </c>
      <c r="B330" s="11">
        <v>329</v>
      </c>
      <c r="C330" s="18">
        <v>0.38500000000000001</v>
      </c>
      <c r="D330" s="12">
        <v>0.44500000000000001</v>
      </c>
      <c r="E330" s="83">
        <v>1.921</v>
      </c>
      <c r="F330" s="12">
        <v>2.355</v>
      </c>
      <c r="G330" s="13">
        <v>2.677</v>
      </c>
      <c r="H330" s="12">
        <v>35</v>
      </c>
      <c r="I330" s="12">
        <v>34</v>
      </c>
      <c r="J330" s="12">
        <v>91</v>
      </c>
      <c r="K330" s="12">
        <v>138</v>
      </c>
      <c r="L330" s="12">
        <v>106</v>
      </c>
      <c r="M330" s="18">
        <v>16</v>
      </c>
      <c r="N330" s="12">
        <v>27</v>
      </c>
      <c r="O330" s="12">
        <v>84</v>
      </c>
      <c r="P330" s="12">
        <v>94</v>
      </c>
      <c r="Q330" s="13">
        <v>60</v>
      </c>
      <c r="R330" s="12">
        <v>82.6</v>
      </c>
      <c r="S330" s="12">
        <v>55.9</v>
      </c>
      <c r="T330" s="12">
        <v>51.4</v>
      </c>
      <c r="U330" s="12">
        <v>206</v>
      </c>
      <c r="V330" s="12">
        <v>176</v>
      </c>
    </row>
    <row r="331" spans="1:22" x14ac:dyDescent="0.3">
      <c r="A331" s="19">
        <v>43252</v>
      </c>
      <c r="B331" s="11">
        <v>330</v>
      </c>
      <c r="C331" s="18">
        <v>0.14499999999999999</v>
      </c>
      <c r="D331" s="12">
        <v>0.378</v>
      </c>
      <c r="E331" s="83">
        <v>2.08</v>
      </c>
      <c r="F331" s="12">
        <v>1.5069999999999999</v>
      </c>
      <c r="G331" s="13">
        <v>1.1639999999999999</v>
      </c>
      <c r="H331" s="12">
        <v>24</v>
      </c>
      <c r="I331" s="12">
        <v>31</v>
      </c>
      <c r="J331" s="12">
        <v>94</v>
      </c>
      <c r="K331" s="12">
        <v>107</v>
      </c>
      <c r="L331" s="12">
        <v>71</v>
      </c>
      <c r="M331" s="18">
        <v>14</v>
      </c>
      <c r="N331" s="12">
        <v>26</v>
      </c>
      <c r="O331" s="12">
        <v>80</v>
      </c>
      <c r="P331" s="12">
        <v>95</v>
      </c>
      <c r="Q331" s="13">
        <v>60</v>
      </c>
      <c r="R331" s="12">
        <v>61.8</v>
      </c>
      <c r="S331" s="12">
        <v>71.7</v>
      </c>
      <c r="T331" s="12">
        <v>57.3</v>
      </c>
      <c r="U331" s="12">
        <v>30.9</v>
      </c>
      <c r="V331" s="12">
        <v>30</v>
      </c>
    </row>
    <row r="332" spans="1:22" x14ac:dyDescent="0.3">
      <c r="A332" s="19">
        <v>43282</v>
      </c>
      <c r="B332" s="11">
        <v>331</v>
      </c>
      <c r="C332" s="18">
        <v>5.3999999999999999E-2</v>
      </c>
      <c r="D332" s="12">
        <v>0.36599999999999999</v>
      </c>
      <c r="E332" s="83">
        <v>1.5029999999999999</v>
      </c>
      <c r="F332" s="12">
        <v>1.248</v>
      </c>
      <c r="G332" s="13">
        <v>1.002</v>
      </c>
      <c r="H332" s="12">
        <v>18</v>
      </c>
      <c r="I332" s="12">
        <v>30</v>
      </c>
      <c r="J332" s="12">
        <v>81</v>
      </c>
      <c r="K332" s="12">
        <v>96</v>
      </c>
      <c r="L332" s="12">
        <v>67</v>
      </c>
      <c r="M332" s="18">
        <v>14</v>
      </c>
      <c r="N332" s="12">
        <v>27</v>
      </c>
      <c r="O332" s="12">
        <v>71</v>
      </c>
      <c r="P332" s="12">
        <v>86</v>
      </c>
      <c r="Q332" s="13">
        <v>50</v>
      </c>
      <c r="R332" s="12">
        <v>117.6</v>
      </c>
      <c r="S332" s="12">
        <v>70</v>
      </c>
      <c r="T332" s="12">
        <v>68.8</v>
      </c>
      <c r="U332" s="12">
        <v>55.3</v>
      </c>
      <c r="V332" s="12">
        <v>91</v>
      </c>
    </row>
    <row r="333" spans="1:22" x14ac:dyDescent="0.3">
      <c r="A333" s="19">
        <v>43313</v>
      </c>
      <c r="B333" s="11">
        <v>332</v>
      </c>
      <c r="C333" s="18">
        <v>3.5000000000000003E-2</v>
      </c>
      <c r="D333" s="12">
        <v>0.312</v>
      </c>
      <c r="E333" s="83">
        <v>0.85499999999999998</v>
      </c>
      <c r="F333" s="12">
        <v>1.1419999999999999</v>
      </c>
      <c r="G333" s="13">
        <v>0.52500000000000002</v>
      </c>
      <c r="H333" s="12">
        <v>15</v>
      </c>
      <c r="I333" s="12">
        <v>28</v>
      </c>
      <c r="J333" s="12">
        <v>61</v>
      </c>
      <c r="K333" s="12">
        <v>93</v>
      </c>
      <c r="L333" s="12">
        <v>55</v>
      </c>
      <c r="M333" s="18">
        <v>10</v>
      </c>
      <c r="N333" s="12">
        <v>22</v>
      </c>
      <c r="O333" s="12">
        <v>50</v>
      </c>
      <c r="P333" s="12">
        <v>74</v>
      </c>
      <c r="Q333" s="13">
        <v>44</v>
      </c>
      <c r="R333" s="12">
        <v>46.5</v>
      </c>
      <c r="S333" s="12">
        <v>61.9</v>
      </c>
      <c r="T333" s="12">
        <v>82.5</v>
      </c>
      <c r="U333" s="12">
        <v>33</v>
      </c>
      <c r="V333" s="12">
        <v>7</v>
      </c>
    </row>
    <row r="334" spans="1:22" x14ac:dyDescent="0.3">
      <c r="A334" s="19">
        <v>43344</v>
      </c>
      <c r="B334" s="11">
        <v>333</v>
      </c>
      <c r="C334" s="18">
        <v>2.1000000000000001E-2</v>
      </c>
      <c r="D334" s="12">
        <v>0.219</v>
      </c>
      <c r="E334" s="83">
        <v>0.86599999999999999</v>
      </c>
      <c r="F334" s="12">
        <v>0.95899999999999996</v>
      </c>
      <c r="G334" s="13">
        <v>0.73799999999999999</v>
      </c>
      <c r="H334" s="12">
        <v>12</v>
      </c>
      <c r="I334" s="12">
        <v>22</v>
      </c>
      <c r="J334" s="12">
        <v>62</v>
      </c>
      <c r="K334" s="12">
        <v>86</v>
      </c>
      <c r="L334" s="12">
        <v>61</v>
      </c>
      <c r="M334" s="18">
        <v>8</v>
      </c>
      <c r="N334" s="12">
        <v>20</v>
      </c>
      <c r="O334" s="12">
        <v>55</v>
      </c>
      <c r="P334" s="12">
        <v>74</v>
      </c>
      <c r="Q334" s="13">
        <v>46</v>
      </c>
      <c r="R334" s="12">
        <v>115.3</v>
      </c>
      <c r="S334" s="12">
        <v>79.3</v>
      </c>
      <c r="T334" s="12">
        <v>92.1</v>
      </c>
      <c r="U334" s="12">
        <v>110.7</v>
      </c>
      <c r="V334" s="12">
        <v>142</v>
      </c>
    </row>
    <row r="335" spans="1:22" x14ac:dyDescent="0.3">
      <c r="A335" s="19">
        <v>43374</v>
      </c>
      <c r="B335" s="11">
        <v>334</v>
      </c>
      <c r="C335" s="18">
        <v>0.371</v>
      </c>
      <c r="D335" s="12">
        <v>0.435</v>
      </c>
      <c r="E335" s="83">
        <v>1.532</v>
      </c>
      <c r="F335" s="12">
        <v>1.85</v>
      </c>
      <c r="G335" s="13">
        <v>3.1320000000000001</v>
      </c>
      <c r="H335" s="12">
        <v>34</v>
      </c>
      <c r="I335" s="12">
        <v>33</v>
      </c>
      <c r="J335" s="12">
        <v>81</v>
      </c>
      <c r="K335" s="12">
        <v>119</v>
      </c>
      <c r="L335" s="12">
        <v>116</v>
      </c>
      <c r="M335" s="18">
        <v>10</v>
      </c>
      <c r="N335" s="12">
        <v>20</v>
      </c>
      <c r="O335" s="12">
        <v>66</v>
      </c>
      <c r="P335" s="12">
        <v>84</v>
      </c>
      <c r="Q335" s="13">
        <v>55</v>
      </c>
      <c r="R335" s="12">
        <v>99.3</v>
      </c>
      <c r="S335" s="12">
        <v>71.3</v>
      </c>
      <c r="T335" s="12">
        <v>85.9</v>
      </c>
      <c r="U335" s="12">
        <v>176.7</v>
      </c>
      <c r="V335" s="12">
        <v>122</v>
      </c>
    </row>
    <row r="336" spans="1:22" x14ac:dyDescent="0.3">
      <c r="A336" s="19">
        <v>43405</v>
      </c>
      <c r="B336" s="11">
        <v>335</v>
      </c>
      <c r="C336" s="18">
        <v>3.3000000000000002E-2</v>
      </c>
      <c r="D336" s="12">
        <v>0.38</v>
      </c>
      <c r="E336" s="83">
        <v>1.0900000000000001</v>
      </c>
      <c r="F336" s="12">
        <v>1.603</v>
      </c>
      <c r="G336" s="13">
        <v>1.298</v>
      </c>
      <c r="H336" s="12">
        <v>15</v>
      </c>
      <c r="I336" s="12">
        <v>31</v>
      </c>
      <c r="J336" s="12">
        <v>69</v>
      </c>
      <c r="K336" s="12">
        <v>110</v>
      </c>
      <c r="L336" s="12">
        <v>74</v>
      </c>
      <c r="M336" s="18">
        <v>10</v>
      </c>
      <c r="N336" s="12">
        <v>26</v>
      </c>
      <c r="O336" s="12">
        <v>49</v>
      </c>
      <c r="P336" s="12">
        <v>94</v>
      </c>
      <c r="Q336" s="13">
        <v>58</v>
      </c>
      <c r="R336" s="12">
        <v>4.3</v>
      </c>
      <c r="S336" s="12">
        <v>67.400000000000006</v>
      </c>
      <c r="T336" s="12">
        <v>53.7</v>
      </c>
      <c r="U336" s="12">
        <v>64.400000000000006</v>
      </c>
      <c r="V336" s="12">
        <v>68</v>
      </c>
    </row>
    <row r="337" spans="1:22" x14ac:dyDescent="0.3">
      <c r="A337" s="19">
        <v>43435</v>
      </c>
      <c r="B337" s="11">
        <v>336</v>
      </c>
      <c r="C337" s="18">
        <v>5.0000000000000001E-3</v>
      </c>
      <c r="D337" s="12">
        <v>0.23599999999999999</v>
      </c>
      <c r="E337" s="83">
        <v>0.373</v>
      </c>
      <c r="F337" s="12">
        <v>0.73699999999999999</v>
      </c>
      <c r="G337" s="13">
        <v>0.371</v>
      </c>
      <c r="H337" s="12">
        <v>8</v>
      </c>
      <c r="I337" s="12">
        <v>23</v>
      </c>
      <c r="J337" s="12">
        <v>42</v>
      </c>
      <c r="K337" s="12">
        <v>79</v>
      </c>
      <c r="L337" s="12">
        <v>49</v>
      </c>
      <c r="M337" s="18">
        <v>4</v>
      </c>
      <c r="N337" s="12">
        <v>19</v>
      </c>
      <c r="O337" s="12">
        <v>35</v>
      </c>
      <c r="P337" s="12">
        <v>57</v>
      </c>
      <c r="Q337" s="13">
        <v>35</v>
      </c>
      <c r="R337" s="12">
        <v>0</v>
      </c>
      <c r="S337" s="12">
        <v>70.400000000000006</v>
      </c>
      <c r="T337" s="12">
        <v>83.2</v>
      </c>
      <c r="U337" s="12">
        <v>77.099999999999994</v>
      </c>
      <c r="V337" s="12">
        <v>8</v>
      </c>
    </row>
    <row r="338" spans="1:22" x14ac:dyDescent="0.3">
      <c r="A338" s="19">
        <v>43466</v>
      </c>
      <c r="B338" s="11">
        <v>337</v>
      </c>
      <c r="C338" s="18">
        <v>6.8000000000000005E-2</v>
      </c>
      <c r="D338" s="12">
        <v>0.16</v>
      </c>
      <c r="E338" s="83">
        <v>0.112</v>
      </c>
      <c r="F338" s="12">
        <v>0.17499999999999999</v>
      </c>
      <c r="G338" s="13">
        <v>0.14799999999999999</v>
      </c>
      <c r="H338" s="12">
        <v>3</v>
      </c>
      <c r="I338" s="12">
        <v>17</v>
      </c>
      <c r="J338" s="12">
        <v>37</v>
      </c>
      <c r="K338" s="12">
        <v>57</v>
      </c>
      <c r="L338" s="12">
        <v>29</v>
      </c>
      <c r="M338" s="18">
        <v>0</v>
      </c>
      <c r="N338" s="12">
        <v>15</v>
      </c>
      <c r="O338" s="12">
        <v>33</v>
      </c>
      <c r="P338" s="12">
        <v>43</v>
      </c>
      <c r="Q338" s="13">
        <v>28</v>
      </c>
      <c r="R338" s="12">
        <v>18.600000000000001</v>
      </c>
      <c r="S338" s="12">
        <v>77.7</v>
      </c>
      <c r="T338" s="12">
        <v>76.099999999999994</v>
      </c>
      <c r="U338" s="12">
        <v>20</v>
      </c>
      <c r="V338" s="12">
        <v>10</v>
      </c>
    </row>
    <row r="339" spans="1:22" x14ac:dyDescent="0.3">
      <c r="A339" s="19">
        <v>43497</v>
      </c>
      <c r="B339" s="11">
        <v>338</v>
      </c>
      <c r="C339" s="18">
        <v>8.7999999999999995E-2</v>
      </c>
      <c r="D339" s="12">
        <v>0.11600000000000001</v>
      </c>
      <c r="E339" s="83">
        <v>0.42599999999999999</v>
      </c>
      <c r="F339" s="12">
        <v>0.14000000000000001</v>
      </c>
      <c r="G339" s="13">
        <v>0.152</v>
      </c>
      <c r="H339" s="12">
        <v>4</v>
      </c>
      <c r="I339" s="12">
        <v>15</v>
      </c>
      <c r="J339" s="12">
        <v>48</v>
      </c>
      <c r="K339" s="12">
        <v>42</v>
      </c>
      <c r="L339" s="12">
        <v>23</v>
      </c>
      <c r="M339" s="18">
        <v>2</v>
      </c>
      <c r="N339" s="12">
        <v>10</v>
      </c>
      <c r="O339" s="12">
        <v>33</v>
      </c>
      <c r="P339" s="12">
        <v>0</v>
      </c>
      <c r="Q339" s="13">
        <v>0</v>
      </c>
      <c r="R339" s="12">
        <v>86.7</v>
      </c>
      <c r="S339" s="12">
        <v>8</v>
      </c>
      <c r="T339" s="12">
        <v>75.2</v>
      </c>
      <c r="U339" s="12">
        <v>35.6</v>
      </c>
      <c r="V339" s="12">
        <v>81</v>
      </c>
    </row>
    <row r="340" spans="1:22" x14ac:dyDescent="0.3">
      <c r="A340" s="19">
        <v>43525</v>
      </c>
      <c r="B340" s="11">
        <v>339</v>
      </c>
      <c r="C340" s="18">
        <v>0.41499999999999998</v>
      </c>
      <c r="D340" s="12">
        <v>0.26400000000000001</v>
      </c>
      <c r="E340" s="83">
        <v>0.94599999999999995</v>
      </c>
      <c r="F340" s="12">
        <v>0.63700000000000001</v>
      </c>
      <c r="G340" s="13">
        <v>0.91300000000000003</v>
      </c>
      <c r="H340" s="12">
        <v>14</v>
      </c>
      <c r="I340" s="12">
        <v>21</v>
      </c>
      <c r="J340" s="12">
        <v>65</v>
      </c>
      <c r="K340" s="12">
        <v>74</v>
      </c>
      <c r="L340" s="12">
        <v>65</v>
      </c>
      <c r="M340" s="18">
        <v>2</v>
      </c>
      <c r="N340" s="12">
        <v>13</v>
      </c>
      <c r="O340" s="12">
        <v>52</v>
      </c>
      <c r="P340" s="12">
        <v>57</v>
      </c>
      <c r="Q340" s="13">
        <v>62</v>
      </c>
      <c r="R340" s="12">
        <v>12.4</v>
      </c>
      <c r="S340" s="12">
        <v>22</v>
      </c>
      <c r="T340" s="12">
        <v>4.8</v>
      </c>
      <c r="U340" s="12">
        <v>88</v>
      </c>
      <c r="V340" s="12">
        <v>128</v>
      </c>
    </row>
    <row r="341" spans="1:22" x14ac:dyDescent="0.3">
      <c r="A341" s="19">
        <v>43556</v>
      </c>
      <c r="B341" s="11">
        <v>340</v>
      </c>
      <c r="C341" s="18">
        <v>0.80600000000000005</v>
      </c>
      <c r="D341" s="12">
        <v>0.68100000000000005</v>
      </c>
      <c r="E341" s="83">
        <v>2.6160000000000001</v>
      </c>
      <c r="F341" s="12">
        <v>2.1309999999999998</v>
      </c>
      <c r="G341" s="13">
        <v>3.3380000000000001</v>
      </c>
      <c r="H341" s="12">
        <v>24</v>
      </c>
      <c r="I341" s="12">
        <v>37</v>
      </c>
      <c r="J341" s="12">
        <v>93</v>
      </c>
      <c r="K341" s="12">
        <v>107</v>
      </c>
      <c r="L341" s="12">
        <v>111</v>
      </c>
      <c r="M341" s="18">
        <v>12</v>
      </c>
      <c r="N341" s="12">
        <v>26</v>
      </c>
      <c r="O341" s="12">
        <v>67</v>
      </c>
      <c r="P341" s="12">
        <v>83</v>
      </c>
      <c r="Q341" s="13">
        <v>70</v>
      </c>
      <c r="R341" s="12">
        <v>152.9</v>
      </c>
      <c r="S341" s="12">
        <v>34.299999999999997</v>
      </c>
      <c r="T341" s="12">
        <v>66</v>
      </c>
      <c r="U341" s="12">
        <v>184.2</v>
      </c>
      <c r="V341" s="12">
        <v>275</v>
      </c>
    </row>
    <row r="342" spans="1:22" x14ac:dyDescent="0.3">
      <c r="A342" s="19">
        <v>43586</v>
      </c>
      <c r="B342" s="11">
        <v>341</v>
      </c>
      <c r="C342" s="18">
        <v>0.39900000000000002</v>
      </c>
      <c r="D342" s="12">
        <v>0.435</v>
      </c>
      <c r="E342" s="83">
        <v>1.4259999999999999</v>
      </c>
      <c r="F342" s="12">
        <v>0.92800000000000005</v>
      </c>
      <c r="G342" s="13">
        <v>2.1040000000000001</v>
      </c>
      <c r="H342" s="12">
        <v>14</v>
      </c>
      <c r="I342" s="12">
        <v>29</v>
      </c>
      <c r="J342" s="12">
        <v>76</v>
      </c>
      <c r="K342" s="12">
        <v>86</v>
      </c>
      <c r="L342" s="12">
        <v>92</v>
      </c>
      <c r="M342" s="18">
        <v>12</v>
      </c>
      <c r="N342" s="12">
        <v>26</v>
      </c>
      <c r="O342" s="12">
        <v>65</v>
      </c>
      <c r="P342" s="12">
        <v>78</v>
      </c>
      <c r="Q342" s="13">
        <v>70</v>
      </c>
      <c r="R342" s="12">
        <v>108.8</v>
      </c>
      <c r="S342" s="12">
        <v>46.7</v>
      </c>
      <c r="T342" s="12">
        <v>65.400000000000006</v>
      </c>
      <c r="U342" s="12">
        <v>208</v>
      </c>
      <c r="V342" s="12">
        <v>298</v>
      </c>
    </row>
    <row r="343" spans="1:22" x14ac:dyDescent="0.3">
      <c r="A343" s="19">
        <v>43617</v>
      </c>
      <c r="B343" s="11">
        <v>342</v>
      </c>
      <c r="C343" s="18">
        <v>0.46400000000000002</v>
      </c>
      <c r="D343" s="12">
        <v>0.503</v>
      </c>
      <c r="E343" s="83">
        <v>0.84499999999999997</v>
      </c>
      <c r="F343" s="12">
        <v>1.7589999999999999</v>
      </c>
      <c r="G343" s="13">
        <v>1.99</v>
      </c>
      <c r="H343" s="12">
        <v>16</v>
      </c>
      <c r="I343" s="12">
        <v>31</v>
      </c>
      <c r="J343" s="12">
        <v>63</v>
      </c>
      <c r="K343" s="12">
        <v>104</v>
      </c>
      <c r="L343" s="12">
        <v>91</v>
      </c>
      <c r="M343" s="18">
        <v>12</v>
      </c>
      <c r="N343" s="12">
        <v>28</v>
      </c>
      <c r="O343" s="12">
        <v>59</v>
      </c>
      <c r="P343" s="12">
        <v>91</v>
      </c>
      <c r="Q343" s="13">
        <v>75</v>
      </c>
      <c r="R343" s="12">
        <v>26.2</v>
      </c>
      <c r="S343" s="12">
        <v>44.2</v>
      </c>
      <c r="T343" s="12">
        <v>62.2</v>
      </c>
      <c r="U343" s="12">
        <v>55.6</v>
      </c>
      <c r="V343" s="12">
        <v>56</v>
      </c>
    </row>
    <row r="344" spans="1:22" x14ac:dyDescent="0.3">
      <c r="A344" s="19">
        <v>43647</v>
      </c>
      <c r="B344" s="11">
        <v>343</v>
      </c>
      <c r="C344" s="18">
        <v>0.27500000000000002</v>
      </c>
      <c r="D344" s="12">
        <v>0.312</v>
      </c>
      <c r="E344" s="83">
        <v>0.70499999999999996</v>
      </c>
      <c r="F344" s="12">
        <v>0.63600000000000001</v>
      </c>
      <c r="G344" s="13">
        <v>1.05</v>
      </c>
      <c r="H344" s="12">
        <v>11</v>
      </c>
      <c r="I344" s="12">
        <v>24</v>
      </c>
      <c r="J344" s="12">
        <v>58</v>
      </c>
      <c r="K344" s="12">
        <v>77</v>
      </c>
      <c r="L344" s="12">
        <v>68</v>
      </c>
      <c r="M344" s="18">
        <v>8</v>
      </c>
      <c r="N344" s="12">
        <v>20</v>
      </c>
      <c r="O344" s="12">
        <v>52</v>
      </c>
      <c r="P344" s="12">
        <v>59</v>
      </c>
      <c r="Q344" s="13">
        <v>50</v>
      </c>
      <c r="R344" s="12">
        <v>42.9</v>
      </c>
      <c r="S344" s="12">
        <v>33.700000000000003</v>
      </c>
      <c r="T344" s="12">
        <v>67.2</v>
      </c>
      <c r="U344" s="12">
        <v>26.7</v>
      </c>
      <c r="V344" s="12">
        <v>17</v>
      </c>
    </row>
    <row r="345" spans="1:22" x14ac:dyDescent="0.3">
      <c r="A345" s="19">
        <v>43678</v>
      </c>
      <c r="B345" s="11">
        <v>344</v>
      </c>
      <c r="C345" s="18">
        <v>0.14899999999999999</v>
      </c>
      <c r="D345" s="12">
        <v>0.248</v>
      </c>
      <c r="E345" s="83">
        <v>0.433</v>
      </c>
      <c r="F345" s="12">
        <v>0.30099999999999999</v>
      </c>
      <c r="G345" s="13">
        <v>0.55900000000000005</v>
      </c>
      <c r="H345" s="12">
        <v>6</v>
      </c>
      <c r="I345" s="12">
        <v>21</v>
      </c>
      <c r="J345" s="12">
        <v>48</v>
      </c>
      <c r="K345" s="12">
        <v>64</v>
      </c>
      <c r="L345" s="12">
        <v>52</v>
      </c>
      <c r="M345" s="18">
        <v>4</v>
      </c>
      <c r="N345" s="12">
        <v>18</v>
      </c>
      <c r="O345" s="12">
        <v>41</v>
      </c>
      <c r="P345" s="12">
        <v>55</v>
      </c>
      <c r="Q345" s="13">
        <v>50</v>
      </c>
      <c r="R345" s="12">
        <v>55.9</v>
      </c>
      <c r="S345" s="12">
        <v>45.5</v>
      </c>
      <c r="T345" s="12">
        <v>46.7</v>
      </c>
      <c r="U345" s="12">
        <v>24.7</v>
      </c>
      <c r="V345" s="12">
        <v>22</v>
      </c>
    </row>
    <row r="346" spans="1:22" x14ac:dyDescent="0.3">
      <c r="A346" s="19">
        <v>43709</v>
      </c>
      <c r="B346" s="11">
        <v>345</v>
      </c>
      <c r="C346" s="18">
        <v>0.28999999999999998</v>
      </c>
      <c r="D346" s="12">
        <v>0.20399999999999999</v>
      </c>
      <c r="E346" s="83">
        <v>0.42099999999999999</v>
      </c>
      <c r="F346" s="12">
        <v>0.252</v>
      </c>
      <c r="G346" s="13">
        <v>0.224</v>
      </c>
      <c r="H346" s="12">
        <v>11</v>
      </c>
      <c r="I346" s="12">
        <v>19</v>
      </c>
      <c r="J346" s="12">
        <v>48</v>
      </c>
      <c r="K346" s="12">
        <v>58</v>
      </c>
      <c r="L346" s="12">
        <v>33</v>
      </c>
      <c r="M346" s="18">
        <v>8</v>
      </c>
      <c r="N346" s="12">
        <v>14</v>
      </c>
      <c r="O346" s="12">
        <v>37</v>
      </c>
      <c r="P346" s="12">
        <v>0</v>
      </c>
      <c r="Q346" s="13">
        <v>10</v>
      </c>
      <c r="R346" s="12">
        <v>62.4</v>
      </c>
      <c r="S346" s="12">
        <v>11.4</v>
      </c>
      <c r="T346" s="12">
        <v>74.3</v>
      </c>
      <c r="U346" s="12">
        <v>60.7</v>
      </c>
      <c r="V346" s="12">
        <v>61</v>
      </c>
    </row>
    <row r="347" spans="1:22" x14ac:dyDescent="0.3">
      <c r="A347" s="19">
        <v>43739</v>
      </c>
      <c r="B347" s="11">
        <v>346</v>
      </c>
      <c r="C347" s="18">
        <v>0.503</v>
      </c>
      <c r="D347" s="12">
        <v>0.50700000000000001</v>
      </c>
      <c r="E347" s="83">
        <v>2.4239999999999999</v>
      </c>
      <c r="F347" s="12">
        <v>1.611</v>
      </c>
      <c r="G347" s="13">
        <v>3.0169999999999999</v>
      </c>
      <c r="H347" s="12">
        <v>17</v>
      </c>
      <c r="I347" s="12">
        <v>31</v>
      </c>
      <c r="J347" s="12">
        <v>91</v>
      </c>
      <c r="K347" s="12">
        <v>96</v>
      </c>
      <c r="L347" s="12">
        <v>104</v>
      </c>
      <c r="M347" s="18">
        <v>10</v>
      </c>
      <c r="N347" s="12">
        <v>20</v>
      </c>
      <c r="O347" s="12">
        <v>62</v>
      </c>
      <c r="P347" s="12">
        <v>68</v>
      </c>
      <c r="Q347" s="13">
        <v>55</v>
      </c>
      <c r="R347" s="12">
        <v>139.69999999999999</v>
      </c>
      <c r="S347" s="12">
        <v>33.5</v>
      </c>
      <c r="T347" s="12">
        <v>45.4</v>
      </c>
      <c r="U347" s="12">
        <v>136.6</v>
      </c>
      <c r="V347" s="12">
        <v>163</v>
      </c>
    </row>
    <row r="348" spans="1:22" x14ac:dyDescent="0.3">
      <c r="A348" s="19">
        <v>43770</v>
      </c>
      <c r="B348" s="11">
        <v>347</v>
      </c>
      <c r="C348" s="18">
        <v>0.751</v>
      </c>
      <c r="D348" s="12">
        <v>0.59399999999999997</v>
      </c>
      <c r="E348" s="83">
        <v>0.76500000000000001</v>
      </c>
      <c r="F348" s="12">
        <v>2.1560000000000001</v>
      </c>
      <c r="G348" s="13">
        <v>0.44</v>
      </c>
      <c r="H348" s="12">
        <v>24</v>
      </c>
      <c r="I348" s="12">
        <v>34</v>
      </c>
      <c r="J348" s="12">
        <v>59</v>
      </c>
      <c r="K348" s="12">
        <v>112</v>
      </c>
      <c r="L348" s="12">
        <v>47</v>
      </c>
      <c r="M348" s="18">
        <v>11</v>
      </c>
      <c r="N348" s="12">
        <v>24</v>
      </c>
      <c r="O348" s="12">
        <v>50</v>
      </c>
      <c r="P348" s="12">
        <v>72</v>
      </c>
      <c r="Q348" s="13">
        <v>38</v>
      </c>
      <c r="R348" s="12">
        <v>136.4</v>
      </c>
      <c r="S348" s="12">
        <v>20.8</v>
      </c>
      <c r="T348" s="12">
        <v>69.099999999999994</v>
      </c>
      <c r="U348" s="12">
        <v>149.6</v>
      </c>
      <c r="V348" s="12">
        <v>191</v>
      </c>
    </row>
    <row r="349" spans="1:22" x14ac:dyDescent="0.3">
      <c r="A349" s="19">
        <v>43800</v>
      </c>
      <c r="B349" s="11">
        <v>348</v>
      </c>
      <c r="C349" s="18">
        <v>0.23300000000000001</v>
      </c>
      <c r="D349" s="12">
        <v>0.26400000000000001</v>
      </c>
      <c r="E349" s="83">
        <v>0.56599999999999995</v>
      </c>
      <c r="F349" s="12">
        <v>0.45600000000000002</v>
      </c>
      <c r="G349" s="13">
        <v>0.67500000000000004</v>
      </c>
      <c r="H349" s="12">
        <v>9</v>
      </c>
      <c r="I349" s="12">
        <v>22</v>
      </c>
      <c r="J349" s="12">
        <v>53</v>
      </c>
      <c r="K349" s="12">
        <v>70</v>
      </c>
      <c r="L349" s="12">
        <v>56</v>
      </c>
      <c r="M349" s="18">
        <v>6</v>
      </c>
      <c r="N349" s="12">
        <v>19</v>
      </c>
      <c r="O349" s="12">
        <v>48</v>
      </c>
      <c r="P349" s="12">
        <v>63</v>
      </c>
      <c r="Q349" s="13">
        <v>30</v>
      </c>
      <c r="R349" s="12">
        <v>38.9</v>
      </c>
      <c r="S349" s="12">
        <v>31.5</v>
      </c>
      <c r="T349" s="12">
        <v>48.8</v>
      </c>
      <c r="U349" s="12">
        <v>42.5</v>
      </c>
      <c r="V349" s="12">
        <v>98</v>
      </c>
    </row>
    <row r="350" spans="1:22" x14ac:dyDescent="0.3">
      <c r="A350" s="19">
        <v>43831</v>
      </c>
      <c r="B350" s="11">
        <v>349</v>
      </c>
      <c r="C350" s="18">
        <v>0.113</v>
      </c>
      <c r="D350" s="12">
        <v>0.126</v>
      </c>
      <c r="E350" s="83">
        <v>0.4</v>
      </c>
      <c r="F350" s="12">
        <v>0.34100000000000003</v>
      </c>
      <c r="G350" s="13">
        <v>0.20100000000000001</v>
      </c>
      <c r="H350" s="12">
        <v>5</v>
      </c>
      <c r="I350" s="12">
        <v>17</v>
      </c>
      <c r="J350" s="12">
        <v>43</v>
      </c>
      <c r="K350" s="12">
        <v>53</v>
      </c>
      <c r="L350" s="12">
        <v>33</v>
      </c>
      <c r="M350" s="18">
        <v>1</v>
      </c>
      <c r="N350" s="12">
        <v>13</v>
      </c>
      <c r="O350" s="12">
        <v>41</v>
      </c>
      <c r="P350" s="12">
        <v>0</v>
      </c>
      <c r="Q350" s="13">
        <v>30</v>
      </c>
      <c r="R350" s="12">
        <v>69.7</v>
      </c>
      <c r="S350" s="12">
        <v>19.100000000000001</v>
      </c>
      <c r="T350" s="12">
        <v>81.599999999999994</v>
      </c>
      <c r="U350" s="12">
        <v>56.3</v>
      </c>
      <c r="V350" s="12">
        <v>25</v>
      </c>
    </row>
    <row r="351" spans="1:22" x14ac:dyDescent="0.3">
      <c r="A351" s="19">
        <v>43862</v>
      </c>
      <c r="B351" s="11">
        <v>350</v>
      </c>
      <c r="C351" s="18">
        <v>7.0999999999999994E-2</v>
      </c>
      <c r="D351" s="12">
        <v>7.4999999999999997E-2</v>
      </c>
      <c r="E351" s="83">
        <v>0.20200000000000001</v>
      </c>
      <c r="F351" s="12">
        <v>0.29399999999999998</v>
      </c>
      <c r="G351" s="13">
        <v>0.61699999999999999</v>
      </c>
      <c r="H351" s="12">
        <v>3</v>
      </c>
      <c r="I351" s="12">
        <v>13</v>
      </c>
      <c r="J351" s="12">
        <v>32</v>
      </c>
      <c r="K351" s="12">
        <v>54</v>
      </c>
      <c r="L351" s="12">
        <v>55</v>
      </c>
      <c r="M351" s="18">
        <v>2</v>
      </c>
      <c r="N351" s="12">
        <v>10</v>
      </c>
      <c r="O351" s="12">
        <v>30</v>
      </c>
      <c r="P351" s="12">
        <v>44</v>
      </c>
      <c r="Q351" s="13">
        <v>48</v>
      </c>
      <c r="R351" s="12">
        <v>46.2</v>
      </c>
      <c r="S351" s="12">
        <v>24.1</v>
      </c>
      <c r="T351" s="12">
        <v>95.4</v>
      </c>
      <c r="U351" s="12">
        <v>34</v>
      </c>
      <c r="V351" s="12">
        <v>47</v>
      </c>
    </row>
    <row r="352" spans="1:22" x14ac:dyDescent="0.3">
      <c r="A352" s="19">
        <v>43891</v>
      </c>
      <c r="B352" s="11">
        <v>351</v>
      </c>
      <c r="C352" s="18">
        <v>0.14499999999999999</v>
      </c>
      <c r="D352" s="12">
        <v>0.13900000000000001</v>
      </c>
      <c r="E352" s="83">
        <v>0.28499999999999998</v>
      </c>
      <c r="F352" s="12">
        <v>0.32400000000000001</v>
      </c>
      <c r="G352" s="13">
        <v>3.246</v>
      </c>
      <c r="H352" s="12">
        <v>6</v>
      </c>
      <c r="I352" s="12">
        <v>17</v>
      </c>
      <c r="J352" s="12">
        <v>37</v>
      </c>
      <c r="K352" s="12">
        <v>59</v>
      </c>
      <c r="L352" s="12">
        <v>106</v>
      </c>
      <c r="M352" s="18">
        <v>4</v>
      </c>
      <c r="N352" s="12">
        <v>13</v>
      </c>
      <c r="O352" s="12">
        <v>33</v>
      </c>
      <c r="P352" s="12">
        <v>40</v>
      </c>
      <c r="Q352" s="13">
        <v>50</v>
      </c>
      <c r="R352" s="12">
        <v>125.9</v>
      </c>
      <c r="S352" s="12">
        <v>15.8</v>
      </c>
      <c r="T352" s="12">
        <v>91.4</v>
      </c>
      <c r="U352" s="12">
        <v>77.8</v>
      </c>
      <c r="V352" s="12">
        <v>60</v>
      </c>
    </row>
    <row r="353" spans="1:22" x14ac:dyDescent="0.3">
      <c r="A353" s="19">
        <v>43922</v>
      </c>
      <c r="B353" s="11">
        <v>352</v>
      </c>
      <c r="C353" s="18">
        <v>0.08</v>
      </c>
      <c r="D353" s="12">
        <v>8.8999999999999996E-2</v>
      </c>
      <c r="E353" s="83">
        <v>0.66900000000000004</v>
      </c>
      <c r="F353" s="12">
        <v>0.32</v>
      </c>
      <c r="G353" s="13">
        <v>6.0000000000000001E-3</v>
      </c>
      <c r="H353" s="12">
        <v>4</v>
      </c>
      <c r="I353" s="12">
        <v>14</v>
      </c>
      <c r="J353" s="12">
        <v>55</v>
      </c>
      <c r="K353" s="12">
        <v>45</v>
      </c>
      <c r="L353" s="12">
        <v>7</v>
      </c>
      <c r="M353" s="18">
        <v>2</v>
      </c>
      <c r="N353" s="12">
        <v>10</v>
      </c>
      <c r="O353" s="12">
        <v>48</v>
      </c>
      <c r="P353" s="12">
        <v>0</v>
      </c>
      <c r="Q353" s="13">
        <v>5</v>
      </c>
      <c r="R353" s="12">
        <v>50.6</v>
      </c>
      <c r="S353" s="12">
        <v>13.6</v>
      </c>
      <c r="T353" s="12">
        <v>78</v>
      </c>
      <c r="U353" s="12">
        <v>45</v>
      </c>
      <c r="V353" s="12">
        <v>75</v>
      </c>
    </row>
    <row r="354" spans="1:22" x14ac:dyDescent="0.3">
      <c r="A354" s="19">
        <v>43952</v>
      </c>
      <c r="B354" s="11">
        <v>353</v>
      </c>
      <c r="C354" s="18">
        <v>0.14099999999999999</v>
      </c>
      <c r="D354" s="12">
        <v>9.0999999999999998E-2</v>
      </c>
      <c r="E354" s="83">
        <v>0.80100000000000005</v>
      </c>
      <c r="F354" s="12"/>
      <c r="G354" s="13">
        <v>4.1000000000000002E-2</v>
      </c>
      <c r="H354" s="12">
        <v>6</v>
      </c>
      <c r="I354" s="12">
        <v>14</v>
      </c>
      <c r="J354" s="12">
        <v>60</v>
      </c>
      <c r="K354" s="12">
        <v>30</v>
      </c>
      <c r="L354" s="12">
        <v>15</v>
      </c>
      <c r="M354" s="18">
        <v>4</v>
      </c>
      <c r="N354" s="12">
        <v>11</v>
      </c>
      <c r="O354" s="12">
        <v>50</v>
      </c>
      <c r="P354" s="12">
        <v>0</v>
      </c>
      <c r="Q354" s="13">
        <v>5</v>
      </c>
      <c r="R354" s="12">
        <v>73.400000000000006</v>
      </c>
      <c r="S354" s="12">
        <v>18.5</v>
      </c>
      <c r="T354" s="12">
        <v>61.1</v>
      </c>
      <c r="U354" s="12">
        <v>32.5</v>
      </c>
      <c r="V354" s="12">
        <v>135</v>
      </c>
    </row>
    <row r="355" spans="1:22" x14ac:dyDescent="0.3">
      <c r="A355" s="19">
        <v>43983</v>
      </c>
      <c r="B355" s="11">
        <v>354</v>
      </c>
      <c r="C355" s="18">
        <v>0.17</v>
      </c>
      <c r="D355" s="12">
        <v>0.16200000000000001</v>
      </c>
      <c r="E355" s="83">
        <v>0.77</v>
      </c>
      <c r="F355" s="12">
        <v>0.60799999999999998</v>
      </c>
      <c r="G355" s="13">
        <v>0.14499999999999999</v>
      </c>
      <c r="H355" s="12">
        <v>7</v>
      </c>
      <c r="I355" s="12">
        <v>19</v>
      </c>
      <c r="J355" s="12">
        <v>59</v>
      </c>
      <c r="K355" s="12">
        <v>74</v>
      </c>
      <c r="L355" s="12">
        <v>28</v>
      </c>
      <c r="M355" s="18">
        <v>2</v>
      </c>
      <c r="N355" s="12">
        <v>12</v>
      </c>
      <c r="O355" s="12">
        <v>53</v>
      </c>
      <c r="P355" s="12">
        <v>49</v>
      </c>
      <c r="Q355" s="13">
        <v>12</v>
      </c>
      <c r="R355" s="12">
        <v>57.4</v>
      </c>
      <c r="S355" s="12">
        <v>8</v>
      </c>
      <c r="T355" s="12">
        <v>63.7</v>
      </c>
      <c r="U355" s="12">
        <v>62.2</v>
      </c>
      <c r="V355" s="12">
        <v>179</v>
      </c>
    </row>
    <row r="356" spans="1:22" x14ac:dyDescent="0.3">
      <c r="A356" s="19">
        <v>44013</v>
      </c>
      <c r="B356" s="11">
        <v>355</v>
      </c>
      <c r="C356" s="18">
        <v>0.27200000000000002</v>
      </c>
      <c r="D356" s="12">
        <v>0.215</v>
      </c>
      <c r="E356" s="83">
        <v>1.087</v>
      </c>
      <c r="F356" s="12">
        <v>0.34499999999999997</v>
      </c>
      <c r="G356" s="13">
        <v>0.73</v>
      </c>
      <c r="H356" s="12">
        <v>9</v>
      </c>
      <c r="I356" s="12">
        <v>22</v>
      </c>
      <c r="J356" s="12">
        <v>68</v>
      </c>
      <c r="K356" s="12">
        <v>59</v>
      </c>
      <c r="L356" s="12">
        <v>59</v>
      </c>
      <c r="M356" s="18">
        <v>4</v>
      </c>
      <c r="N356" s="12">
        <v>17</v>
      </c>
      <c r="O356" s="12">
        <v>52</v>
      </c>
      <c r="P356" s="12">
        <v>50</v>
      </c>
      <c r="Q356" s="13">
        <v>50</v>
      </c>
      <c r="R356" s="12">
        <v>93.5</v>
      </c>
      <c r="S356" s="12">
        <v>6.1</v>
      </c>
      <c r="T356" s="12">
        <v>73.5</v>
      </c>
      <c r="U356" s="12">
        <v>94.3</v>
      </c>
      <c r="V356" s="12">
        <v>169</v>
      </c>
    </row>
    <row r="357" spans="1:22" x14ac:dyDescent="0.3">
      <c r="A357" s="19">
        <v>44044</v>
      </c>
      <c r="B357" s="11">
        <v>356</v>
      </c>
      <c r="C357" s="18">
        <v>0.28100000000000003</v>
      </c>
      <c r="D357" s="12">
        <v>0.223</v>
      </c>
      <c r="E357" s="83">
        <v>0.873</v>
      </c>
      <c r="F357" s="12">
        <v>0.60899999999999999</v>
      </c>
      <c r="G357" s="13">
        <v>0.73799999999999999</v>
      </c>
      <c r="H357" s="12">
        <v>10</v>
      </c>
      <c r="I357" s="12">
        <v>22</v>
      </c>
      <c r="J357" s="12">
        <v>62</v>
      </c>
      <c r="K357" s="12">
        <v>67</v>
      </c>
      <c r="L357" s="12">
        <v>59</v>
      </c>
      <c r="M357" s="18">
        <v>6</v>
      </c>
      <c r="N357" s="12">
        <v>17</v>
      </c>
      <c r="O357" s="12">
        <v>60</v>
      </c>
      <c r="P357" s="12">
        <v>53</v>
      </c>
      <c r="Q357" s="13">
        <v>50</v>
      </c>
      <c r="R357" s="12">
        <v>90.3</v>
      </c>
      <c r="S357" s="12">
        <v>14.5</v>
      </c>
      <c r="T357" s="12">
        <v>41.1</v>
      </c>
      <c r="U357" s="12">
        <v>101.6</v>
      </c>
      <c r="V357" s="12">
        <v>166</v>
      </c>
    </row>
    <row r="358" spans="1:22" x14ac:dyDescent="0.3">
      <c r="A358" s="19">
        <v>44075</v>
      </c>
      <c r="B358" s="11">
        <v>357</v>
      </c>
      <c r="C358" s="18">
        <v>0.308</v>
      </c>
      <c r="D358" s="12">
        <v>0.249</v>
      </c>
      <c r="E358" s="83">
        <v>0.82799999999999996</v>
      </c>
      <c r="F358" s="12">
        <v>0.67300000000000004</v>
      </c>
      <c r="G358" s="13">
        <v>0.50700000000000001</v>
      </c>
      <c r="H358" s="12">
        <v>12</v>
      </c>
      <c r="I358" s="12">
        <v>24</v>
      </c>
      <c r="J358" s="12">
        <v>61</v>
      </c>
      <c r="K358" s="12">
        <v>78</v>
      </c>
      <c r="L358" s="12">
        <v>50</v>
      </c>
      <c r="M358" s="18">
        <v>8</v>
      </c>
      <c r="N358" s="12">
        <v>19</v>
      </c>
      <c r="O358" s="12">
        <v>58</v>
      </c>
      <c r="P358" s="12">
        <v>61</v>
      </c>
      <c r="Q358" s="13">
        <v>42</v>
      </c>
      <c r="R358" s="12">
        <v>81.599999999999994</v>
      </c>
      <c r="S358" s="12">
        <v>17.399999999999999</v>
      </c>
      <c r="T358" s="12">
        <v>72.8</v>
      </c>
      <c r="U358" s="12">
        <v>61.1</v>
      </c>
      <c r="V358" s="12">
        <v>133</v>
      </c>
    </row>
    <row r="359" spans="1:22" x14ac:dyDescent="0.3">
      <c r="A359" s="19">
        <v>44105</v>
      </c>
      <c r="B359" s="11">
        <v>358</v>
      </c>
      <c r="C359" s="18">
        <v>0.27</v>
      </c>
      <c r="D359" s="12">
        <v>0.186</v>
      </c>
      <c r="E359" s="83">
        <v>0.997</v>
      </c>
      <c r="F359" s="12">
        <v>0.44400000000000001</v>
      </c>
      <c r="G359" s="13">
        <v>0.49299999999999999</v>
      </c>
      <c r="H359" s="12">
        <v>11</v>
      </c>
      <c r="I359" s="12">
        <v>20</v>
      </c>
      <c r="J359" s="12">
        <v>66</v>
      </c>
      <c r="K359" s="12">
        <v>63</v>
      </c>
      <c r="L359" s="12">
        <v>50</v>
      </c>
      <c r="M359" s="18">
        <v>10</v>
      </c>
      <c r="N359" s="12">
        <v>18</v>
      </c>
      <c r="O359" s="12">
        <v>60</v>
      </c>
      <c r="P359" s="12">
        <v>42</v>
      </c>
      <c r="Q359" s="13">
        <v>45</v>
      </c>
      <c r="R359" s="12">
        <v>70.3</v>
      </c>
      <c r="S359" s="12"/>
      <c r="T359" s="12">
        <v>75.099999999999994</v>
      </c>
      <c r="U359" s="12">
        <v>36.1</v>
      </c>
      <c r="V359" s="12">
        <v>136</v>
      </c>
    </row>
    <row r="360" spans="1:22" x14ac:dyDescent="0.3">
      <c r="A360" s="19">
        <v>44136</v>
      </c>
      <c r="B360" s="11">
        <v>359</v>
      </c>
      <c r="C360" s="18">
        <v>0.91200000000000003</v>
      </c>
      <c r="D360" s="12">
        <v>0.54700000000000004</v>
      </c>
      <c r="E360" s="83">
        <v>2.048</v>
      </c>
      <c r="F360" s="12">
        <v>1.5289999999999999</v>
      </c>
      <c r="G360" s="13">
        <v>4.2370000000000001</v>
      </c>
      <c r="H360" s="12">
        <v>27</v>
      </c>
      <c r="I360" s="12">
        <v>40</v>
      </c>
      <c r="J360" s="12">
        <v>92</v>
      </c>
      <c r="K360" s="12">
        <v>108</v>
      </c>
      <c r="L360" s="12">
        <v>121</v>
      </c>
      <c r="M360" s="18">
        <v>12</v>
      </c>
      <c r="N360" s="12">
        <v>20</v>
      </c>
      <c r="O360" s="12">
        <v>64</v>
      </c>
      <c r="P360" s="12">
        <v>58</v>
      </c>
      <c r="Q360" s="13">
        <v>55</v>
      </c>
      <c r="R360" s="12">
        <v>224.2</v>
      </c>
      <c r="S360" s="12">
        <v>21.7</v>
      </c>
      <c r="T360" s="12">
        <v>63.9</v>
      </c>
      <c r="U360" s="12">
        <v>221.8</v>
      </c>
      <c r="V360" s="12">
        <v>550</v>
      </c>
    </row>
    <row r="361" spans="1:22" x14ac:dyDescent="0.3">
      <c r="A361" s="19">
        <v>44166</v>
      </c>
      <c r="B361" s="11">
        <v>360</v>
      </c>
      <c r="C361" s="18">
        <v>0.20899999999999999</v>
      </c>
      <c r="D361" s="12">
        <v>0.24099999999999999</v>
      </c>
      <c r="E361" s="83">
        <v>0.754</v>
      </c>
      <c r="F361" s="12">
        <v>0.81499999999999995</v>
      </c>
      <c r="G361" s="13">
        <v>0.76</v>
      </c>
      <c r="H361" s="12">
        <v>8</v>
      </c>
      <c r="I361" s="12">
        <v>24</v>
      </c>
      <c r="J361" s="12">
        <v>58</v>
      </c>
      <c r="K361" s="12">
        <v>74</v>
      </c>
      <c r="L361" s="12">
        <v>56</v>
      </c>
      <c r="M361" s="18">
        <v>4</v>
      </c>
      <c r="N361" s="12">
        <v>17</v>
      </c>
      <c r="O361" s="12">
        <v>48</v>
      </c>
      <c r="P361" s="12">
        <v>47</v>
      </c>
      <c r="Q361" s="13">
        <v>36</v>
      </c>
      <c r="R361" s="12">
        <v>25.9</v>
      </c>
      <c r="S361" s="12">
        <v>92.7</v>
      </c>
      <c r="T361" s="12">
        <v>72.3</v>
      </c>
      <c r="U361" s="12">
        <v>12.2</v>
      </c>
      <c r="V361" s="12">
        <v>20</v>
      </c>
    </row>
    <row r="362" spans="1:22" x14ac:dyDescent="0.3">
      <c r="A362" s="19">
        <v>44197</v>
      </c>
      <c r="B362" s="11">
        <v>361</v>
      </c>
      <c r="C362" s="11"/>
      <c r="D362" s="12">
        <v>5.5E-2</v>
      </c>
      <c r="E362" s="83">
        <v>0.372</v>
      </c>
      <c r="F362" s="12">
        <v>0.311</v>
      </c>
      <c r="G362" s="13">
        <v>0.182</v>
      </c>
      <c r="H362" s="12"/>
      <c r="I362" s="12">
        <v>12</v>
      </c>
      <c r="J362" s="12">
        <v>42</v>
      </c>
      <c r="K362" s="12">
        <v>58</v>
      </c>
      <c r="L362" s="12">
        <v>32</v>
      </c>
      <c r="M362" s="18"/>
      <c r="N362" s="12">
        <v>6</v>
      </c>
      <c r="O362" s="12">
        <v>37</v>
      </c>
      <c r="P362" s="12">
        <v>46</v>
      </c>
      <c r="Q362" s="13">
        <v>25</v>
      </c>
      <c r="R362" s="12">
        <v>11.3</v>
      </c>
      <c r="S362" s="12">
        <v>9.1</v>
      </c>
      <c r="T362" s="12">
        <v>71.599999999999994</v>
      </c>
      <c r="U362" s="12">
        <v>23.6</v>
      </c>
      <c r="V362" s="12">
        <v>18</v>
      </c>
    </row>
    <row r="363" spans="1:22" x14ac:dyDescent="0.3">
      <c r="A363" s="19">
        <v>44228</v>
      </c>
      <c r="B363" s="11">
        <v>362</v>
      </c>
      <c r="C363" s="18">
        <v>2.1999999999999999E-2</v>
      </c>
      <c r="D363" s="12">
        <v>2.3E-2</v>
      </c>
      <c r="E363" s="83">
        <v>0.35299999999999998</v>
      </c>
      <c r="F363" s="12"/>
      <c r="G363" s="13">
        <v>0.20599999999999999</v>
      </c>
      <c r="H363" s="12">
        <v>1</v>
      </c>
      <c r="I363" s="12">
        <v>9</v>
      </c>
      <c r="J363" s="12">
        <v>41</v>
      </c>
      <c r="K363" s="12">
        <v>52</v>
      </c>
      <c r="L363" s="12">
        <v>31</v>
      </c>
      <c r="M363" s="18">
        <v>1</v>
      </c>
      <c r="N363" s="12">
        <v>8</v>
      </c>
      <c r="O363" s="12">
        <v>37</v>
      </c>
      <c r="P363" s="12">
        <v>42</v>
      </c>
      <c r="Q363" s="13">
        <v>20</v>
      </c>
      <c r="R363" s="12">
        <v>77.599999999999994</v>
      </c>
      <c r="S363" s="12"/>
      <c r="T363" s="12">
        <v>69</v>
      </c>
      <c r="U363" s="12">
        <v>103.5</v>
      </c>
      <c r="V363" s="12">
        <v>98</v>
      </c>
    </row>
    <row r="364" spans="1:22" x14ac:dyDescent="0.3">
      <c r="A364" s="19">
        <v>44256</v>
      </c>
      <c r="B364" s="11">
        <v>363</v>
      </c>
      <c r="C364" s="18">
        <v>1.016</v>
      </c>
      <c r="D364" s="12">
        <v>0.27700000000000002</v>
      </c>
      <c r="E364" s="83">
        <v>0.98499999999999999</v>
      </c>
      <c r="F364" s="12">
        <v>0.874</v>
      </c>
      <c r="G364" s="13">
        <v>0.88</v>
      </c>
      <c r="H364" s="12">
        <v>30</v>
      </c>
      <c r="I364" s="12">
        <v>24</v>
      </c>
      <c r="J364" s="12">
        <v>64</v>
      </c>
      <c r="K364" s="12">
        <v>81</v>
      </c>
      <c r="L364" s="12">
        <v>60</v>
      </c>
      <c r="M364" s="18">
        <v>26</v>
      </c>
      <c r="N364" s="12">
        <v>10</v>
      </c>
      <c r="O364" s="12">
        <v>44</v>
      </c>
      <c r="P364" s="12">
        <v>56</v>
      </c>
      <c r="Q364" s="13">
        <v>34</v>
      </c>
      <c r="R364" s="12">
        <v>167.2</v>
      </c>
      <c r="S364" s="12">
        <v>56.6</v>
      </c>
      <c r="T364" s="12">
        <v>69.3</v>
      </c>
      <c r="U364" s="12">
        <v>133.5</v>
      </c>
      <c r="V364" s="12">
        <v>309</v>
      </c>
    </row>
    <row r="365" spans="1:22" x14ac:dyDescent="0.3">
      <c r="A365" s="19">
        <v>44287</v>
      </c>
      <c r="B365" s="11">
        <v>364</v>
      </c>
      <c r="C365" s="18">
        <v>0.81</v>
      </c>
      <c r="D365" s="12">
        <v>0.13100000000000001</v>
      </c>
      <c r="E365" s="83">
        <v>0.76100000000000001</v>
      </c>
      <c r="F365" s="12">
        <v>0.46300000000000002</v>
      </c>
      <c r="G365" s="13">
        <v>0.38300000000000001</v>
      </c>
      <c r="H365" s="12">
        <v>25</v>
      </c>
      <c r="I365" s="12">
        <v>17</v>
      </c>
      <c r="J365" s="12">
        <v>58</v>
      </c>
      <c r="K365" s="12">
        <v>64</v>
      </c>
      <c r="L365" s="12">
        <v>41</v>
      </c>
      <c r="M365" s="18">
        <v>22</v>
      </c>
      <c r="N365" s="12">
        <v>10</v>
      </c>
      <c r="O365" s="12">
        <v>51</v>
      </c>
      <c r="P365" s="12">
        <v>40</v>
      </c>
      <c r="Q365" s="13">
        <v>15</v>
      </c>
      <c r="R365" s="12">
        <v>97.8</v>
      </c>
      <c r="S365" s="12">
        <v>60</v>
      </c>
      <c r="T365" s="12">
        <v>74.7</v>
      </c>
      <c r="U365" s="12">
        <v>133.4</v>
      </c>
      <c r="V365" s="12">
        <v>143</v>
      </c>
    </row>
    <row r="366" spans="1:22" x14ac:dyDescent="0.3">
      <c r="A366" s="19">
        <v>44317</v>
      </c>
      <c r="B366" s="11">
        <v>365</v>
      </c>
      <c r="C366" s="18">
        <v>1.518</v>
      </c>
      <c r="D366" s="12">
        <v>0.56499999999999995</v>
      </c>
      <c r="E366" s="83">
        <v>2.1120000000000001</v>
      </c>
      <c r="F366" s="12">
        <v>1.5449999999999999</v>
      </c>
      <c r="G366" s="13">
        <v>2.0089999999999999</v>
      </c>
      <c r="H366" s="12">
        <v>41</v>
      </c>
      <c r="I366" s="12">
        <v>38</v>
      </c>
      <c r="J366" s="12">
        <v>93</v>
      </c>
      <c r="K366" s="12">
        <v>112</v>
      </c>
      <c r="L366" s="12">
        <v>83</v>
      </c>
      <c r="M366" s="18">
        <v>32</v>
      </c>
      <c r="N366" s="12">
        <v>23</v>
      </c>
      <c r="O366" s="12">
        <v>64</v>
      </c>
      <c r="P366" s="12">
        <v>72</v>
      </c>
      <c r="Q366" s="13">
        <v>42</v>
      </c>
      <c r="R366" s="12">
        <v>210.3</v>
      </c>
      <c r="S366" s="12">
        <v>16.399999999999999</v>
      </c>
      <c r="T366" s="12">
        <v>72</v>
      </c>
      <c r="U366" s="12">
        <v>158.4</v>
      </c>
      <c r="V366" s="12">
        <v>184</v>
      </c>
    </row>
    <row r="367" spans="1:22" x14ac:dyDescent="0.3">
      <c r="A367" s="19">
        <v>44348</v>
      </c>
      <c r="B367" s="11">
        <v>366</v>
      </c>
      <c r="C367" s="18">
        <v>1.044</v>
      </c>
      <c r="D367" s="12">
        <v>0.36799999999999999</v>
      </c>
      <c r="E367" s="83">
        <v>0.97699999999999998</v>
      </c>
      <c r="F367" s="12">
        <v>1.1040000000000001</v>
      </c>
      <c r="G367" s="13">
        <v>1.675</v>
      </c>
      <c r="H367" s="12">
        <v>31</v>
      </c>
      <c r="I367" s="12">
        <v>30</v>
      </c>
      <c r="J367" s="12">
        <v>66</v>
      </c>
      <c r="K367" s="12">
        <v>95</v>
      </c>
      <c r="L367" s="12">
        <v>84</v>
      </c>
      <c r="M367" s="18">
        <v>28</v>
      </c>
      <c r="N367" s="12">
        <v>25</v>
      </c>
      <c r="O367" s="12">
        <v>61</v>
      </c>
      <c r="P367" s="12">
        <v>81</v>
      </c>
      <c r="Q367" s="13">
        <v>69</v>
      </c>
      <c r="R367" s="12">
        <v>113.1</v>
      </c>
      <c r="S367" s="12">
        <v>42.9</v>
      </c>
      <c r="T367" s="12">
        <v>68.8</v>
      </c>
      <c r="U367" s="12">
        <v>86.4</v>
      </c>
      <c r="V367" s="12">
        <v>218</v>
      </c>
    </row>
    <row r="368" spans="1:22" x14ac:dyDescent="0.3">
      <c r="A368" s="19">
        <v>44378</v>
      </c>
      <c r="B368" s="11">
        <v>367</v>
      </c>
      <c r="C368" s="18">
        <v>0.94199999999999995</v>
      </c>
      <c r="D368" s="12">
        <v>0.19</v>
      </c>
      <c r="E368" s="83">
        <v>0.89500000000000002</v>
      </c>
      <c r="F368" s="12">
        <v>0.63500000000000001</v>
      </c>
      <c r="G368" s="13">
        <v>0.87</v>
      </c>
      <c r="H368" s="12">
        <v>29</v>
      </c>
      <c r="I368" s="12">
        <v>21</v>
      </c>
      <c r="J368" s="12">
        <v>63</v>
      </c>
      <c r="K368" s="12">
        <v>71</v>
      </c>
      <c r="L368" s="12">
        <v>62</v>
      </c>
      <c r="M368" s="18">
        <v>26</v>
      </c>
      <c r="N368" s="12">
        <v>18</v>
      </c>
      <c r="O368" s="12">
        <v>59</v>
      </c>
      <c r="P368" s="12">
        <v>49</v>
      </c>
      <c r="Q368" s="13">
        <v>39</v>
      </c>
      <c r="R368" s="12">
        <v>43.2</v>
      </c>
      <c r="S368" s="12">
        <v>53</v>
      </c>
      <c r="T368" s="12">
        <v>66</v>
      </c>
      <c r="U368" s="12">
        <v>39.5</v>
      </c>
      <c r="V368" s="12">
        <v>73</v>
      </c>
    </row>
    <row r="369" spans="1:22" x14ac:dyDescent="0.3">
      <c r="A369" s="19">
        <v>44409</v>
      </c>
      <c r="B369" s="11">
        <v>368</v>
      </c>
      <c r="C369" s="18">
        <v>1.204</v>
      </c>
      <c r="D369" s="12">
        <v>0.30199999999999999</v>
      </c>
      <c r="E369" s="83">
        <v>1.288</v>
      </c>
      <c r="F369" s="12">
        <v>1.0680000000000001</v>
      </c>
      <c r="G369" s="13">
        <v>1.6479999999999999</v>
      </c>
      <c r="H369" s="12">
        <v>35</v>
      </c>
      <c r="I369" s="12">
        <v>27</v>
      </c>
      <c r="J369" s="12">
        <v>74</v>
      </c>
      <c r="K369" s="12">
        <v>93</v>
      </c>
      <c r="L369" s="12">
        <v>81</v>
      </c>
      <c r="M369" s="18">
        <v>29</v>
      </c>
      <c r="N369" s="12">
        <v>18</v>
      </c>
      <c r="O369" s="12">
        <v>62</v>
      </c>
      <c r="P369" s="12">
        <v>75</v>
      </c>
      <c r="Q369" s="13">
        <v>50</v>
      </c>
      <c r="R369" s="12">
        <v>123.7</v>
      </c>
      <c r="S369" s="12">
        <v>66.400000000000006</v>
      </c>
      <c r="T369" s="12">
        <v>84.8</v>
      </c>
      <c r="U369" s="12">
        <v>99.2</v>
      </c>
      <c r="V369" s="12">
        <v>229</v>
      </c>
    </row>
    <row r="370" spans="1:22" x14ac:dyDescent="0.3">
      <c r="A370" s="19">
        <v>44440</v>
      </c>
      <c r="B370" s="11">
        <v>369</v>
      </c>
      <c r="C370" s="18">
        <v>0.97699999999999998</v>
      </c>
      <c r="D370" s="12">
        <v>0.23400000000000001</v>
      </c>
      <c r="E370" s="83">
        <v>1.268</v>
      </c>
      <c r="F370" s="12">
        <v>0.82199999999999995</v>
      </c>
      <c r="G370" s="13">
        <v>1.296</v>
      </c>
      <c r="H370" s="12">
        <v>29</v>
      </c>
      <c r="I370" s="12">
        <v>23</v>
      </c>
      <c r="J370" s="12">
        <v>74</v>
      </c>
      <c r="K370" s="12">
        <v>84</v>
      </c>
      <c r="L370" s="12">
        <v>76</v>
      </c>
      <c r="M370" s="18">
        <v>27</v>
      </c>
      <c r="N370" s="12">
        <v>20</v>
      </c>
      <c r="O370" s="12">
        <v>62</v>
      </c>
      <c r="P370" s="12">
        <v>74</v>
      </c>
      <c r="Q370" s="13">
        <v>70</v>
      </c>
      <c r="R370" s="12">
        <v>81.8</v>
      </c>
      <c r="S370" s="12">
        <v>48</v>
      </c>
      <c r="T370" s="12">
        <v>77.5</v>
      </c>
      <c r="U370" s="12">
        <v>69.8</v>
      </c>
      <c r="V370" s="12">
        <v>115</v>
      </c>
    </row>
    <row r="371" spans="1:22" x14ac:dyDescent="0.3">
      <c r="A371" s="19">
        <v>44470</v>
      </c>
      <c r="B371" s="11">
        <v>370</v>
      </c>
      <c r="C371" s="18">
        <v>1.1579999999999999</v>
      </c>
      <c r="D371" s="12">
        <v>0.34899999999999998</v>
      </c>
      <c r="E371" s="83">
        <v>1.91</v>
      </c>
      <c r="F371" s="12">
        <v>1.506</v>
      </c>
      <c r="G371" s="13">
        <v>7.8819999999999997</v>
      </c>
      <c r="H371" s="12">
        <v>34</v>
      </c>
      <c r="I371" s="12">
        <v>29</v>
      </c>
      <c r="J371" s="12">
        <v>90</v>
      </c>
      <c r="K371" s="12">
        <v>111</v>
      </c>
      <c r="L371" s="12">
        <v>163</v>
      </c>
      <c r="M371" s="18">
        <v>26</v>
      </c>
      <c r="N371" s="12">
        <v>18</v>
      </c>
      <c r="O371" s="12">
        <v>77</v>
      </c>
      <c r="P371" s="12">
        <v>72</v>
      </c>
      <c r="Q371" s="13">
        <v>100</v>
      </c>
      <c r="R371" s="12">
        <v>151.30000000000001</v>
      </c>
      <c r="S371" s="12">
        <v>39.9</v>
      </c>
      <c r="T371" s="12">
        <v>76.900000000000006</v>
      </c>
      <c r="U371" s="12">
        <v>177.1</v>
      </c>
      <c r="V371" s="12">
        <v>316</v>
      </c>
    </row>
    <row r="372" spans="1:22" x14ac:dyDescent="0.3">
      <c r="A372" s="19">
        <v>44501</v>
      </c>
      <c r="B372" s="11">
        <v>371</v>
      </c>
      <c r="C372" s="18">
        <v>1.2230000000000001</v>
      </c>
      <c r="D372" s="12">
        <v>0.45500000000000002</v>
      </c>
      <c r="E372" s="83">
        <v>1.2769999999999999</v>
      </c>
      <c r="F372" s="12">
        <v>2.0539999999999998</v>
      </c>
      <c r="G372" s="13">
        <v>4.8559999999999999</v>
      </c>
      <c r="H372" s="12">
        <v>35</v>
      </c>
      <c r="I372" s="12">
        <v>34</v>
      </c>
      <c r="J372" s="12">
        <v>74</v>
      </c>
      <c r="K372" s="12">
        <v>132</v>
      </c>
      <c r="L372" s="12">
        <v>126</v>
      </c>
      <c r="M372" s="18">
        <v>28</v>
      </c>
      <c r="N372" s="12">
        <v>26</v>
      </c>
      <c r="O372" s="12">
        <v>59</v>
      </c>
      <c r="P372" s="12">
        <v>98</v>
      </c>
      <c r="Q372" s="13">
        <v>83</v>
      </c>
      <c r="R372" s="12">
        <v>99.4</v>
      </c>
      <c r="S372" s="12">
        <v>154</v>
      </c>
      <c r="T372" s="12">
        <v>67.400000000000006</v>
      </c>
      <c r="U372" s="12">
        <v>47.7</v>
      </c>
      <c r="V372" s="12">
        <v>158</v>
      </c>
    </row>
    <row r="373" spans="1:22" ht="15" thickBot="1" x14ac:dyDescent="0.35">
      <c r="A373" s="19">
        <v>44531</v>
      </c>
      <c r="B373" s="11">
        <v>372</v>
      </c>
      <c r="C373" s="15">
        <v>0.86299999999999999</v>
      </c>
      <c r="D373" s="16">
        <v>0.21199999999999999</v>
      </c>
      <c r="E373" s="84">
        <v>0.47</v>
      </c>
      <c r="F373" s="16">
        <v>0.74099999999999999</v>
      </c>
      <c r="G373" s="17">
        <v>0.81899999999999995</v>
      </c>
      <c r="H373" s="12">
        <v>27</v>
      </c>
      <c r="I373" s="12">
        <v>22</v>
      </c>
      <c r="J373" s="12">
        <v>46</v>
      </c>
      <c r="K373" s="12">
        <v>81</v>
      </c>
      <c r="L373" s="12">
        <v>61</v>
      </c>
      <c r="M373" s="15">
        <v>24</v>
      </c>
      <c r="N373" s="16">
        <v>17</v>
      </c>
      <c r="O373" s="16">
        <v>41</v>
      </c>
      <c r="P373" s="16">
        <v>68</v>
      </c>
      <c r="Q373" s="17">
        <v>48</v>
      </c>
      <c r="R373" s="12">
        <v>35.4</v>
      </c>
      <c r="S373" s="12">
        <v>42.9</v>
      </c>
      <c r="T373" s="12">
        <v>69.8</v>
      </c>
      <c r="U373" s="12">
        <v>61.7</v>
      </c>
      <c r="V373" s="12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6B91-24C7-4CE7-9981-AB6552D377CC}">
  <sheetPr>
    <tabColor theme="9" tint="0.59999389629810485"/>
  </sheetPr>
  <dimension ref="A1:M25"/>
  <sheetViews>
    <sheetView zoomScale="59" workbookViewId="0">
      <selection activeCell="F51" sqref="F51"/>
    </sheetView>
  </sheetViews>
  <sheetFormatPr baseColWidth="10" defaultRowHeight="14.4" x14ac:dyDescent="0.3"/>
  <cols>
    <col min="1" max="1" width="16.33203125" style="71" customWidth="1"/>
    <col min="2" max="9" width="14.77734375" style="71" customWidth="1"/>
    <col min="10" max="10" width="17.88671875" style="71" customWidth="1"/>
    <col min="11" max="11" width="14.77734375" style="71" customWidth="1"/>
    <col min="12" max="12" width="15.5546875" style="71" customWidth="1"/>
    <col min="13" max="13" width="14.77734375" style="71" customWidth="1"/>
    <col min="14" max="16384" width="11.5546875" style="71"/>
  </cols>
  <sheetData>
    <row r="1" spans="1:13" ht="15" thickBot="1" x14ac:dyDescent="0.35">
      <c r="A1" s="73" t="s">
        <v>2</v>
      </c>
      <c r="B1" s="72" t="s">
        <v>3</v>
      </c>
      <c r="C1" s="72" t="s">
        <v>9</v>
      </c>
      <c r="D1" s="72" t="s">
        <v>4</v>
      </c>
      <c r="E1" s="72" t="s">
        <v>5</v>
      </c>
      <c r="F1" s="72" t="s">
        <v>6</v>
      </c>
      <c r="G1" s="72" t="s">
        <v>7</v>
      </c>
      <c r="H1" s="72" t="s">
        <v>8</v>
      </c>
      <c r="I1" s="72" t="s">
        <v>10</v>
      </c>
      <c r="J1" s="72" t="s">
        <v>11</v>
      </c>
      <c r="K1" s="72" t="s">
        <v>12</v>
      </c>
      <c r="L1" s="72" t="s">
        <v>13</v>
      </c>
      <c r="M1" s="72" t="s">
        <v>14</v>
      </c>
    </row>
    <row r="2" spans="1:13" x14ac:dyDescent="0.3">
      <c r="A2" s="74">
        <v>1998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>
        <v>0.23200000000000001</v>
      </c>
    </row>
    <row r="3" spans="1:13" x14ac:dyDescent="0.3">
      <c r="A3" s="74">
        <v>1999</v>
      </c>
      <c r="B3" s="5">
        <v>0.24199999999999999</v>
      </c>
      <c r="C3" s="5">
        <v>0.68</v>
      </c>
      <c r="D3" s="5">
        <v>1.048</v>
      </c>
      <c r="E3" s="5">
        <v>0.92900000000000005</v>
      </c>
      <c r="F3" s="5">
        <v>0.33500000000000002</v>
      </c>
      <c r="G3" s="5">
        <v>0.24299999999999999</v>
      </c>
      <c r="H3" s="5">
        <v>0.40100000000000002</v>
      </c>
      <c r="I3" s="5">
        <v>0.32700000000000001</v>
      </c>
      <c r="J3" s="5">
        <v>0.58399999999999996</v>
      </c>
      <c r="K3" s="5">
        <v>1.03</v>
      </c>
      <c r="L3" s="5">
        <v>0.83899999999999997</v>
      </c>
      <c r="M3" s="5">
        <v>0.24299999999999999</v>
      </c>
    </row>
    <row r="4" spans="1:13" x14ac:dyDescent="0.3">
      <c r="A4" s="74">
        <v>2000</v>
      </c>
      <c r="B4" s="5">
        <v>0.161</v>
      </c>
      <c r="C4" s="5">
        <v>0.24</v>
      </c>
      <c r="D4" s="5">
        <v>0.24</v>
      </c>
      <c r="E4" s="5">
        <v>0.13900000000000001</v>
      </c>
      <c r="F4" s="5">
        <v>0.13100000000000001</v>
      </c>
      <c r="G4" s="5">
        <v>0.20899999999999999</v>
      </c>
      <c r="H4" s="5">
        <v>0.27900000000000003</v>
      </c>
      <c r="I4" s="5">
        <v>0.14899999999999999</v>
      </c>
      <c r="J4" s="5">
        <v>0.40600000000000003</v>
      </c>
      <c r="K4" s="5">
        <v>0.56899999999999995</v>
      </c>
      <c r="L4" s="5">
        <v>0.66900000000000004</v>
      </c>
      <c r="M4" s="5">
        <v>0.24199999999999999</v>
      </c>
    </row>
    <row r="5" spans="1:13" x14ac:dyDescent="0.3">
      <c r="A5" s="74">
        <v>2001</v>
      </c>
      <c r="B5" s="5">
        <v>0.158</v>
      </c>
      <c r="C5" s="5">
        <v>0.14199999999999999</v>
      </c>
      <c r="D5" s="5">
        <v>0.34899999999999998</v>
      </c>
      <c r="E5" s="5">
        <v>0.123</v>
      </c>
      <c r="F5" s="5">
        <v>0.13200000000000001</v>
      </c>
      <c r="G5" s="5">
        <v>0.13800000000000001</v>
      </c>
      <c r="H5" s="5">
        <v>0.222</v>
      </c>
      <c r="I5" s="5">
        <v>0.215</v>
      </c>
      <c r="J5" s="5">
        <v>0.28299999999999997</v>
      </c>
      <c r="K5" s="5">
        <v>0.217</v>
      </c>
      <c r="L5" s="5">
        <v>0.193</v>
      </c>
      <c r="M5" s="5">
        <v>0.19600000000000001</v>
      </c>
    </row>
    <row r="6" spans="1:13" x14ac:dyDescent="0.3">
      <c r="A6" s="74">
        <v>2002</v>
      </c>
      <c r="B6" s="5">
        <v>0.11899999999999999</v>
      </c>
      <c r="C6" s="5">
        <v>0.113</v>
      </c>
      <c r="D6" s="5">
        <v>0.152</v>
      </c>
      <c r="E6" s="5">
        <v>0.17399999999999999</v>
      </c>
      <c r="F6" s="5"/>
      <c r="G6" s="5"/>
      <c r="H6" s="5"/>
      <c r="I6" s="5"/>
      <c r="J6" s="5">
        <v>0.57099999999999995</v>
      </c>
      <c r="K6" s="5">
        <v>0.14599999999999999</v>
      </c>
      <c r="L6" s="5">
        <v>0.29899999999999999</v>
      </c>
      <c r="M6" s="5">
        <v>7.2999999999999995E-2</v>
      </c>
    </row>
    <row r="7" spans="1:13" x14ac:dyDescent="0.3">
      <c r="A7" s="74">
        <v>2003</v>
      </c>
      <c r="B7" s="5">
        <v>4.7E-2</v>
      </c>
      <c r="C7" s="5">
        <v>4.9000000000000002E-2</v>
      </c>
      <c r="D7" s="5">
        <v>0.11799999999999999</v>
      </c>
      <c r="E7" s="5">
        <v>0.81799999999999995</v>
      </c>
      <c r="F7" s="5">
        <v>9.2999999999999999E-2</v>
      </c>
      <c r="G7" s="5">
        <v>0.05</v>
      </c>
      <c r="H7" s="5"/>
      <c r="I7" s="5">
        <v>0.32</v>
      </c>
      <c r="J7" s="5">
        <v>0.40100000000000002</v>
      </c>
      <c r="K7" s="5">
        <v>2.718</v>
      </c>
      <c r="L7" s="5">
        <v>0.309</v>
      </c>
      <c r="M7" s="5">
        <v>0.98</v>
      </c>
    </row>
    <row r="8" spans="1:13" x14ac:dyDescent="0.3">
      <c r="A8" s="74">
        <v>2004</v>
      </c>
      <c r="B8" s="5">
        <v>0.251</v>
      </c>
      <c r="C8" s="5">
        <v>0.121</v>
      </c>
      <c r="D8" s="5">
        <v>0.123</v>
      </c>
      <c r="E8" s="5">
        <v>1.0069999999999999</v>
      </c>
      <c r="F8" s="5">
        <v>1.6930000000000001</v>
      </c>
      <c r="G8" s="5">
        <v>0.28299999999999997</v>
      </c>
      <c r="H8" s="5">
        <v>0.32</v>
      </c>
      <c r="I8" s="5">
        <v>0.30599999999999999</v>
      </c>
      <c r="J8" s="5">
        <v>0.14499999999999999</v>
      </c>
      <c r="K8" s="5">
        <v>2.1139999999999999</v>
      </c>
      <c r="L8" s="5">
        <v>2.3359999999999999</v>
      </c>
      <c r="M8" s="5">
        <v>2.141</v>
      </c>
    </row>
    <row r="9" spans="1:13" x14ac:dyDescent="0.3">
      <c r="A9" s="74">
        <v>2005</v>
      </c>
      <c r="B9" s="5">
        <v>1.9510000000000001</v>
      </c>
      <c r="C9" s="5">
        <v>0.42199999999999999</v>
      </c>
      <c r="D9" s="5">
        <v>0.71699999999999997</v>
      </c>
      <c r="E9" s="5">
        <v>1.923</v>
      </c>
      <c r="F9" s="5">
        <v>2.7879999999999998</v>
      </c>
      <c r="G9" s="5">
        <v>0.66400000000000003</v>
      </c>
      <c r="H9" s="5">
        <v>0.68600000000000005</v>
      </c>
      <c r="I9" s="5">
        <v>0.78500000000000003</v>
      </c>
      <c r="J9" s="5">
        <v>2.597</v>
      </c>
      <c r="K9" s="5">
        <v>2.915</v>
      </c>
      <c r="L9" s="5">
        <v>2.306</v>
      </c>
      <c r="M9" s="5">
        <v>0.44800000000000001</v>
      </c>
    </row>
    <row r="10" spans="1:13" x14ac:dyDescent="0.3">
      <c r="A10" s="74">
        <v>2006</v>
      </c>
      <c r="B10" s="5">
        <v>0.55000000000000004</v>
      </c>
      <c r="C10" s="5">
        <v>0.80100000000000005</v>
      </c>
      <c r="D10" s="5">
        <v>0.74399999999999999</v>
      </c>
      <c r="E10" s="5">
        <v>0.216</v>
      </c>
      <c r="F10" s="5">
        <v>1.524</v>
      </c>
      <c r="G10" s="5">
        <v>1.2829999999999999</v>
      </c>
      <c r="H10" s="5">
        <v>0.22600000000000001</v>
      </c>
      <c r="I10" s="5">
        <v>9.4E-2</v>
      </c>
      <c r="J10" s="5">
        <v>0.152</v>
      </c>
      <c r="K10" s="5">
        <v>0.42699999999999999</v>
      </c>
      <c r="L10" s="5">
        <v>1.647</v>
      </c>
      <c r="M10" s="5">
        <v>0.112</v>
      </c>
    </row>
    <row r="11" spans="1:13" x14ac:dyDescent="0.3">
      <c r="A11" s="74">
        <v>2007</v>
      </c>
      <c r="B11" s="5">
        <v>0.16200000000000001</v>
      </c>
      <c r="C11" s="5">
        <v>0.14000000000000001</v>
      </c>
      <c r="D11" s="5">
        <v>0.158</v>
      </c>
      <c r="E11" s="5">
        <v>0.35499999999999998</v>
      </c>
      <c r="F11" s="5">
        <v>0.3</v>
      </c>
      <c r="G11" s="5">
        <v>0.26700000000000002</v>
      </c>
      <c r="H11" s="5">
        <v>0.311</v>
      </c>
      <c r="I11" s="5">
        <v>0.27700000000000002</v>
      </c>
      <c r="J11" s="5">
        <v>0.27400000000000002</v>
      </c>
      <c r="K11" s="5">
        <v>0.54900000000000004</v>
      </c>
      <c r="L11" s="5">
        <v>0.72</v>
      </c>
      <c r="M11" s="5">
        <v>0.22800000000000001</v>
      </c>
    </row>
    <row r="12" spans="1:13" x14ac:dyDescent="0.3">
      <c r="A12" s="74">
        <v>2008</v>
      </c>
      <c r="B12" s="5">
        <v>0.19600000000000001</v>
      </c>
      <c r="C12" s="5">
        <v>0.19700000000000001</v>
      </c>
      <c r="D12" s="5">
        <v>0.25600000000000001</v>
      </c>
      <c r="E12" s="5">
        <v>0.26</v>
      </c>
      <c r="F12" s="5">
        <v>0.50600000000000001</v>
      </c>
      <c r="G12" s="5">
        <v>0.28599999999999998</v>
      </c>
      <c r="H12" s="5">
        <v>0.24</v>
      </c>
      <c r="I12" s="5">
        <v>0.502</v>
      </c>
      <c r="J12" s="5">
        <v>0.25800000000000001</v>
      </c>
      <c r="K12" s="5">
        <v>0.29499999999999998</v>
      </c>
      <c r="L12" s="5">
        <v>0.68799999999999994</v>
      </c>
      <c r="M12" s="5">
        <v>0.313</v>
      </c>
    </row>
    <row r="13" spans="1:13" x14ac:dyDescent="0.3">
      <c r="A13" s="74">
        <v>2009</v>
      </c>
      <c r="B13" s="5">
        <v>0.155</v>
      </c>
      <c r="C13" s="5">
        <v>0.16900000000000001</v>
      </c>
      <c r="D13" s="5">
        <v>0.20799999999999999</v>
      </c>
      <c r="E13" s="5">
        <v>0.19400000000000001</v>
      </c>
      <c r="F13" s="5">
        <v>0.13300000000000001</v>
      </c>
      <c r="G13" s="5">
        <v>0.11799999999999999</v>
      </c>
      <c r="H13" s="5">
        <v>0.11799999999999999</v>
      </c>
      <c r="I13" s="5">
        <v>8.5000000000000006E-2</v>
      </c>
      <c r="J13" s="5">
        <v>8.5999999999999993E-2</v>
      </c>
      <c r="K13" s="5">
        <v>0.17299999999999999</v>
      </c>
      <c r="L13" s="5">
        <v>0.16</v>
      </c>
      <c r="M13" s="5">
        <v>5.8000000000000003E-2</v>
      </c>
    </row>
    <row r="14" spans="1:13" x14ac:dyDescent="0.3">
      <c r="A14" s="74">
        <v>2010</v>
      </c>
      <c r="B14" s="5">
        <v>7.1999999999999995E-2</v>
      </c>
      <c r="C14" s="5">
        <v>7.0000000000000007E-2</v>
      </c>
      <c r="D14" s="5">
        <v>5.6000000000000001E-2</v>
      </c>
      <c r="E14" s="5">
        <v>0.36299999999999999</v>
      </c>
      <c r="F14" s="5">
        <v>0.309</v>
      </c>
      <c r="G14" s="5">
        <v>0.21299999999999999</v>
      </c>
      <c r="H14" s="5">
        <v>0.58499999999999996</v>
      </c>
      <c r="I14" s="5">
        <v>0.28199999999999997</v>
      </c>
      <c r="J14" s="5">
        <v>0.248</v>
      </c>
      <c r="K14" s="5">
        <v>0.57799999999999996</v>
      </c>
      <c r="L14" s="5">
        <v>1.0389999999999999</v>
      </c>
      <c r="M14" s="5">
        <v>0.34200000000000003</v>
      </c>
    </row>
    <row r="15" spans="1:13" x14ac:dyDescent="0.3">
      <c r="A15" s="74">
        <v>2011</v>
      </c>
      <c r="B15" s="5">
        <v>0.13900000000000001</v>
      </c>
      <c r="C15" s="5">
        <v>0.16800000000000001</v>
      </c>
      <c r="D15" s="5">
        <v>0.83499999999999996</v>
      </c>
      <c r="E15" s="5">
        <v>1.5609999999999999</v>
      </c>
      <c r="F15" s="5">
        <v>0.92800000000000005</v>
      </c>
      <c r="G15" s="5">
        <v>0.42499999999999999</v>
      </c>
      <c r="H15" s="5">
        <v>0.17100000000000001</v>
      </c>
      <c r="I15" s="5">
        <v>0.2</v>
      </c>
      <c r="J15" s="5">
        <v>0.19500000000000001</v>
      </c>
      <c r="K15" s="5">
        <v>0.83499999999999996</v>
      </c>
      <c r="L15" s="5">
        <v>1.4490000000000001</v>
      </c>
      <c r="M15" s="5">
        <v>1.0580000000000001</v>
      </c>
    </row>
    <row r="16" spans="1:13" x14ac:dyDescent="0.3">
      <c r="A16" s="74">
        <v>2012</v>
      </c>
      <c r="B16" s="5">
        <v>0.33200000000000002</v>
      </c>
      <c r="C16" s="5">
        <v>0.22700000000000001</v>
      </c>
      <c r="D16" s="5">
        <v>0.23</v>
      </c>
      <c r="E16" s="5">
        <v>0.96</v>
      </c>
      <c r="F16" s="5">
        <v>0.44400000000000001</v>
      </c>
      <c r="G16" s="5">
        <v>0.28399999999999997</v>
      </c>
      <c r="H16" s="5">
        <v>0.50600000000000001</v>
      </c>
      <c r="I16" s="5">
        <v>0.98599999999999999</v>
      </c>
      <c r="J16" s="5">
        <v>0.246</v>
      </c>
      <c r="K16" s="5">
        <v>0.39900000000000002</v>
      </c>
      <c r="L16" s="5">
        <v>0.26700000000000002</v>
      </c>
      <c r="M16" s="5">
        <v>0.185</v>
      </c>
    </row>
    <row r="17" spans="1:13" x14ac:dyDescent="0.3">
      <c r="A17" s="74">
        <v>2013</v>
      </c>
      <c r="B17" s="5">
        <v>0.14299999999999999</v>
      </c>
      <c r="C17" s="5">
        <v>0.16400000000000001</v>
      </c>
      <c r="D17" s="5">
        <v>0.17499999999999999</v>
      </c>
      <c r="E17" s="5">
        <v>0.32800000000000001</v>
      </c>
      <c r="F17" s="5">
        <v>0.41699999999999998</v>
      </c>
      <c r="G17" s="5">
        <v>0.19800000000000001</v>
      </c>
      <c r="H17" s="5">
        <v>0.14299999999999999</v>
      </c>
      <c r="I17" s="5">
        <v>0.20699999999999999</v>
      </c>
      <c r="J17" s="5">
        <v>0.223</v>
      </c>
      <c r="K17" s="5">
        <v>0.224</v>
      </c>
      <c r="L17" s="5">
        <v>0.90700000000000003</v>
      </c>
      <c r="M17" s="5">
        <v>0.56000000000000005</v>
      </c>
    </row>
    <row r="18" spans="1:13" x14ac:dyDescent="0.3">
      <c r="A18" s="74">
        <v>2014</v>
      </c>
      <c r="B18" s="5">
        <v>0.36299999999999999</v>
      </c>
      <c r="C18" s="5">
        <v>0.184</v>
      </c>
      <c r="D18" s="5">
        <v>0.46400000000000002</v>
      </c>
      <c r="E18" s="5">
        <v>0.26700000000000002</v>
      </c>
      <c r="F18" s="5">
        <v>0.60099999999999998</v>
      </c>
      <c r="G18" s="5">
        <v>0.22</v>
      </c>
      <c r="H18" s="5">
        <v>0.28299999999999997</v>
      </c>
      <c r="I18" s="5">
        <v>0.21099999999999999</v>
      </c>
      <c r="J18" s="5">
        <v>0.20799999999999999</v>
      </c>
      <c r="K18" s="5">
        <v>0.34300000000000003</v>
      </c>
      <c r="L18" s="5">
        <v>0.42099999999999999</v>
      </c>
      <c r="M18" s="5">
        <v>0.22900000000000001</v>
      </c>
    </row>
    <row r="19" spans="1:13" x14ac:dyDescent="0.3">
      <c r="A19" s="74">
        <v>2015</v>
      </c>
      <c r="B19" s="5">
        <v>0.188</v>
      </c>
      <c r="C19" s="5">
        <v>0.17499999999999999</v>
      </c>
      <c r="D19" s="5">
        <v>0.184</v>
      </c>
      <c r="E19" s="5">
        <v>0.16400000000000001</v>
      </c>
      <c r="F19" s="5">
        <v>0.107</v>
      </c>
      <c r="G19" s="5">
        <v>0.11</v>
      </c>
      <c r="H19" s="5">
        <v>0.109</v>
      </c>
      <c r="I19" s="5">
        <v>0.107</v>
      </c>
      <c r="J19" s="5">
        <v>9.6000000000000002E-2</v>
      </c>
      <c r="K19" s="5">
        <v>9.2999999999999999E-2</v>
      </c>
      <c r="L19" s="5">
        <v>8.7999999999999995E-2</v>
      </c>
      <c r="M19" s="5">
        <v>7.1999999999999995E-2</v>
      </c>
    </row>
    <row r="20" spans="1:13" x14ac:dyDescent="0.3">
      <c r="A20" s="74">
        <v>2016</v>
      </c>
      <c r="B20" s="5">
        <v>0.05</v>
      </c>
      <c r="C20" s="5">
        <v>4.9000000000000002E-2</v>
      </c>
      <c r="D20" s="5">
        <v>5.6000000000000001E-2</v>
      </c>
      <c r="E20" s="5">
        <v>0.219</v>
      </c>
      <c r="F20" s="5">
        <v>0.52300000000000002</v>
      </c>
      <c r="G20" s="5">
        <v>0.26100000000000001</v>
      </c>
      <c r="H20" s="5">
        <v>0.186</v>
      </c>
      <c r="I20" s="5">
        <v>0.157</v>
      </c>
      <c r="J20" s="5">
        <v>0.247</v>
      </c>
      <c r="K20" s="5">
        <v>0.26</v>
      </c>
      <c r="L20" s="5">
        <v>0.58699999999999997</v>
      </c>
      <c r="M20" s="5">
        <v>0.30099999999999999</v>
      </c>
    </row>
    <row r="21" spans="1:13" x14ac:dyDescent="0.3">
      <c r="A21" s="74">
        <v>2017</v>
      </c>
      <c r="B21" s="5">
        <v>0.224</v>
      </c>
      <c r="C21" s="5">
        <v>0.20399999999999999</v>
      </c>
      <c r="D21" s="5">
        <v>0.34599999999999997</v>
      </c>
      <c r="E21" s="5">
        <v>0.36699999999999999</v>
      </c>
      <c r="F21" s="5">
        <v>0.44900000000000001</v>
      </c>
      <c r="G21" s="5">
        <v>0.26700000000000002</v>
      </c>
      <c r="H21" s="5">
        <v>4.7E-2</v>
      </c>
      <c r="I21" s="5">
        <v>5.0000000000000001E-3</v>
      </c>
      <c r="J21" s="5">
        <v>0.14099999999999999</v>
      </c>
      <c r="K21" s="5">
        <v>0.20799999999999999</v>
      </c>
      <c r="L21" s="5">
        <v>0.311</v>
      </c>
      <c r="M21" s="5">
        <v>5.8999999999999997E-2</v>
      </c>
    </row>
    <row r="22" spans="1:13" x14ac:dyDescent="0.3">
      <c r="A22" s="74">
        <v>2018</v>
      </c>
      <c r="B22" s="5">
        <v>7.0000000000000001E-3</v>
      </c>
      <c r="C22" s="5">
        <v>4.0000000000000001E-3</v>
      </c>
      <c r="D22" s="5">
        <v>3.0000000000000001E-3</v>
      </c>
      <c r="E22" s="5">
        <v>0.21</v>
      </c>
      <c r="F22" s="5">
        <v>0.38500000000000001</v>
      </c>
      <c r="G22" s="5">
        <v>0.14499999999999999</v>
      </c>
      <c r="H22" s="5">
        <v>5.3999999999999999E-2</v>
      </c>
      <c r="I22" s="5">
        <v>3.5000000000000003E-2</v>
      </c>
      <c r="J22" s="5">
        <v>2.1000000000000001E-2</v>
      </c>
      <c r="K22" s="5">
        <v>0.371</v>
      </c>
      <c r="L22" s="5">
        <v>3.3000000000000002E-2</v>
      </c>
      <c r="M22" s="5">
        <v>5.0000000000000001E-3</v>
      </c>
    </row>
    <row r="23" spans="1:13" x14ac:dyDescent="0.3">
      <c r="A23" s="74">
        <v>2019</v>
      </c>
      <c r="B23" s="5">
        <v>6.8000000000000005E-2</v>
      </c>
      <c r="C23" s="5">
        <v>8.7999999999999995E-2</v>
      </c>
      <c r="D23" s="5">
        <v>0.41499999999999998</v>
      </c>
      <c r="E23" s="5">
        <v>0.80600000000000005</v>
      </c>
      <c r="F23" s="5">
        <v>0.39900000000000002</v>
      </c>
      <c r="G23" s="5">
        <v>0.46400000000000002</v>
      </c>
      <c r="H23" s="5">
        <v>0.27500000000000002</v>
      </c>
      <c r="I23" s="5">
        <v>0.14899999999999999</v>
      </c>
      <c r="J23" s="5">
        <v>0.28999999999999998</v>
      </c>
      <c r="K23" s="5">
        <v>0.503</v>
      </c>
      <c r="L23" s="5">
        <v>0.751</v>
      </c>
      <c r="M23" s="5">
        <v>0.23300000000000001</v>
      </c>
    </row>
    <row r="24" spans="1:13" x14ac:dyDescent="0.3">
      <c r="A24" s="74">
        <v>2020</v>
      </c>
      <c r="B24" s="5">
        <v>0.113</v>
      </c>
      <c r="C24" s="5">
        <v>7.0999999999999994E-2</v>
      </c>
      <c r="D24" s="5">
        <v>0.14499999999999999</v>
      </c>
      <c r="E24" s="5">
        <v>0.08</v>
      </c>
      <c r="F24" s="5">
        <v>0.14099999999999999</v>
      </c>
      <c r="G24" s="5">
        <v>0.17</v>
      </c>
      <c r="H24" s="5">
        <v>0.27200000000000002</v>
      </c>
      <c r="I24" s="5">
        <v>0.28100000000000003</v>
      </c>
      <c r="J24" s="5">
        <v>0.308</v>
      </c>
      <c r="K24" s="5">
        <v>0.27</v>
      </c>
      <c r="L24" s="5">
        <v>0.91200000000000003</v>
      </c>
      <c r="M24" s="5">
        <v>0.20899999999999999</v>
      </c>
    </row>
    <row r="25" spans="1:13" ht="15" thickBot="1" x14ac:dyDescent="0.35">
      <c r="A25" s="75">
        <v>2021</v>
      </c>
      <c r="B25" s="5"/>
      <c r="C25" s="5">
        <v>2.1999999999999999E-2</v>
      </c>
      <c r="D25" s="5">
        <v>1.016</v>
      </c>
      <c r="E25" s="5">
        <v>0.81</v>
      </c>
      <c r="F25" s="5">
        <v>1.518</v>
      </c>
      <c r="G25" s="5">
        <v>1.044</v>
      </c>
      <c r="H25" s="5">
        <v>0.94199999999999995</v>
      </c>
      <c r="I25" s="5">
        <v>1.204</v>
      </c>
      <c r="J25" s="5">
        <v>0.97699999999999998</v>
      </c>
      <c r="K25" s="5">
        <v>1.1579999999999999</v>
      </c>
      <c r="L25" s="5">
        <v>1.2230000000000001</v>
      </c>
      <c r="M25" s="5">
        <v>0.86299999999999999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640F-85FB-4392-A69F-E74E34CED018}">
  <sheetPr>
    <tabColor theme="9" tint="0.59999389629810485"/>
  </sheetPr>
  <dimension ref="A1:M53"/>
  <sheetViews>
    <sheetView zoomScale="54" workbookViewId="0">
      <selection activeCell="E30" sqref="E30"/>
    </sheetView>
  </sheetViews>
  <sheetFormatPr baseColWidth="10" defaultRowHeight="14.4" x14ac:dyDescent="0.3"/>
  <cols>
    <col min="1" max="1" width="6.6640625" style="1" bestFit="1" customWidth="1"/>
    <col min="2" max="13" width="16.77734375" style="1" customWidth="1"/>
    <col min="14" max="16384" width="11.5546875" style="1"/>
  </cols>
  <sheetData>
    <row r="1" spans="1:13" ht="15" thickBot="1" x14ac:dyDescent="0.35">
      <c r="A1" s="76" t="s">
        <v>2</v>
      </c>
      <c r="B1" s="77" t="s">
        <v>3</v>
      </c>
      <c r="C1" s="77" t="s">
        <v>9</v>
      </c>
      <c r="D1" s="77" t="s">
        <v>4</v>
      </c>
      <c r="E1" s="77" t="s">
        <v>5</v>
      </c>
      <c r="F1" s="77" t="s">
        <v>6</v>
      </c>
      <c r="G1" s="77" t="s">
        <v>7</v>
      </c>
      <c r="H1" s="77" t="s">
        <v>8</v>
      </c>
      <c r="I1" s="77" t="s">
        <v>10</v>
      </c>
      <c r="J1" s="77" t="s">
        <v>11</v>
      </c>
      <c r="K1" s="77" t="s">
        <v>12</v>
      </c>
      <c r="L1" s="77" t="s">
        <v>13</v>
      </c>
      <c r="M1" s="78" t="s">
        <v>14</v>
      </c>
    </row>
    <row r="2" spans="1:13" x14ac:dyDescent="0.3">
      <c r="A2" s="5">
        <v>1969</v>
      </c>
      <c r="B2" s="5">
        <v>0.19600000000000001</v>
      </c>
      <c r="C2" s="5">
        <v>0.19600000000000001</v>
      </c>
      <c r="D2" s="5">
        <v>0.14399999999999999</v>
      </c>
      <c r="E2" s="5">
        <v>0.79800000000000004</v>
      </c>
      <c r="F2" s="5">
        <v>0.84099999999999997</v>
      </c>
      <c r="G2" s="5">
        <v>1.34</v>
      </c>
      <c r="H2" s="5">
        <v>0.35299999999999998</v>
      </c>
      <c r="I2" s="5">
        <v>0.32300000000000001</v>
      </c>
      <c r="J2" s="5">
        <v>0.38600000000000001</v>
      </c>
      <c r="K2" s="5">
        <v>1.946</v>
      </c>
      <c r="L2" s="5">
        <v>0.88500000000000001</v>
      </c>
      <c r="M2" s="5">
        <v>0.41</v>
      </c>
    </row>
    <row r="3" spans="1:13" x14ac:dyDescent="0.3">
      <c r="A3" s="5">
        <v>1970</v>
      </c>
      <c r="B3" s="5">
        <v>0.312</v>
      </c>
      <c r="C3" s="5">
        <v>0.26200000000000001</v>
      </c>
      <c r="D3" s="5">
        <v>0.187</v>
      </c>
      <c r="E3" s="5">
        <v>0.159</v>
      </c>
      <c r="F3" s="5">
        <v>0.252</v>
      </c>
      <c r="G3" s="5">
        <v>0.25900000000000001</v>
      </c>
      <c r="H3" s="5">
        <v>0.214</v>
      </c>
      <c r="I3" s="5">
        <v>0.25900000000000001</v>
      </c>
      <c r="J3" s="5">
        <v>0.27500000000000002</v>
      </c>
      <c r="K3" s="5">
        <v>1.2350000000000001</v>
      </c>
      <c r="L3" s="5">
        <v>1.889</v>
      </c>
      <c r="M3" s="5">
        <v>0.374</v>
      </c>
    </row>
    <row r="4" spans="1:13" x14ac:dyDescent="0.3">
      <c r="A4" s="5">
        <v>1971</v>
      </c>
      <c r="B4" s="5">
        <v>0.45400000000000001</v>
      </c>
      <c r="C4" s="5">
        <v>0.49</v>
      </c>
      <c r="D4" s="5">
        <v>0.625</v>
      </c>
      <c r="E4" s="5">
        <v>1.1879999999999999</v>
      </c>
      <c r="F4" s="5">
        <v>2.09</v>
      </c>
      <c r="G4" s="5">
        <v>1.246</v>
      </c>
      <c r="H4" s="5">
        <v>0.54800000000000004</v>
      </c>
      <c r="I4" s="5">
        <v>0.46500000000000002</v>
      </c>
      <c r="J4" s="5">
        <v>0.83699999999999997</v>
      </c>
      <c r="K4" s="5">
        <v>0.76900000000000002</v>
      </c>
      <c r="L4" s="5">
        <v>1.165</v>
      </c>
      <c r="M4" s="5">
        <v>0.47299999999999998</v>
      </c>
    </row>
    <row r="5" spans="1:13" x14ac:dyDescent="0.3">
      <c r="A5" s="5">
        <v>1972</v>
      </c>
      <c r="B5" s="5">
        <v>0.78300000000000003</v>
      </c>
      <c r="C5" s="5">
        <v>0.52</v>
      </c>
      <c r="D5" s="5">
        <v>0.60799999999999998</v>
      </c>
      <c r="E5" s="5">
        <v>1.9990000000000001</v>
      </c>
      <c r="F5" s="5">
        <v>0.8</v>
      </c>
      <c r="G5" s="5">
        <v>0.53500000000000003</v>
      </c>
      <c r="H5" s="5">
        <v>0.66200000000000003</v>
      </c>
      <c r="I5" s="5">
        <v>0.23400000000000001</v>
      </c>
      <c r="J5" s="5">
        <v>0.16700000000000001</v>
      </c>
      <c r="K5" s="5">
        <v>0.08</v>
      </c>
      <c r="L5" s="5">
        <v>0.16200000000000001</v>
      </c>
      <c r="M5" s="5">
        <v>0.114</v>
      </c>
    </row>
    <row r="6" spans="1:13" x14ac:dyDescent="0.3">
      <c r="A6" s="5">
        <v>1973</v>
      </c>
      <c r="B6" s="5">
        <v>0.104</v>
      </c>
      <c r="C6" s="5">
        <v>0.10199999999999999</v>
      </c>
      <c r="D6" s="5">
        <v>7.0000000000000007E-2</v>
      </c>
      <c r="E6" s="5">
        <v>0.106</v>
      </c>
      <c r="F6" s="5">
        <v>0.307</v>
      </c>
      <c r="G6" s="5">
        <v>0.161</v>
      </c>
      <c r="H6" s="5">
        <v>0.21</v>
      </c>
      <c r="I6" s="5">
        <v>0.107</v>
      </c>
      <c r="J6" s="5">
        <v>0.73499999999999999</v>
      </c>
      <c r="K6" s="5">
        <v>0.54900000000000004</v>
      </c>
      <c r="L6" s="5">
        <v>0.57299999999999995</v>
      </c>
      <c r="M6" s="5">
        <v>0.502</v>
      </c>
    </row>
    <row r="7" spans="1:13" x14ac:dyDescent="0.3">
      <c r="A7" s="5">
        <v>1974</v>
      </c>
      <c r="B7" s="5">
        <v>0.26800000000000002</v>
      </c>
      <c r="C7" s="5">
        <v>0.36099999999999999</v>
      </c>
      <c r="D7" s="5">
        <v>0.63</v>
      </c>
      <c r="E7" s="5">
        <v>0.57699999999999996</v>
      </c>
      <c r="F7" s="5">
        <v>0.82899999999999996</v>
      </c>
      <c r="G7" s="5">
        <v>0.27</v>
      </c>
      <c r="H7" s="5">
        <v>0.23</v>
      </c>
      <c r="I7" s="5">
        <v>0.312</v>
      </c>
      <c r="J7" s="5">
        <v>0.44800000000000001</v>
      </c>
      <c r="K7" s="5">
        <v>0.63700000000000001</v>
      </c>
      <c r="L7" s="5">
        <v>1.071</v>
      </c>
      <c r="M7" s="5">
        <v>0.46600000000000003</v>
      </c>
    </row>
    <row r="8" spans="1:13" x14ac:dyDescent="0.3">
      <c r="A8" s="5">
        <v>1975</v>
      </c>
      <c r="B8" s="5">
        <v>0.16300000000000001</v>
      </c>
      <c r="C8" s="5">
        <v>0.251</v>
      </c>
      <c r="D8" s="5">
        <v>0.193</v>
      </c>
      <c r="E8" s="5">
        <v>0.309</v>
      </c>
      <c r="F8" s="5">
        <v>0.442</v>
      </c>
      <c r="G8" s="5">
        <v>0.29099999999999998</v>
      </c>
      <c r="H8" s="5">
        <v>0.32400000000000001</v>
      </c>
      <c r="I8" s="5">
        <v>0.27500000000000002</v>
      </c>
      <c r="J8" s="5">
        <v>0.50700000000000001</v>
      </c>
      <c r="K8" s="5">
        <v>0.68700000000000006</v>
      </c>
      <c r="L8" s="5">
        <v>0.85499999999999998</v>
      </c>
      <c r="M8" s="5">
        <v>1.024</v>
      </c>
    </row>
    <row r="9" spans="1:13" x14ac:dyDescent="0.3">
      <c r="A9" s="5">
        <v>1976</v>
      </c>
      <c r="B9" s="5">
        <v>0.375</v>
      </c>
      <c r="C9" s="5">
        <v>0.371</v>
      </c>
      <c r="D9" s="5">
        <v>0.40600000000000003</v>
      </c>
      <c r="E9" s="5">
        <v>0.64200000000000002</v>
      </c>
      <c r="F9" s="5">
        <v>0.66100000000000003</v>
      </c>
      <c r="G9" s="5">
        <v>0.748</v>
      </c>
      <c r="H9" s="5">
        <v>0.755</v>
      </c>
      <c r="I9" s="5">
        <v>0.39500000000000002</v>
      </c>
      <c r="J9" s="5">
        <v>0.443</v>
      </c>
      <c r="K9" s="5">
        <v>0.68100000000000005</v>
      </c>
      <c r="L9" s="5">
        <v>0.76300000000000001</v>
      </c>
      <c r="M9" s="5">
        <v>0.28199999999999997</v>
      </c>
    </row>
    <row r="10" spans="1:13" x14ac:dyDescent="0.3">
      <c r="A10" s="5">
        <v>1977</v>
      </c>
      <c r="B10" s="5">
        <v>0.20499999999999999</v>
      </c>
      <c r="C10" s="5">
        <v>0.17499999999999999</v>
      </c>
      <c r="D10" s="5">
        <v>0.19700000000000001</v>
      </c>
      <c r="E10" s="5">
        <v>0.70199999999999996</v>
      </c>
      <c r="F10" s="5">
        <v>0.373</v>
      </c>
      <c r="G10" s="5">
        <v>0.51500000000000001</v>
      </c>
      <c r="H10" s="5"/>
      <c r="I10" s="5"/>
      <c r="J10" s="5"/>
      <c r="K10" s="5">
        <v>0.877</v>
      </c>
      <c r="L10" s="5">
        <v>1.173</v>
      </c>
      <c r="M10" s="5">
        <v>0.38</v>
      </c>
    </row>
    <row r="11" spans="1:13" x14ac:dyDescent="0.3">
      <c r="A11" s="5">
        <v>1978</v>
      </c>
      <c r="B11" s="5">
        <v>0.25</v>
      </c>
      <c r="C11" s="5">
        <v>0.21</v>
      </c>
      <c r="D11" s="5">
        <v>0.121</v>
      </c>
      <c r="E11" s="5">
        <v>0.66400000000000003</v>
      </c>
      <c r="F11" s="5">
        <v>0.63700000000000001</v>
      </c>
      <c r="G11" s="5">
        <v>0.49199999999999999</v>
      </c>
      <c r="H11" s="5">
        <v>0.40200000000000002</v>
      </c>
      <c r="I11" s="5">
        <v>0.41799999999999998</v>
      </c>
      <c r="J11" s="5">
        <v>0.20599999999999999</v>
      </c>
      <c r="K11" s="5">
        <v>0.42499999999999999</v>
      </c>
      <c r="L11" s="5">
        <v>0.27600000000000002</v>
      </c>
      <c r="M11" s="5">
        <v>0.184</v>
      </c>
    </row>
    <row r="12" spans="1:13" x14ac:dyDescent="0.3">
      <c r="A12" s="5">
        <v>1979</v>
      </c>
      <c r="B12" s="5">
        <v>8.4000000000000005E-2</v>
      </c>
      <c r="C12" s="5">
        <v>2.1000000000000001E-2</v>
      </c>
      <c r="D12" s="5">
        <v>0.20699999999999999</v>
      </c>
      <c r="E12" s="5">
        <v>0.33900000000000002</v>
      </c>
      <c r="F12" s="5">
        <v>0.50600000000000001</v>
      </c>
      <c r="G12" s="5">
        <v>0.80300000000000005</v>
      </c>
      <c r="H12" s="5">
        <v>0.44400000000000001</v>
      </c>
      <c r="I12" s="5">
        <v>0.375</v>
      </c>
      <c r="J12" s="5">
        <v>0.377</v>
      </c>
      <c r="K12" s="5">
        <v>0.66500000000000004</v>
      </c>
      <c r="L12" s="5"/>
      <c r="M12" s="5"/>
    </row>
    <row r="13" spans="1:13" x14ac:dyDescent="0.3">
      <c r="A13" s="5">
        <v>1980</v>
      </c>
      <c r="B13" s="5"/>
      <c r="C13" s="5">
        <v>0.72</v>
      </c>
      <c r="D13" s="5">
        <v>0.7</v>
      </c>
      <c r="E13" s="5">
        <v>0.65</v>
      </c>
      <c r="F13" s="5">
        <v>0.71</v>
      </c>
      <c r="G13" s="5">
        <v>0.93</v>
      </c>
      <c r="H13" s="5"/>
      <c r="I13" s="5"/>
      <c r="J13" s="5">
        <v>0.48</v>
      </c>
      <c r="K13" s="5">
        <v>0.54</v>
      </c>
      <c r="L13" s="5">
        <v>0.5</v>
      </c>
      <c r="M13" s="5"/>
    </row>
    <row r="14" spans="1:13" x14ac:dyDescent="0.3">
      <c r="A14" s="5">
        <v>1981</v>
      </c>
      <c r="B14" s="5">
        <v>0.41</v>
      </c>
      <c r="C14" s="5">
        <v>0.38</v>
      </c>
      <c r="D14" s="5">
        <v>0.45</v>
      </c>
      <c r="E14" s="5">
        <v>0.67</v>
      </c>
      <c r="F14" s="5">
        <v>0.88</v>
      </c>
      <c r="G14" s="5">
        <v>1.07</v>
      </c>
      <c r="H14" s="5">
        <v>0.68</v>
      </c>
      <c r="I14" s="5">
        <v>0.53</v>
      </c>
      <c r="J14" s="5"/>
      <c r="K14" s="5">
        <v>0.35</v>
      </c>
      <c r="L14" s="5">
        <v>0.48</v>
      </c>
      <c r="M14" s="5">
        <v>0.53</v>
      </c>
    </row>
    <row r="15" spans="1:13" x14ac:dyDescent="0.3">
      <c r="A15" s="5">
        <v>1982</v>
      </c>
      <c r="B15" s="5">
        <v>0.3</v>
      </c>
      <c r="C15" s="5">
        <v>0.36</v>
      </c>
      <c r="D15" s="5">
        <v>0.39</v>
      </c>
      <c r="E15" s="5">
        <v>1.03</v>
      </c>
      <c r="F15" s="5">
        <v>0.79</v>
      </c>
      <c r="G15" s="5">
        <v>0.36</v>
      </c>
      <c r="H15" s="5">
        <v>0.27</v>
      </c>
      <c r="I15" s="5">
        <v>0.12</v>
      </c>
      <c r="J15" s="5">
        <v>0.35</v>
      </c>
      <c r="K15" s="5">
        <v>0.27</v>
      </c>
      <c r="L15" s="5">
        <v>0.13</v>
      </c>
      <c r="M15" s="5">
        <v>0.3</v>
      </c>
    </row>
    <row r="16" spans="1:13" x14ac:dyDescent="0.3">
      <c r="A16" s="5">
        <v>1984</v>
      </c>
      <c r="B16" s="5">
        <v>0.35</v>
      </c>
      <c r="C16" s="5"/>
      <c r="D16" s="5">
        <v>0.32</v>
      </c>
      <c r="E16" s="5">
        <v>0.32</v>
      </c>
      <c r="F16" s="5">
        <v>1.1399999999999999</v>
      </c>
      <c r="G16" s="5">
        <v>0.57999999999999996</v>
      </c>
      <c r="H16" s="5">
        <v>0.28000000000000003</v>
      </c>
      <c r="I16" s="5">
        <v>0.85</v>
      </c>
      <c r="J16" s="5">
        <v>0.99</v>
      </c>
      <c r="K16" s="5"/>
      <c r="L16" s="5"/>
      <c r="M16" s="5"/>
    </row>
    <row r="17" spans="1:13" x14ac:dyDescent="0.3">
      <c r="A17" s="5">
        <v>1985</v>
      </c>
      <c r="B17" s="5"/>
      <c r="C17" s="5"/>
      <c r="D17" s="5">
        <v>0.01</v>
      </c>
      <c r="E17" s="5">
        <v>0.01</v>
      </c>
      <c r="F17" s="5">
        <v>0.12</v>
      </c>
      <c r="G17" s="5">
        <v>0.01</v>
      </c>
      <c r="H17" s="5">
        <v>0.01</v>
      </c>
      <c r="I17" s="5">
        <v>0.01</v>
      </c>
      <c r="J17" s="5">
        <v>0.05</v>
      </c>
      <c r="K17" s="5">
        <v>0.13</v>
      </c>
      <c r="L17" s="5">
        <v>0.09</v>
      </c>
      <c r="M17" s="5">
        <v>0.01</v>
      </c>
    </row>
    <row r="18" spans="1:13" x14ac:dyDescent="0.3">
      <c r="A18" s="5">
        <v>1986</v>
      </c>
      <c r="B18" s="5">
        <v>0.32</v>
      </c>
      <c r="C18" s="5">
        <v>0.54</v>
      </c>
      <c r="D18" s="5">
        <v>0.48</v>
      </c>
      <c r="E18" s="5">
        <v>0.39</v>
      </c>
      <c r="F18" s="5">
        <v>0.43</v>
      </c>
      <c r="G18" s="5">
        <v>0.91</v>
      </c>
      <c r="H18" s="5">
        <v>0.63</v>
      </c>
      <c r="I18" s="5">
        <v>0.33</v>
      </c>
      <c r="J18" s="5">
        <v>0.44</v>
      </c>
      <c r="K18" s="5">
        <v>1.18</v>
      </c>
      <c r="L18" s="5">
        <v>0.91</v>
      </c>
      <c r="M18" s="5">
        <v>0.49</v>
      </c>
    </row>
    <row r="19" spans="1:13" x14ac:dyDescent="0.3">
      <c r="A19" s="5">
        <v>1987</v>
      </c>
      <c r="B19" s="5">
        <v>0.36</v>
      </c>
      <c r="C19" s="5">
        <v>0.23</v>
      </c>
      <c r="D19" s="5">
        <v>0.28000000000000003</v>
      </c>
      <c r="E19" s="5">
        <v>0.41</v>
      </c>
      <c r="F19" s="5">
        <v>0.73</v>
      </c>
      <c r="G19" s="5">
        <v>0.4</v>
      </c>
      <c r="H19" s="5">
        <v>0.33</v>
      </c>
      <c r="I19" s="5">
        <v>0.33</v>
      </c>
      <c r="J19" s="5">
        <v>0.38</v>
      </c>
      <c r="K19" s="5">
        <v>0.59</v>
      </c>
      <c r="L19" s="5">
        <v>0.44</v>
      </c>
      <c r="M19" s="5">
        <v>0.52</v>
      </c>
    </row>
    <row r="20" spans="1:13" x14ac:dyDescent="0.3">
      <c r="A20" s="5">
        <v>1988</v>
      </c>
      <c r="B20" s="5">
        <v>0.2</v>
      </c>
      <c r="C20" s="5">
        <v>0.1</v>
      </c>
      <c r="D20" s="5">
        <v>0.09</v>
      </c>
      <c r="E20" s="5">
        <v>0.31</v>
      </c>
      <c r="F20" s="5">
        <v>0.23</v>
      </c>
      <c r="G20" s="5">
        <v>1.05</v>
      </c>
      <c r="H20" s="5">
        <v>1.55</v>
      </c>
      <c r="I20" s="5">
        <v>1.52</v>
      </c>
      <c r="J20" s="5">
        <v>1.58</v>
      </c>
      <c r="K20" s="5">
        <v>1.56</v>
      </c>
      <c r="L20" s="5">
        <v>1.57</v>
      </c>
      <c r="M20" s="5">
        <v>1.1599999999999999</v>
      </c>
    </row>
    <row r="21" spans="1:13" x14ac:dyDescent="0.3">
      <c r="A21" s="5">
        <v>1989</v>
      </c>
      <c r="B21" s="5">
        <v>0.84</v>
      </c>
      <c r="C21" s="5">
        <v>1.18</v>
      </c>
      <c r="D21" s="5">
        <v>1.24</v>
      </c>
      <c r="E21" s="5">
        <v>1.1299999999999999</v>
      </c>
      <c r="F21" s="5">
        <v>1.23</v>
      </c>
      <c r="G21" s="5">
        <v>1.1399999999999999</v>
      </c>
      <c r="H21" s="5">
        <v>1.17</v>
      </c>
      <c r="I21" s="5">
        <v>1.06</v>
      </c>
      <c r="J21" s="5">
        <v>1.08</v>
      </c>
      <c r="K21" s="5">
        <v>1.05</v>
      </c>
      <c r="L21" s="5">
        <v>1</v>
      </c>
      <c r="M21" s="5">
        <v>0.91</v>
      </c>
    </row>
    <row r="22" spans="1:13" x14ac:dyDescent="0.3">
      <c r="A22" s="5">
        <v>1990</v>
      </c>
      <c r="B22" s="5">
        <v>0.27</v>
      </c>
      <c r="C22" s="5">
        <v>0.18</v>
      </c>
      <c r="D22" s="5">
        <v>0.18</v>
      </c>
      <c r="E22" s="5">
        <v>0.3</v>
      </c>
      <c r="F22" s="5">
        <v>0.32</v>
      </c>
      <c r="G22" s="5">
        <v>0.26</v>
      </c>
      <c r="H22" s="5">
        <v>0.22</v>
      </c>
      <c r="I22" s="5">
        <v>0.22</v>
      </c>
      <c r="J22" s="5">
        <v>0.45</v>
      </c>
      <c r="K22" s="5">
        <v>0.6</v>
      </c>
      <c r="L22" s="5">
        <v>0.3</v>
      </c>
      <c r="M22" s="5">
        <v>0.38</v>
      </c>
    </row>
    <row r="23" spans="1:13" x14ac:dyDescent="0.3">
      <c r="A23" s="5">
        <v>1991</v>
      </c>
      <c r="B23" s="5">
        <v>0.127</v>
      </c>
      <c r="C23" s="5">
        <v>0.17</v>
      </c>
      <c r="D23" s="5">
        <v>0.32200000000000001</v>
      </c>
      <c r="E23" s="5">
        <v>0.59899999999999998</v>
      </c>
      <c r="F23" s="5">
        <v>0.57199999999999995</v>
      </c>
      <c r="G23" s="5">
        <v>0.29199999999999998</v>
      </c>
      <c r="H23" s="5">
        <v>0.33</v>
      </c>
      <c r="I23" s="5">
        <v>0.68200000000000005</v>
      </c>
      <c r="J23" s="5">
        <v>0.26300000000000001</v>
      </c>
      <c r="K23" s="5">
        <v>0.23699999999999999</v>
      </c>
      <c r="L23" s="5">
        <v>0.63700000000000001</v>
      </c>
      <c r="M23" s="5">
        <v>0.34100000000000003</v>
      </c>
    </row>
    <row r="24" spans="1:13" x14ac:dyDescent="0.3">
      <c r="A24" s="5">
        <v>1992</v>
      </c>
      <c r="B24" s="5">
        <v>0.14099999999999999</v>
      </c>
      <c r="C24" s="5">
        <v>0.14699999999999999</v>
      </c>
      <c r="D24" s="5">
        <v>0.108</v>
      </c>
      <c r="E24" s="5">
        <v>0.109</v>
      </c>
      <c r="F24" s="5"/>
      <c r="G24" s="5"/>
      <c r="H24" s="5">
        <v>0.17599999999999999</v>
      </c>
      <c r="I24" s="5">
        <v>0.25800000000000001</v>
      </c>
      <c r="J24" s="5">
        <v>0.11600000000000001</v>
      </c>
      <c r="K24" s="5">
        <v>0.09</v>
      </c>
      <c r="L24" s="5">
        <v>0.20699999999999999</v>
      </c>
      <c r="M24" s="5">
        <v>0.35299999999999998</v>
      </c>
    </row>
    <row r="25" spans="1:13" x14ac:dyDescent="0.3">
      <c r="A25" s="5">
        <v>1993</v>
      </c>
      <c r="B25" s="5">
        <v>0.16700000000000001</v>
      </c>
      <c r="C25" s="5">
        <v>0.123</v>
      </c>
      <c r="D25" s="5">
        <v>0.11899999999999999</v>
      </c>
      <c r="E25" s="5">
        <v>0.217</v>
      </c>
      <c r="F25" s="5">
        <v>0.70499999999999996</v>
      </c>
      <c r="G25" s="5">
        <v>0.436</v>
      </c>
      <c r="H25" s="5">
        <v>0.38300000000000001</v>
      </c>
      <c r="I25" s="5">
        <v>0.376</v>
      </c>
      <c r="J25" s="5">
        <v>0.42299999999999999</v>
      </c>
      <c r="K25" s="5">
        <v>0.24199999999999999</v>
      </c>
      <c r="L25" s="5">
        <v>0.36299999999999999</v>
      </c>
      <c r="M25" s="5">
        <v>1.0389999999999999</v>
      </c>
    </row>
    <row r="26" spans="1:13" x14ac:dyDescent="0.3">
      <c r="A26" s="5">
        <v>1994</v>
      </c>
      <c r="B26" s="5">
        <v>0.91</v>
      </c>
      <c r="C26" s="5">
        <v>0.76700000000000002</v>
      </c>
      <c r="D26" s="5">
        <v>0.16600000000000001</v>
      </c>
      <c r="E26" s="5">
        <v>0.27400000000000002</v>
      </c>
      <c r="F26" s="5">
        <v>0.26100000000000001</v>
      </c>
      <c r="G26" s="5">
        <v>0.24399999999999999</v>
      </c>
      <c r="H26" s="5">
        <v>0.49099999999999999</v>
      </c>
      <c r="I26" s="5">
        <v>0.33500000000000002</v>
      </c>
      <c r="J26" s="5">
        <v>0.33300000000000002</v>
      </c>
      <c r="K26" s="5">
        <v>0.53900000000000003</v>
      </c>
      <c r="L26" s="5">
        <v>0.56299999999999994</v>
      </c>
      <c r="M26" s="5">
        <v>0.254</v>
      </c>
    </row>
    <row r="27" spans="1:13" x14ac:dyDescent="0.3">
      <c r="A27" s="5">
        <v>1995</v>
      </c>
      <c r="B27" s="5">
        <v>0.17899999999999999</v>
      </c>
      <c r="C27" s="5">
        <v>0.128</v>
      </c>
      <c r="D27" s="5">
        <v>0.13200000000000001</v>
      </c>
      <c r="E27" s="5">
        <v>0.33300000000000002</v>
      </c>
      <c r="F27" s="5">
        <v>0.26600000000000001</v>
      </c>
      <c r="G27" s="5">
        <v>0.379</v>
      </c>
      <c r="H27" s="5">
        <v>0.20200000000000001</v>
      </c>
      <c r="I27" s="5">
        <v>0.37</v>
      </c>
      <c r="J27" s="5">
        <v>0.38500000000000001</v>
      </c>
      <c r="K27" s="5">
        <v>0.58099999999999996</v>
      </c>
      <c r="L27" s="5">
        <v>0.497</v>
      </c>
      <c r="M27" s="5">
        <v>0.83099999999999996</v>
      </c>
    </row>
    <row r="28" spans="1:13" x14ac:dyDescent="0.3">
      <c r="A28" s="5">
        <v>1996</v>
      </c>
      <c r="B28" s="5">
        <v>0.65300000000000002</v>
      </c>
      <c r="C28" s="5">
        <v>0.51500000000000001</v>
      </c>
      <c r="D28" s="5">
        <v>0.91900000000000004</v>
      </c>
      <c r="E28" s="5">
        <v>0.26400000000000001</v>
      </c>
      <c r="F28" s="5">
        <v>0.51700000000000002</v>
      </c>
      <c r="G28" s="5">
        <v>0.65200000000000002</v>
      </c>
      <c r="H28" s="5">
        <v>1.0229999999999999</v>
      </c>
      <c r="I28" s="5">
        <v>0.75900000000000001</v>
      </c>
      <c r="J28" s="5">
        <v>0.39200000000000002</v>
      </c>
      <c r="K28" s="5">
        <v>0.51200000000000001</v>
      </c>
      <c r="L28" s="5">
        <v>0.64</v>
      </c>
      <c r="M28" s="5">
        <v>0.42099999999999999</v>
      </c>
    </row>
    <row r="29" spans="1:13" x14ac:dyDescent="0.3">
      <c r="A29" s="5">
        <v>1997</v>
      </c>
      <c r="B29" s="5">
        <v>0.29799999999999999</v>
      </c>
      <c r="C29" s="5">
        <v>0.17499999999999999</v>
      </c>
      <c r="D29" s="5">
        <v>0.17</v>
      </c>
      <c r="E29" s="5">
        <v>0.32</v>
      </c>
      <c r="F29" s="5">
        <v>0.30099999999999999</v>
      </c>
      <c r="G29" s="5">
        <v>0.317</v>
      </c>
      <c r="H29" s="5">
        <v>0.30399999999999999</v>
      </c>
      <c r="I29" s="5">
        <v>0.157</v>
      </c>
      <c r="J29" s="5">
        <v>0.158</v>
      </c>
      <c r="K29" s="5">
        <v>0.13400000000000001</v>
      </c>
      <c r="L29" s="5">
        <v>0.16</v>
      </c>
      <c r="M29" s="5">
        <v>0.182</v>
      </c>
    </row>
    <row r="30" spans="1:13" x14ac:dyDescent="0.3">
      <c r="A30" s="5">
        <v>1998</v>
      </c>
      <c r="B30" s="5">
        <v>8.5000000000000006E-2</v>
      </c>
      <c r="C30" s="5">
        <v>0.10199999999999999</v>
      </c>
      <c r="D30" s="5">
        <v>0.10299999999999999</v>
      </c>
      <c r="E30" s="5">
        <v>0.13700000000000001</v>
      </c>
      <c r="F30" s="5">
        <v>0.73199999999999998</v>
      </c>
      <c r="G30" s="5">
        <v>1.0269999999999999</v>
      </c>
      <c r="H30" s="5">
        <v>0.42099999999999999</v>
      </c>
      <c r="I30" s="5">
        <v>0.32400000000000001</v>
      </c>
      <c r="J30" s="5">
        <v>0.44</v>
      </c>
      <c r="K30" s="5">
        <v>0.85199999999999998</v>
      </c>
      <c r="L30" s="5">
        <v>0.59</v>
      </c>
      <c r="M30" s="5">
        <v>0.66800000000000004</v>
      </c>
    </row>
    <row r="31" spans="1:13" x14ac:dyDescent="0.3">
      <c r="A31" s="5">
        <v>1999</v>
      </c>
      <c r="B31" s="5">
        <v>0.29199999999999998</v>
      </c>
      <c r="C31" s="5">
        <v>0.58599999999999997</v>
      </c>
      <c r="D31" s="5">
        <v>0.77700000000000002</v>
      </c>
      <c r="E31" s="5">
        <v>0.80700000000000005</v>
      </c>
      <c r="F31" s="5">
        <v>0.56899999999999995</v>
      </c>
      <c r="G31" s="5">
        <v>0.621</v>
      </c>
      <c r="H31" s="5">
        <v>0.53700000000000003</v>
      </c>
      <c r="I31" s="5">
        <v>0.65200000000000002</v>
      </c>
      <c r="J31" s="5">
        <v>0.68500000000000005</v>
      </c>
      <c r="K31" s="5">
        <v>0.96099999999999997</v>
      </c>
      <c r="L31" s="5">
        <v>0.67100000000000004</v>
      </c>
      <c r="M31" s="5">
        <v>0.248</v>
      </c>
    </row>
    <row r="32" spans="1:13" x14ac:dyDescent="0.3">
      <c r="A32" s="5">
        <v>2000</v>
      </c>
      <c r="B32" s="5">
        <v>0.18099999999999999</v>
      </c>
      <c r="C32" s="5">
        <v>0.22900000000000001</v>
      </c>
      <c r="D32" s="5">
        <v>0.191</v>
      </c>
      <c r="E32" s="5">
        <v>0.218</v>
      </c>
      <c r="F32" s="5">
        <v>0.193</v>
      </c>
      <c r="G32" s="5">
        <v>0.57799999999999996</v>
      </c>
      <c r="H32" s="5">
        <v>0.46600000000000003</v>
      </c>
      <c r="I32" s="5">
        <v>0.247</v>
      </c>
      <c r="J32" s="5">
        <v>0.499</v>
      </c>
      <c r="K32" s="5">
        <v>0.67300000000000004</v>
      </c>
      <c r="L32" s="5">
        <v>0.52100000000000002</v>
      </c>
      <c r="M32" s="5">
        <v>0.34799999999999998</v>
      </c>
    </row>
    <row r="33" spans="1:13" x14ac:dyDescent="0.3">
      <c r="A33" s="5">
        <v>2001</v>
      </c>
      <c r="B33" s="5">
        <v>0.109</v>
      </c>
      <c r="C33" s="5">
        <v>0.109</v>
      </c>
      <c r="D33" s="5">
        <v>0.16</v>
      </c>
      <c r="E33" s="5"/>
      <c r="F33" s="5">
        <v>0.189</v>
      </c>
      <c r="G33" s="5">
        <v>0.19</v>
      </c>
      <c r="H33" s="5">
        <v>0.23200000000000001</v>
      </c>
      <c r="I33" s="5">
        <v>0.23499999999999999</v>
      </c>
      <c r="J33" s="5">
        <v>0.32600000000000001</v>
      </c>
      <c r="K33" s="5">
        <v>0.40799999999999997</v>
      </c>
      <c r="L33" s="5">
        <v>0.41699999999999998</v>
      </c>
      <c r="M33" s="5">
        <v>0.318</v>
      </c>
    </row>
    <row r="34" spans="1:13" x14ac:dyDescent="0.3">
      <c r="A34" s="5">
        <v>2002</v>
      </c>
      <c r="B34" s="5">
        <v>0.191</v>
      </c>
      <c r="C34" s="5">
        <v>0.14099999999999999</v>
      </c>
      <c r="D34" s="5">
        <v>0.191</v>
      </c>
      <c r="E34" s="5">
        <v>0.65400000000000003</v>
      </c>
      <c r="F34" s="5">
        <v>0.622</v>
      </c>
      <c r="G34" s="5">
        <v>0.96299999999999997</v>
      </c>
      <c r="H34" s="5">
        <v>0.69</v>
      </c>
      <c r="I34" s="5">
        <v>0.53900000000000003</v>
      </c>
      <c r="J34" s="5">
        <v>0.47099999999999997</v>
      </c>
      <c r="K34" s="5">
        <v>0.68799999999999994</v>
      </c>
      <c r="L34" s="5">
        <v>0.27800000000000002</v>
      </c>
      <c r="M34" s="5">
        <v>0.48599999999999999</v>
      </c>
    </row>
    <row r="35" spans="1:13" x14ac:dyDescent="0.3">
      <c r="A35" s="5">
        <v>2003</v>
      </c>
      <c r="B35" s="5">
        <v>0.307</v>
      </c>
      <c r="C35" s="5">
        <v>0.16700000000000001</v>
      </c>
      <c r="D35" s="5">
        <v>0.46800000000000003</v>
      </c>
      <c r="E35" s="5">
        <v>0.90300000000000002</v>
      </c>
      <c r="F35" s="5">
        <v>0.28199999999999997</v>
      </c>
      <c r="G35" s="5"/>
      <c r="H35" s="5">
        <v>0.30199999999999999</v>
      </c>
      <c r="I35" s="5">
        <v>0.374</v>
      </c>
      <c r="J35" s="5">
        <v>0.48199999999999998</v>
      </c>
      <c r="K35" s="5">
        <v>0.96099999999999997</v>
      </c>
      <c r="L35" s="5">
        <v>0.72499999999999998</v>
      </c>
      <c r="M35" s="5">
        <v>0.82099999999999995</v>
      </c>
    </row>
    <row r="36" spans="1:13" x14ac:dyDescent="0.3">
      <c r="A36" s="5">
        <v>2004</v>
      </c>
      <c r="B36" s="5">
        <v>0.40699999999999997</v>
      </c>
      <c r="C36" s="5">
        <v>7.3999999999999996E-2</v>
      </c>
      <c r="D36" s="5">
        <v>2.7E-2</v>
      </c>
      <c r="E36" s="5">
        <v>0.24299999999999999</v>
      </c>
      <c r="F36" s="5">
        <v>0.39600000000000002</v>
      </c>
      <c r="G36" s="5">
        <v>0.153</v>
      </c>
      <c r="H36" s="5">
        <v>7.2999999999999995E-2</v>
      </c>
      <c r="I36" s="5">
        <v>5.3999999999999999E-2</v>
      </c>
      <c r="J36" s="5">
        <v>0.50600000000000001</v>
      </c>
      <c r="K36" s="5">
        <v>0.25900000000000001</v>
      </c>
      <c r="L36" s="5">
        <v>1.17</v>
      </c>
      <c r="M36" s="5">
        <v>0.44500000000000001</v>
      </c>
    </row>
    <row r="37" spans="1:13" x14ac:dyDescent="0.3">
      <c r="A37" s="5">
        <v>2005</v>
      </c>
      <c r="B37" s="5"/>
      <c r="C37" s="5">
        <v>0.312</v>
      </c>
      <c r="D37" s="5">
        <v>5.3999999999999999E-2</v>
      </c>
      <c r="E37" s="5">
        <v>5.3999999999999999E-2</v>
      </c>
      <c r="F37" s="5">
        <v>5.093</v>
      </c>
      <c r="G37" s="5">
        <v>0.48599999999999999</v>
      </c>
      <c r="H37" s="5">
        <v>9.7000000000000003E-2</v>
      </c>
      <c r="I37" s="5">
        <v>0.17499999999999999</v>
      </c>
      <c r="J37" s="5">
        <v>0.14000000000000001</v>
      </c>
      <c r="K37" s="5">
        <v>0.95799999999999996</v>
      </c>
      <c r="L37" s="5">
        <v>1.27</v>
      </c>
      <c r="M37" s="5">
        <v>0.28899999999999998</v>
      </c>
    </row>
    <row r="38" spans="1:13" x14ac:dyDescent="0.3">
      <c r="A38" s="5">
        <v>2006</v>
      </c>
      <c r="B38" s="5">
        <v>0.08</v>
      </c>
      <c r="C38" s="5">
        <v>5.5E-2</v>
      </c>
      <c r="D38" s="5">
        <v>0.183</v>
      </c>
      <c r="E38" s="5">
        <v>0.29899999999999999</v>
      </c>
      <c r="F38" s="5">
        <v>0.65600000000000003</v>
      </c>
      <c r="G38" s="5">
        <v>1.421</v>
      </c>
      <c r="H38" s="5">
        <v>0.59</v>
      </c>
      <c r="I38" s="5">
        <v>0.46800000000000003</v>
      </c>
      <c r="J38" s="5">
        <v>0.30099999999999999</v>
      </c>
      <c r="K38" s="5">
        <v>0.46</v>
      </c>
      <c r="L38" s="5">
        <v>0.68</v>
      </c>
      <c r="M38" s="5">
        <v>2.919</v>
      </c>
    </row>
    <row r="39" spans="1:13" x14ac:dyDescent="0.3">
      <c r="A39" s="5">
        <v>2007</v>
      </c>
      <c r="B39" s="5">
        <v>1.7749999999999999</v>
      </c>
      <c r="C39" s="5">
        <v>1.8260000000000001</v>
      </c>
      <c r="D39" s="5">
        <v>1.1200000000000001</v>
      </c>
      <c r="E39" s="5">
        <v>0.26100000000000001</v>
      </c>
      <c r="F39" s="5"/>
      <c r="G39" s="5"/>
      <c r="H39" s="5">
        <v>1.4E-2</v>
      </c>
      <c r="I39" s="5">
        <v>0.08</v>
      </c>
      <c r="J39" s="5">
        <v>2.4E-2</v>
      </c>
      <c r="K39" s="5">
        <v>0.32400000000000001</v>
      </c>
      <c r="L39" s="5">
        <v>0.36199999999999999</v>
      </c>
      <c r="M39" s="5">
        <v>4.1000000000000002E-2</v>
      </c>
    </row>
    <row r="40" spans="1:13" x14ac:dyDescent="0.3">
      <c r="A40" s="5">
        <v>2008</v>
      </c>
      <c r="B40" s="5">
        <v>0.36499999999999999</v>
      </c>
      <c r="C40" s="5">
        <v>0.312</v>
      </c>
      <c r="D40" s="5">
        <v>0.38200000000000001</v>
      </c>
      <c r="E40" s="5">
        <v>0.52700000000000002</v>
      </c>
      <c r="F40" s="5">
        <v>0.70699999999999996</v>
      </c>
      <c r="G40" s="5">
        <v>0.63200000000000001</v>
      </c>
      <c r="H40" s="5">
        <v>0.51400000000000001</v>
      </c>
      <c r="I40" s="5">
        <v>1.004</v>
      </c>
      <c r="J40" s="5">
        <v>1.329</v>
      </c>
      <c r="K40" s="5">
        <v>1.2669999999999999</v>
      </c>
      <c r="L40" s="5">
        <v>1.5740000000000001</v>
      </c>
      <c r="M40" s="5">
        <v>1.2969999999999999</v>
      </c>
    </row>
    <row r="41" spans="1:13" x14ac:dyDescent="0.3">
      <c r="A41" s="5">
        <v>2009</v>
      </c>
      <c r="B41" s="5">
        <v>0.27</v>
      </c>
      <c r="C41" s="5">
        <v>0.06</v>
      </c>
      <c r="D41" s="5">
        <v>6.4000000000000001E-2</v>
      </c>
      <c r="E41" s="5">
        <v>6.4000000000000001E-2</v>
      </c>
      <c r="F41" s="5">
        <v>4.2000000000000003E-2</v>
      </c>
      <c r="G41" s="5">
        <v>3.3000000000000002E-2</v>
      </c>
      <c r="H41" s="5">
        <v>3.2000000000000001E-2</v>
      </c>
      <c r="I41" s="5">
        <v>3.1E-2</v>
      </c>
      <c r="J41" s="5">
        <v>3.1E-2</v>
      </c>
      <c r="K41" s="5">
        <v>4.7E-2</v>
      </c>
      <c r="L41" s="5">
        <v>6.8000000000000005E-2</v>
      </c>
      <c r="M41" s="5">
        <v>2.5999999999999999E-2</v>
      </c>
    </row>
    <row r="42" spans="1:13" x14ac:dyDescent="0.3">
      <c r="A42" s="5">
        <v>2010</v>
      </c>
      <c r="B42" s="5">
        <v>2.1999999999999999E-2</v>
      </c>
      <c r="C42" s="5">
        <v>2.1000000000000001E-2</v>
      </c>
      <c r="D42" s="5">
        <v>1.7999999999999999E-2</v>
      </c>
      <c r="E42" s="5">
        <v>9.5000000000000001E-2</v>
      </c>
      <c r="F42" s="5">
        <v>0.121</v>
      </c>
      <c r="G42" s="5">
        <v>9.2999999999999999E-2</v>
      </c>
      <c r="H42" s="5">
        <v>0.18099999999999999</v>
      </c>
      <c r="I42" s="5">
        <v>9.9000000000000005E-2</v>
      </c>
      <c r="J42" s="5">
        <v>9.4E-2</v>
      </c>
      <c r="K42" s="5">
        <v>0.16</v>
      </c>
      <c r="L42" s="5">
        <v>0.38200000000000001</v>
      </c>
      <c r="M42" s="5">
        <v>0.18</v>
      </c>
    </row>
    <row r="43" spans="1:13" x14ac:dyDescent="0.3">
      <c r="A43" s="5">
        <v>2011</v>
      </c>
      <c r="B43" s="5">
        <v>0.253</v>
      </c>
      <c r="C43" s="5">
        <v>0.22800000000000001</v>
      </c>
      <c r="D43" s="5">
        <v>1.1060000000000001</v>
      </c>
      <c r="E43" s="5">
        <v>2.3119999999999998</v>
      </c>
      <c r="F43" s="5">
        <v>1.631</v>
      </c>
      <c r="G43" s="5">
        <v>0.50900000000000001</v>
      </c>
      <c r="H43" s="5">
        <v>0.2</v>
      </c>
      <c r="I43" s="5">
        <v>0.31900000000000001</v>
      </c>
      <c r="J43" s="5">
        <v>0.20100000000000001</v>
      </c>
      <c r="K43" s="5">
        <v>1.4890000000000001</v>
      </c>
      <c r="L43" s="5">
        <v>1.8740000000000001</v>
      </c>
      <c r="M43" s="5">
        <v>0.88700000000000001</v>
      </c>
    </row>
    <row r="44" spans="1:13" x14ac:dyDescent="0.3">
      <c r="A44" s="5">
        <v>2012</v>
      </c>
      <c r="B44" s="5">
        <v>0.251</v>
      </c>
      <c r="C44" s="5">
        <v>0.111</v>
      </c>
      <c r="D44" s="5">
        <v>0.112</v>
      </c>
      <c r="E44" s="5">
        <v>0.60399999999999998</v>
      </c>
      <c r="F44" s="5">
        <v>0.26100000000000001</v>
      </c>
      <c r="G44" s="5">
        <v>0.192</v>
      </c>
      <c r="H44" s="5">
        <v>0.33600000000000002</v>
      </c>
      <c r="I44" s="5">
        <v>0.35899999999999999</v>
      </c>
      <c r="J44" s="5">
        <v>0.11</v>
      </c>
      <c r="K44" s="5">
        <v>0.24399999999999999</v>
      </c>
      <c r="L44" s="5">
        <v>0.13700000000000001</v>
      </c>
      <c r="M44" s="5">
        <v>0.05</v>
      </c>
    </row>
    <row r="45" spans="1:13" x14ac:dyDescent="0.3">
      <c r="A45" s="5">
        <v>2013</v>
      </c>
      <c r="B45" s="5">
        <v>2.4E-2</v>
      </c>
      <c r="C45" s="5">
        <v>3.5999999999999997E-2</v>
      </c>
      <c r="D45" s="5">
        <v>5.0999999999999997E-2</v>
      </c>
      <c r="E45" s="5">
        <v>0.161</v>
      </c>
      <c r="F45" s="5">
        <v>0.24199999999999999</v>
      </c>
      <c r="G45" s="5">
        <v>8.5999999999999993E-2</v>
      </c>
      <c r="H45" s="5">
        <v>4.9000000000000002E-2</v>
      </c>
      <c r="I45" s="5">
        <v>5.8999999999999997E-2</v>
      </c>
      <c r="J45" s="5">
        <v>6.5000000000000002E-2</v>
      </c>
      <c r="K45" s="5">
        <v>7.0000000000000007E-2</v>
      </c>
      <c r="L45" s="5">
        <v>0.52300000000000002</v>
      </c>
      <c r="M45" s="5">
        <v>0.57399999999999995</v>
      </c>
    </row>
    <row r="46" spans="1:13" x14ac:dyDescent="0.3">
      <c r="A46" s="5">
        <v>2014</v>
      </c>
      <c r="B46" s="5">
        <v>0.124</v>
      </c>
      <c r="C46" s="5">
        <v>4.1000000000000002E-2</v>
      </c>
      <c r="D46" s="5">
        <v>0.16600000000000001</v>
      </c>
      <c r="E46" s="5">
        <v>8.1000000000000003E-2</v>
      </c>
      <c r="F46" s="5">
        <v>0.439</v>
      </c>
      <c r="G46" s="5">
        <v>7.0000000000000007E-2</v>
      </c>
      <c r="H46" s="5">
        <v>7.5999999999999998E-2</v>
      </c>
      <c r="I46" s="5">
        <v>6.6000000000000003E-2</v>
      </c>
      <c r="J46" s="5">
        <v>4.4999999999999998E-2</v>
      </c>
      <c r="K46" s="5">
        <v>0.122</v>
      </c>
      <c r="L46" s="5">
        <v>0.115</v>
      </c>
      <c r="M46" s="5">
        <v>7.2999999999999995E-2</v>
      </c>
    </row>
    <row r="47" spans="1:13" x14ac:dyDescent="0.3">
      <c r="A47" s="5">
        <v>2015</v>
      </c>
      <c r="B47" s="5">
        <v>0.16300000000000001</v>
      </c>
      <c r="C47" s="5">
        <v>0.19500000000000001</v>
      </c>
      <c r="D47" s="5">
        <v>0.20899999999999999</v>
      </c>
      <c r="E47" s="5">
        <v>0.20699999999999999</v>
      </c>
      <c r="F47" s="5">
        <v>0.18099999999999999</v>
      </c>
      <c r="G47" s="5">
        <v>0.23100000000000001</v>
      </c>
      <c r="H47" s="5">
        <v>0.23200000000000001</v>
      </c>
      <c r="I47" s="5">
        <v>0.22900000000000001</v>
      </c>
      <c r="J47" s="5">
        <v>0.17899999999999999</v>
      </c>
      <c r="K47" s="5">
        <v>0.114</v>
      </c>
      <c r="L47" s="5">
        <v>0.14099999999999999</v>
      </c>
      <c r="M47" s="5">
        <v>6.2E-2</v>
      </c>
    </row>
    <row r="48" spans="1:13" x14ac:dyDescent="0.3">
      <c r="A48" s="5">
        <v>2016</v>
      </c>
      <c r="B48" s="5">
        <v>5.3999999999999999E-2</v>
      </c>
      <c r="C48" s="5">
        <v>4.1000000000000002E-2</v>
      </c>
      <c r="D48" s="5">
        <v>7.5999999999999998E-2</v>
      </c>
      <c r="E48" s="5">
        <v>0.16500000000000001</v>
      </c>
      <c r="F48" s="5">
        <v>0.32300000000000001</v>
      </c>
      <c r="G48" s="5">
        <v>0.24199999999999999</v>
      </c>
      <c r="H48" s="5">
        <v>0.20899999999999999</v>
      </c>
      <c r="I48" s="5">
        <v>0.23</v>
      </c>
      <c r="J48" s="5">
        <v>0.23300000000000001</v>
      </c>
      <c r="K48" s="5">
        <v>0.222</v>
      </c>
      <c r="L48" s="5">
        <v>0.64300000000000002</v>
      </c>
      <c r="M48" s="5">
        <v>0.30199999999999999</v>
      </c>
    </row>
    <row r="49" spans="1:13" x14ac:dyDescent="0.3">
      <c r="A49" s="5">
        <v>2017</v>
      </c>
      <c r="B49" s="5">
        <v>0.19900000000000001</v>
      </c>
      <c r="C49" s="5">
        <v>0.19600000000000001</v>
      </c>
      <c r="D49" s="5">
        <v>0.42699999999999999</v>
      </c>
      <c r="E49" s="5">
        <v>0.43099999999999999</v>
      </c>
      <c r="F49" s="5">
        <v>0.623</v>
      </c>
      <c r="G49" s="5">
        <v>0.49099999999999999</v>
      </c>
      <c r="H49" s="5">
        <v>0.28399999999999997</v>
      </c>
      <c r="I49" s="5">
        <v>0.23599999999999999</v>
      </c>
      <c r="J49" s="5">
        <v>0.24299999999999999</v>
      </c>
      <c r="K49" s="5">
        <v>0.33700000000000002</v>
      </c>
      <c r="L49" s="5">
        <v>0.73099999999999998</v>
      </c>
      <c r="M49" s="5">
        <v>0.50800000000000001</v>
      </c>
    </row>
    <row r="50" spans="1:13" x14ac:dyDescent="0.3">
      <c r="A50" s="5">
        <v>2018</v>
      </c>
      <c r="B50" s="5">
        <v>0.27300000000000002</v>
      </c>
      <c r="C50" s="5">
        <v>0.188</v>
      </c>
      <c r="D50" s="5">
        <v>0.19500000000000001</v>
      </c>
      <c r="E50" s="5">
        <v>0.47299999999999998</v>
      </c>
      <c r="F50" s="5">
        <v>0.44500000000000001</v>
      </c>
      <c r="G50" s="5">
        <v>0.378</v>
      </c>
      <c r="H50" s="5">
        <v>0.36599999999999999</v>
      </c>
      <c r="I50" s="5">
        <v>0.312</v>
      </c>
      <c r="J50" s="5">
        <v>0.219</v>
      </c>
      <c r="K50" s="5">
        <v>0.435</v>
      </c>
      <c r="L50" s="5">
        <v>0.38</v>
      </c>
      <c r="M50" s="5">
        <v>0.23599999999999999</v>
      </c>
    </row>
    <row r="51" spans="1:13" x14ac:dyDescent="0.3">
      <c r="A51" s="5">
        <v>2019</v>
      </c>
      <c r="B51" s="5">
        <v>0.16</v>
      </c>
      <c r="C51" s="5">
        <v>0.11600000000000001</v>
      </c>
      <c r="D51" s="5">
        <v>0.26400000000000001</v>
      </c>
      <c r="E51" s="5">
        <v>0.68100000000000005</v>
      </c>
      <c r="F51" s="5">
        <v>0.435</v>
      </c>
      <c r="G51" s="5">
        <v>0.503</v>
      </c>
      <c r="H51" s="5">
        <v>0.312</v>
      </c>
      <c r="I51" s="5">
        <v>0.248</v>
      </c>
      <c r="J51" s="5">
        <v>0.20399999999999999</v>
      </c>
      <c r="K51" s="5">
        <v>0.50700000000000001</v>
      </c>
      <c r="L51" s="5">
        <v>0.59399999999999997</v>
      </c>
      <c r="M51" s="5">
        <v>0.26400000000000001</v>
      </c>
    </row>
    <row r="52" spans="1:13" x14ac:dyDescent="0.3">
      <c r="A52" s="5">
        <v>2020</v>
      </c>
      <c r="B52" s="5">
        <v>0.126</v>
      </c>
      <c r="C52" s="5">
        <v>7.4999999999999997E-2</v>
      </c>
      <c r="D52" s="5">
        <v>0.13900000000000001</v>
      </c>
      <c r="E52" s="5">
        <v>8.8999999999999996E-2</v>
      </c>
      <c r="F52" s="5">
        <v>9.0999999999999998E-2</v>
      </c>
      <c r="G52" s="5">
        <v>0.16200000000000001</v>
      </c>
      <c r="H52" s="5">
        <v>0.215</v>
      </c>
      <c r="I52" s="5">
        <v>0.223</v>
      </c>
      <c r="J52" s="5">
        <v>0.249</v>
      </c>
      <c r="K52" s="5">
        <v>0.186</v>
      </c>
      <c r="L52" s="5">
        <v>0.54700000000000004</v>
      </c>
      <c r="M52" s="5">
        <v>0.24099999999999999</v>
      </c>
    </row>
    <row r="53" spans="1:13" x14ac:dyDescent="0.3">
      <c r="A53" s="5">
        <v>2021</v>
      </c>
      <c r="B53" s="5">
        <v>5.5E-2</v>
      </c>
      <c r="C53" s="5">
        <v>2.3E-2</v>
      </c>
      <c r="D53" s="5">
        <v>0.27700000000000002</v>
      </c>
      <c r="E53" s="5">
        <v>0.13100000000000001</v>
      </c>
      <c r="F53" s="5">
        <v>0.56499999999999995</v>
      </c>
      <c r="G53" s="5">
        <v>0.36799999999999999</v>
      </c>
      <c r="H53" s="5">
        <v>0.19</v>
      </c>
      <c r="I53" s="5">
        <v>0.30199999999999999</v>
      </c>
      <c r="J53" s="5">
        <v>0.23400000000000001</v>
      </c>
      <c r="K53" s="5">
        <v>0.34899999999999998</v>
      </c>
      <c r="L53" s="5">
        <v>0.45500000000000002</v>
      </c>
      <c r="M53" s="5">
        <v>0.21199999999999999</v>
      </c>
    </row>
  </sheetData>
  <dataConsolidate function="average"/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98E7-35F3-499B-AF23-355130AB41E9}">
  <sheetPr>
    <tabColor theme="9" tint="0.59999389629810485"/>
  </sheetPr>
  <dimension ref="A1:M64"/>
  <sheetViews>
    <sheetView zoomScale="70" workbookViewId="0">
      <selection activeCell="D13" sqref="D13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1950</v>
      </c>
      <c r="B2" s="79">
        <v>0.83</v>
      </c>
      <c r="C2" s="79">
        <v>2.06</v>
      </c>
      <c r="D2" s="79">
        <v>1.52</v>
      </c>
      <c r="E2" s="79">
        <v>1.65</v>
      </c>
      <c r="F2" s="79">
        <v>3.86</v>
      </c>
      <c r="G2" s="79">
        <v>2.85</v>
      </c>
      <c r="H2" s="79">
        <v>1.18</v>
      </c>
      <c r="I2" s="79">
        <v>1.41</v>
      </c>
      <c r="J2" s="79">
        <v>1.6</v>
      </c>
      <c r="K2" s="79">
        <v>4.32</v>
      </c>
      <c r="L2" s="79">
        <v>3.04</v>
      </c>
      <c r="M2" s="79">
        <v>2.02</v>
      </c>
    </row>
    <row r="3" spans="1:13" x14ac:dyDescent="0.3">
      <c r="A3" s="74">
        <v>1951</v>
      </c>
      <c r="B3" s="79">
        <v>0.93</v>
      </c>
      <c r="C3" s="79">
        <v>0.86</v>
      </c>
      <c r="D3" s="79">
        <v>0.94</v>
      </c>
      <c r="E3" s="79">
        <v>0.96</v>
      </c>
      <c r="F3" s="79">
        <v>2.2200000000000002</v>
      </c>
      <c r="G3" s="79">
        <v>0.93</v>
      </c>
      <c r="H3" s="79">
        <v>1.54</v>
      </c>
      <c r="I3" s="79">
        <v>1.48</v>
      </c>
      <c r="J3" s="79">
        <v>1.56</v>
      </c>
      <c r="K3" s="79">
        <v>1.71</v>
      </c>
      <c r="L3" s="79">
        <v>2.9</v>
      </c>
      <c r="M3" s="79">
        <v>1.25</v>
      </c>
    </row>
    <row r="4" spans="1:13" x14ac:dyDescent="0.3">
      <c r="A4" s="74">
        <v>1952</v>
      </c>
      <c r="B4" s="79">
        <v>0.81</v>
      </c>
      <c r="C4" s="79">
        <v>0.54</v>
      </c>
      <c r="D4" s="79">
        <v>0.48</v>
      </c>
      <c r="E4" s="79">
        <v>1.41</v>
      </c>
      <c r="F4" s="79">
        <v>2.4900000000000002</v>
      </c>
      <c r="G4" s="79">
        <v>1.26</v>
      </c>
      <c r="H4" s="79">
        <v>1.91</v>
      </c>
      <c r="I4" s="79">
        <v>1.49</v>
      </c>
      <c r="J4" s="79">
        <v>1.6</v>
      </c>
      <c r="K4" s="79">
        <v>1.4</v>
      </c>
      <c r="L4" s="79">
        <v>2.76</v>
      </c>
      <c r="M4" s="79">
        <v>2.35</v>
      </c>
    </row>
    <row r="5" spans="1:13" x14ac:dyDescent="0.3">
      <c r="A5" s="74">
        <v>1953</v>
      </c>
      <c r="B5" s="79">
        <v>0.84</v>
      </c>
      <c r="C5" s="79">
        <v>0.59</v>
      </c>
      <c r="D5" s="79">
        <v>0.66</v>
      </c>
      <c r="E5" s="79">
        <v>1.03</v>
      </c>
      <c r="F5" s="79">
        <v>1.57</v>
      </c>
      <c r="G5" s="79">
        <v>1.9</v>
      </c>
      <c r="H5" s="79">
        <v>0.86</v>
      </c>
      <c r="I5" s="79">
        <v>0.7</v>
      </c>
      <c r="J5" s="79">
        <v>1.17</v>
      </c>
      <c r="K5" s="79">
        <v>3.19</v>
      </c>
      <c r="L5" s="79">
        <v>4.4800000000000004</v>
      </c>
      <c r="M5" s="79">
        <v>1.67</v>
      </c>
    </row>
    <row r="6" spans="1:13" x14ac:dyDescent="0.3">
      <c r="A6" s="74">
        <v>1954</v>
      </c>
      <c r="B6" s="79">
        <v>0.65</v>
      </c>
      <c r="C6" s="79">
        <v>0.53</v>
      </c>
      <c r="D6" s="79">
        <v>0.48</v>
      </c>
      <c r="E6" s="79">
        <v>0.89</v>
      </c>
      <c r="F6" s="79">
        <v>1.28</v>
      </c>
      <c r="G6" s="79">
        <v>1.41</v>
      </c>
      <c r="H6" s="79">
        <v>1.49</v>
      </c>
      <c r="I6" s="79">
        <v>1.78</v>
      </c>
      <c r="J6" s="79">
        <v>1.1399999999999999</v>
      </c>
      <c r="K6" s="79">
        <v>6.16</v>
      </c>
      <c r="L6" s="79">
        <v>4.97</v>
      </c>
      <c r="M6" s="79">
        <v>3.2</v>
      </c>
    </row>
    <row r="7" spans="1:13" x14ac:dyDescent="0.3">
      <c r="A7" s="74">
        <v>1955</v>
      </c>
      <c r="B7" s="79">
        <v>1.08</v>
      </c>
      <c r="C7" s="79">
        <v>0.84</v>
      </c>
      <c r="D7" s="79">
        <v>1.03</v>
      </c>
      <c r="E7" s="79">
        <v>3.88</v>
      </c>
      <c r="F7" s="79">
        <v>2.4300000000000002</v>
      </c>
      <c r="G7" s="79">
        <v>2.11</v>
      </c>
      <c r="H7" s="79">
        <v>3.18</v>
      </c>
      <c r="I7" s="79">
        <v>1.31</v>
      </c>
      <c r="J7" s="79">
        <v>1.6</v>
      </c>
      <c r="K7" s="79">
        <v>8.58</v>
      </c>
      <c r="L7" s="79">
        <v>7.29</v>
      </c>
      <c r="M7" s="79">
        <v>3.91</v>
      </c>
    </row>
    <row r="8" spans="1:13" x14ac:dyDescent="0.3">
      <c r="A8" s="74">
        <v>1956</v>
      </c>
      <c r="B8" s="79">
        <v>2.5</v>
      </c>
      <c r="C8" s="79">
        <v>2.1800000000000002</v>
      </c>
      <c r="D8" s="79">
        <v>2.62</v>
      </c>
      <c r="E8" s="79">
        <v>1.91</v>
      </c>
      <c r="F8" s="79">
        <v>2.27</v>
      </c>
      <c r="G8" s="79">
        <v>3.14</v>
      </c>
      <c r="H8" s="79">
        <v>2.54</v>
      </c>
      <c r="I8" s="79">
        <v>1.72</v>
      </c>
      <c r="J8" s="79">
        <v>2</v>
      </c>
      <c r="K8" s="79">
        <v>5.75</v>
      </c>
      <c r="L8" s="79">
        <v>4.07</v>
      </c>
      <c r="M8" s="79">
        <v>2.0699999999999998</v>
      </c>
    </row>
    <row r="9" spans="1:13" x14ac:dyDescent="0.3">
      <c r="A9" s="74">
        <v>1957</v>
      </c>
      <c r="B9" s="79">
        <v>1.33</v>
      </c>
      <c r="C9" s="79">
        <v>0.83</v>
      </c>
      <c r="D9" s="79">
        <v>0.86</v>
      </c>
      <c r="E9" s="79">
        <v>1.25</v>
      </c>
      <c r="F9" s="79">
        <v>3.35</v>
      </c>
      <c r="G9" s="79">
        <v>1.95</v>
      </c>
      <c r="H9" s="79">
        <v>0.99</v>
      </c>
      <c r="I9" s="79">
        <v>0.75</v>
      </c>
      <c r="J9" s="79">
        <v>0.68</v>
      </c>
      <c r="K9" s="79">
        <v>1.08</v>
      </c>
      <c r="L9" s="79">
        <v>1.01</v>
      </c>
      <c r="M9" s="79">
        <v>0.48</v>
      </c>
    </row>
    <row r="10" spans="1:13" x14ac:dyDescent="0.3">
      <c r="A10" s="74">
        <v>1958</v>
      </c>
      <c r="B10" s="79">
        <v>0.3</v>
      </c>
      <c r="C10" s="79">
        <v>0.27</v>
      </c>
      <c r="D10" s="79">
        <v>0.34</v>
      </c>
      <c r="E10" s="79">
        <v>0.49</v>
      </c>
      <c r="F10" s="79">
        <v>0.55000000000000004</v>
      </c>
      <c r="G10" s="79">
        <v>0.47</v>
      </c>
      <c r="H10" s="79">
        <v>0.33</v>
      </c>
      <c r="I10" s="79">
        <v>0.43</v>
      </c>
      <c r="J10" s="79">
        <v>0.31</v>
      </c>
      <c r="K10" s="79">
        <v>0.95</v>
      </c>
      <c r="L10" s="79">
        <v>0.98</v>
      </c>
      <c r="M10" s="79">
        <v>0.62</v>
      </c>
    </row>
    <row r="11" spans="1:13" x14ac:dyDescent="0.3">
      <c r="A11" s="74">
        <v>1959</v>
      </c>
      <c r="B11" s="79">
        <v>0.31</v>
      </c>
      <c r="C11" s="79">
        <v>0.3</v>
      </c>
      <c r="D11" s="79">
        <v>0.45</v>
      </c>
      <c r="E11" s="79">
        <v>0.37</v>
      </c>
      <c r="F11" s="79">
        <v>1.6</v>
      </c>
      <c r="G11" s="79">
        <v>0.92</v>
      </c>
      <c r="H11" s="79">
        <v>1.1200000000000001</v>
      </c>
      <c r="I11" s="79">
        <v>0.75</v>
      </c>
      <c r="J11" s="79">
        <v>1.23</v>
      </c>
      <c r="K11" s="79">
        <v>1.1599999999999999</v>
      </c>
      <c r="L11" s="79">
        <v>2.31</v>
      </c>
      <c r="M11" s="79">
        <v>0.77</v>
      </c>
    </row>
    <row r="12" spans="1:13" x14ac:dyDescent="0.3">
      <c r="A12" s="74">
        <v>1960</v>
      </c>
      <c r="B12" s="79">
        <v>0.51</v>
      </c>
      <c r="C12" s="79">
        <v>0.76</v>
      </c>
      <c r="D12" s="79">
        <v>0.38</v>
      </c>
      <c r="E12" s="79">
        <v>0.84</v>
      </c>
      <c r="F12" s="79">
        <v>1.23</v>
      </c>
      <c r="G12" s="79">
        <v>0.82</v>
      </c>
      <c r="H12" s="79">
        <v>1.31</v>
      </c>
      <c r="I12" s="79">
        <v>0.98</v>
      </c>
      <c r="J12" s="79">
        <v>0.64</v>
      </c>
      <c r="K12" s="79">
        <v>1.37</v>
      </c>
      <c r="L12" s="79">
        <v>1.65</v>
      </c>
      <c r="M12" s="79">
        <v>1.1499999999999999</v>
      </c>
    </row>
    <row r="13" spans="1:13" x14ac:dyDescent="0.3">
      <c r="A13" s="74">
        <v>1961</v>
      </c>
      <c r="B13" s="79">
        <v>0.59</v>
      </c>
      <c r="C13" s="79">
        <v>0.4</v>
      </c>
      <c r="D13" s="79">
        <v>0.4</v>
      </c>
      <c r="E13" s="79">
        <v>0.93</v>
      </c>
      <c r="F13" s="79">
        <v>0.39</v>
      </c>
      <c r="G13" s="79">
        <v>0.52</v>
      </c>
      <c r="H13" s="79">
        <v>0.89</v>
      </c>
      <c r="I13" s="79">
        <v>0.64</v>
      </c>
      <c r="J13" s="79">
        <v>0.39</v>
      </c>
      <c r="K13" s="79">
        <v>1.08</v>
      </c>
      <c r="L13" s="79">
        <v>2.88</v>
      </c>
      <c r="M13" s="79">
        <v>0.66</v>
      </c>
    </row>
    <row r="14" spans="1:13" x14ac:dyDescent="0.3">
      <c r="A14" s="74">
        <v>1962</v>
      </c>
      <c r="B14" s="79">
        <v>0.49</v>
      </c>
      <c r="C14" s="79">
        <v>0.32</v>
      </c>
      <c r="D14" s="79">
        <v>0.35</v>
      </c>
      <c r="E14" s="79">
        <v>0.5</v>
      </c>
      <c r="F14" s="79">
        <v>0.75</v>
      </c>
      <c r="G14" s="79">
        <v>2.66</v>
      </c>
      <c r="H14" s="79">
        <v>0.83</v>
      </c>
      <c r="I14" s="79">
        <v>1.49</v>
      </c>
      <c r="J14" s="79">
        <v>0.94</v>
      </c>
      <c r="K14" s="79">
        <v>2.42</v>
      </c>
      <c r="L14" s="79">
        <v>3.33</v>
      </c>
      <c r="M14" s="79">
        <v>0.91</v>
      </c>
    </row>
    <row r="15" spans="1:13" x14ac:dyDescent="0.3">
      <c r="A15" s="74">
        <v>1963</v>
      </c>
      <c r="B15" s="79">
        <v>0.79</v>
      </c>
      <c r="C15" s="79">
        <v>0.82</v>
      </c>
      <c r="D15" s="79">
        <v>0.79</v>
      </c>
      <c r="E15" s="79">
        <v>1.03</v>
      </c>
      <c r="F15" s="79">
        <v>3.67</v>
      </c>
      <c r="G15" s="79">
        <v>2.1800000000000002</v>
      </c>
      <c r="H15" s="79">
        <v>1.01</v>
      </c>
      <c r="I15" s="79">
        <v>1.04</v>
      </c>
      <c r="J15" s="79">
        <v>0.62</v>
      </c>
      <c r="K15" s="79">
        <v>0.83</v>
      </c>
      <c r="L15" s="79">
        <v>4.2699999999999996</v>
      </c>
      <c r="M15" s="79">
        <v>0.98</v>
      </c>
    </row>
    <row r="16" spans="1:13" x14ac:dyDescent="0.3">
      <c r="A16" s="74">
        <v>1964</v>
      </c>
      <c r="B16" s="79">
        <v>0.45</v>
      </c>
      <c r="C16" s="79">
        <v>0.27</v>
      </c>
      <c r="D16" s="79">
        <v>0.23</v>
      </c>
      <c r="E16" s="79">
        <v>0.54</v>
      </c>
      <c r="F16" s="79">
        <v>0.9</v>
      </c>
      <c r="G16" s="79">
        <v>3.55</v>
      </c>
      <c r="H16" s="79">
        <v>2.42</v>
      </c>
      <c r="I16" s="79">
        <v>0.82</v>
      </c>
      <c r="J16" s="79">
        <v>0.74</v>
      </c>
      <c r="K16" s="79">
        <v>0.7</v>
      </c>
      <c r="L16" s="79">
        <v>0.85</v>
      </c>
      <c r="M16" s="79">
        <v>1.07</v>
      </c>
    </row>
    <row r="17" spans="1:13" x14ac:dyDescent="0.3">
      <c r="A17" s="74">
        <v>1965</v>
      </c>
      <c r="B17" s="79">
        <v>0.68</v>
      </c>
      <c r="C17" s="79">
        <v>0.52</v>
      </c>
      <c r="D17" s="79">
        <v>0.39</v>
      </c>
      <c r="E17" s="79">
        <v>1.03</v>
      </c>
      <c r="F17" s="79">
        <v>1.59</v>
      </c>
      <c r="G17" s="79">
        <v>0.7</v>
      </c>
      <c r="H17" s="79">
        <v>0.52</v>
      </c>
      <c r="I17" s="79">
        <v>0.49</v>
      </c>
      <c r="J17" s="79">
        <v>0.28999999999999998</v>
      </c>
      <c r="K17" s="79">
        <v>1.69</v>
      </c>
      <c r="L17" s="79">
        <v>5.21</v>
      </c>
      <c r="M17" s="79">
        <v>1.42</v>
      </c>
    </row>
    <row r="18" spans="1:13" x14ac:dyDescent="0.3">
      <c r="A18" s="74">
        <v>1966</v>
      </c>
      <c r="B18" s="79">
        <v>0.4</v>
      </c>
      <c r="C18" s="79">
        <v>0.22</v>
      </c>
      <c r="D18" s="79">
        <v>0.26</v>
      </c>
      <c r="E18" s="79">
        <v>0.33</v>
      </c>
      <c r="F18" s="79">
        <v>0.34</v>
      </c>
      <c r="G18" s="79">
        <v>1</v>
      </c>
      <c r="H18" s="79">
        <v>0.67</v>
      </c>
      <c r="I18" s="79">
        <v>1.1200000000000001</v>
      </c>
      <c r="J18" s="79">
        <v>0.85</v>
      </c>
      <c r="K18" s="79">
        <v>2.35</v>
      </c>
      <c r="L18" s="79">
        <v>2</v>
      </c>
      <c r="M18" s="79">
        <v>3.52</v>
      </c>
    </row>
    <row r="19" spans="1:13" x14ac:dyDescent="0.3">
      <c r="A19" s="74">
        <v>1967</v>
      </c>
      <c r="B19" s="79">
        <v>0.38</v>
      </c>
      <c r="C19" s="79">
        <v>0.61</v>
      </c>
      <c r="D19" s="79">
        <v>0.36</v>
      </c>
      <c r="E19" s="79">
        <v>1.36</v>
      </c>
      <c r="F19" s="79">
        <v>1.61</v>
      </c>
      <c r="G19" s="79">
        <v>1.78</v>
      </c>
      <c r="H19" s="79">
        <v>0.76</v>
      </c>
      <c r="I19" s="79">
        <v>0.74</v>
      </c>
      <c r="J19" s="79">
        <v>0.51</v>
      </c>
      <c r="K19" s="79">
        <v>0.69</v>
      </c>
      <c r="L19" s="79">
        <v>1.2</v>
      </c>
      <c r="M19" s="79">
        <v>1.01</v>
      </c>
    </row>
    <row r="20" spans="1:13" x14ac:dyDescent="0.3">
      <c r="A20" s="74">
        <v>1968</v>
      </c>
      <c r="B20" s="79">
        <v>0.82</v>
      </c>
      <c r="C20" s="79">
        <v>0.7</v>
      </c>
      <c r="D20" s="79">
        <v>0.71</v>
      </c>
      <c r="E20" s="79">
        <v>3.49</v>
      </c>
      <c r="F20" s="79">
        <v>1.78</v>
      </c>
      <c r="G20" s="79">
        <v>4.2300000000000004</v>
      </c>
      <c r="H20" s="79">
        <v>1.43</v>
      </c>
      <c r="I20" s="79">
        <v>1.17</v>
      </c>
      <c r="J20" s="79">
        <v>0.94</v>
      </c>
      <c r="K20" s="79">
        <v>2.4</v>
      </c>
      <c r="L20" s="79">
        <v>2.23</v>
      </c>
      <c r="M20" s="79">
        <v>0.67</v>
      </c>
    </row>
    <row r="21" spans="1:13" x14ac:dyDescent="0.3">
      <c r="A21" s="74">
        <v>1969</v>
      </c>
      <c r="B21" s="79">
        <v>0.59</v>
      </c>
      <c r="C21" s="79">
        <v>0.48</v>
      </c>
      <c r="D21" s="79">
        <v>0.38</v>
      </c>
      <c r="E21" s="79">
        <v>2.38</v>
      </c>
      <c r="F21" s="79">
        <v>3.25</v>
      </c>
      <c r="G21" s="79">
        <v>2.5099999999999998</v>
      </c>
      <c r="H21" s="79">
        <v>0.88</v>
      </c>
      <c r="I21" s="79">
        <v>0.68</v>
      </c>
      <c r="J21" s="79">
        <v>0.87</v>
      </c>
      <c r="K21" s="79">
        <v>8.15</v>
      </c>
      <c r="L21" s="79">
        <v>4.1500000000000004</v>
      </c>
      <c r="M21" s="79">
        <v>1.04</v>
      </c>
    </row>
    <row r="22" spans="1:13" x14ac:dyDescent="0.3">
      <c r="A22" s="74">
        <v>1970</v>
      </c>
      <c r="B22" s="79">
        <v>0.53700000000000003</v>
      </c>
      <c r="C22" s="79">
        <v>0.54500000000000004</v>
      </c>
      <c r="D22" s="79">
        <v>0.53</v>
      </c>
      <c r="E22" s="79">
        <v>0.41299999999999998</v>
      </c>
      <c r="F22" s="79">
        <v>0.63900000000000001</v>
      </c>
      <c r="G22" s="79">
        <v>0.55500000000000005</v>
      </c>
      <c r="H22" s="79">
        <v>0.51</v>
      </c>
      <c r="I22" s="79">
        <v>0.49299999999999999</v>
      </c>
      <c r="J22" s="79">
        <v>0.59299999999999997</v>
      </c>
      <c r="K22" s="79">
        <v>4.5289999999999999</v>
      </c>
      <c r="L22" s="79">
        <v>4.5229999999999997</v>
      </c>
      <c r="M22" s="79">
        <v>0.83299999999999996</v>
      </c>
    </row>
    <row r="23" spans="1:13" x14ac:dyDescent="0.3">
      <c r="A23" s="74">
        <v>1971</v>
      </c>
      <c r="B23" s="79">
        <v>1.1579999999999999</v>
      </c>
      <c r="C23" s="79">
        <v>1.1859999999999999</v>
      </c>
      <c r="D23" s="79">
        <v>1.5409999999999999</v>
      </c>
      <c r="E23" s="79">
        <v>2.657</v>
      </c>
      <c r="F23" s="79">
        <v>4.9480000000000004</v>
      </c>
      <c r="G23" s="79">
        <v>2.4300000000000002</v>
      </c>
      <c r="H23" s="79">
        <v>1.038</v>
      </c>
      <c r="I23" s="79">
        <v>0.67900000000000005</v>
      </c>
      <c r="J23" s="79">
        <v>2.33</v>
      </c>
      <c r="K23" s="79">
        <v>2.0030000000000001</v>
      </c>
      <c r="L23" s="79">
        <v>3.359</v>
      </c>
      <c r="M23" s="79">
        <v>1.345</v>
      </c>
    </row>
    <row r="24" spans="1:13" x14ac:dyDescent="0.3">
      <c r="A24" s="74">
        <v>1972</v>
      </c>
      <c r="B24" s="79">
        <v>1.4950000000000001</v>
      </c>
      <c r="C24" s="79">
        <v>0.79700000000000004</v>
      </c>
      <c r="D24" s="79">
        <v>1.1639999999999999</v>
      </c>
      <c r="E24" s="79">
        <v>5.5670000000000002</v>
      </c>
      <c r="F24" s="79">
        <v>4.1630000000000003</v>
      </c>
      <c r="G24" s="79">
        <v>2.6819999999999999</v>
      </c>
      <c r="H24" s="79">
        <v>1.6479999999999999</v>
      </c>
      <c r="I24" s="79">
        <v>0.71399999999999997</v>
      </c>
      <c r="J24" s="79">
        <v>0.33900000000000002</v>
      </c>
      <c r="K24" s="79">
        <v>0.222</v>
      </c>
      <c r="L24" s="79">
        <v>0.66600000000000004</v>
      </c>
      <c r="M24" s="79">
        <v>0.17</v>
      </c>
    </row>
    <row r="25" spans="1:13" x14ac:dyDescent="0.3">
      <c r="A25" s="74">
        <v>1974</v>
      </c>
      <c r="B25" s="79"/>
      <c r="C25" s="79"/>
      <c r="D25" s="79"/>
      <c r="E25" s="79"/>
      <c r="F25" s="79"/>
      <c r="G25" s="79">
        <v>0.71399999999999997</v>
      </c>
      <c r="H25" s="79">
        <v>0.621</v>
      </c>
      <c r="I25" s="79">
        <v>0.51500000000000001</v>
      </c>
      <c r="J25" s="79">
        <v>0.58599999999999997</v>
      </c>
      <c r="K25" s="79">
        <v>0.73</v>
      </c>
      <c r="L25" s="79">
        <v>1.7569999999999999</v>
      </c>
      <c r="M25" s="79">
        <v>1.1850000000000001</v>
      </c>
    </row>
    <row r="26" spans="1:13" x14ac:dyDescent="0.3">
      <c r="A26" s="74">
        <v>1975</v>
      </c>
      <c r="B26" s="79">
        <v>0.41099999999999998</v>
      </c>
      <c r="C26" s="79">
        <v>0.48799999999999999</v>
      </c>
      <c r="D26" s="79">
        <v>0.48099999999999998</v>
      </c>
      <c r="E26" s="79">
        <v>0.52</v>
      </c>
      <c r="F26" s="79">
        <v>0.9</v>
      </c>
      <c r="G26" s="79">
        <v>0.36399999999999999</v>
      </c>
      <c r="H26" s="79">
        <v>0.53600000000000003</v>
      </c>
      <c r="I26" s="79">
        <v>0.31900000000000001</v>
      </c>
      <c r="J26" s="79">
        <v>0.70899999999999996</v>
      </c>
      <c r="K26" s="79">
        <v>1.0620000000000001</v>
      </c>
      <c r="L26" s="79">
        <v>1.5089999999999999</v>
      </c>
      <c r="M26" s="79">
        <v>3.0219999999999998</v>
      </c>
    </row>
    <row r="27" spans="1:13" x14ac:dyDescent="0.3">
      <c r="A27" s="74">
        <v>1976</v>
      </c>
      <c r="B27" s="79">
        <v>0.46899999999999997</v>
      </c>
      <c r="C27" s="79">
        <v>0.312</v>
      </c>
      <c r="D27" s="79">
        <v>0.43099999999999999</v>
      </c>
      <c r="E27" s="79">
        <v>1.462</v>
      </c>
      <c r="F27" s="79">
        <v>1.321</v>
      </c>
      <c r="G27" s="79">
        <v>1.2030000000000001</v>
      </c>
      <c r="H27" s="79">
        <v>0.70099999999999996</v>
      </c>
      <c r="I27" s="79">
        <v>0.32200000000000001</v>
      </c>
      <c r="J27" s="79">
        <v>0.22</v>
      </c>
      <c r="K27" s="79">
        <v>1.407</v>
      </c>
      <c r="L27" s="79">
        <v>1.6120000000000001</v>
      </c>
      <c r="M27" s="79">
        <v>0.33100000000000002</v>
      </c>
    </row>
    <row r="28" spans="1:13" x14ac:dyDescent="0.3">
      <c r="A28" s="74">
        <v>1977</v>
      </c>
      <c r="B28" s="79">
        <v>0.16600000000000001</v>
      </c>
      <c r="C28" s="79">
        <v>0.14099999999999999</v>
      </c>
      <c r="D28" s="79">
        <v>0.16500000000000001</v>
      </c>
      <c r="E28" s="79">
        <v>0.55900000000000005</v>
      </c>
      <c r="F28" s="79">
        <v>0.48799999999999999</v>
      </c>
      <c r="G28" s="79">
        <v>0.85</v>
      </c>
      <c r="H28" s="79">
        <v>0.28499999999999998</v>
      </c>
      <c r="I28" s="79">
        <v>0.46300000000000002</v>
      </c>
      <c r="J28" s="79">
        <v>0.432</v>
      </c>
      <c r="K28" s="79">
        <v>0.91800000000000004</v>
      </c>
      <c r="L28" s="79">
        <v>1.954</v>
      </c>
      <c r="M28" s="79">
        <v>0.35499999999999998</v>
      </c>
    </row>
    <row r="29" spans="1:13" x14ac:dyDescent="0.3">
      <c r="A29" s="74">
        <v>1978</v>
      </c>
      <c r="B29" s="79">
        <v>0.23</v>
      </c>
      <c r="C29" s="79">
        <v>0.11</v>
      </c>
      <c r="D29" s="79">
        <v>0.113</v>
      </c>
      <c r="E29" s="79">
        <v>1.095</v>
      </c>
      <c r="F29" s="79">
        <v>0.95299999999999996</v>
      </c>
      <c r="G29" s="79">
        <v>0.48399999999999999</v>
      </c>
      <c r="H29" s="79">
        <v>0.311</v>
      </c>
      <c r="I29" s="79">
        <v>0.153</v>
      </c>
      <c r="J29" s="79">
        <v>0.32200000000000001</v>
      </c>
      <c r="K29" s="79">
        <v>0.80500000000000005</v>
      </c>
      <c r="L29" s="79">
        <v>0.56399999999999995</v>
      </c>
      <c r="M29" s="79">
        <v>0.50900000000000001</v>
      </c>
    </row>
    <row r="30" spans="1:13" x14ac:dyDescent="0.3">
      <c r="A30" s="74">
        <v>1979</v>
      </c>
      <c r="B30" s="79">
        <v>0.318</v>
      </c>
      <c r="C30" s="79">
        <v>0.18</v>
      </c>
      <c r="D30" s="79">
        <v>0.29099999999999998</v>
      </c>
      <c r="E30" s="79">
        <v>0.70599999999999996</v>
      </c>
      <c r="F30" s="79">
        <v>0.59499999999999997</v>
      </c>
      <c r="G30" s="79">
        <v>1.8520000000000001</v>
      </c>
      <c r="H30" s="79">
        <v>0.73299999999999998</v>
      </c>
      <c r="I30" s="79">
        <v>0.501</v>
      </c>
      <c r="J30" s="79">
        <v>0.69299999999999995</v>
      </c>
      <c r="K30" s="79">
        <v>1.4510000000000001</v>
      </c>
      <c r="L30" s="79">
        <v>3.9169999999999998</v>
      </c>
      <c r="M30" s="79">
        <v>1.278</v>
      </c>
    </row>
    <row r="31" spans="1:13" x14ac:dyDescent="0.3">
      <c r="A31" s="74">
        <v>1980</v>
      </c>
      <c r="B31" s="79">
        <v>0.42</v>
      </c>
      <c r="C31" s="79">
        <v>0.3</v>
      </c>
      <c r="D31" s="79">
        <v>0.28999999999999998</v>
      </c>
      <c r="E31" s="79">
        <v>0.28999999999999998</v>
      </c>
      <c r="F31" s="79">
        <v>0.42</v>
      </c>
      <c r="G31" s="79">
        <v>0.35</v>
      </c>
      <c r="H31" s="79">
        <v>0.28999999999999998</v>
      </c>
      <c r="I31" s="79">
        <v>0.18</v>
      </c>
      <c r="J31" s="79">
        <v>0.17</v>
      </c>
      <c r="K31" s="79">
        <v>1.08</v>
      </c>
      <c r="L31" s="79">
        <v>0.77</v>
      </c>
      <c r="M31" s="79">
        <v>0.18</v>
      </c>
    </row>
    <row r="32" spans="1:13" x14ac:dyDescent="0.3">
      <c r="A32" s="74">
        <v>1981</v>
      </c>
      <c r="B32" s="79">
        <v>0.1</v>
      </c>
      <c r="C32" s="79">
        <v>0.05</v>
      </c>
      <c r="D32" s="79">
        <v>0.04</v>
      </c>
      <c r="E32" s="79">
        <v>0.56000000000000005</v>
      </c>
      <c r="F32" s="79">
        <v>2.52</v>
      </c>
      <c r="G32" s="79">
        <v>1.57</v>
      </c>
      <c r="H32" s="79">
        <v>0.44</v>
      </c>
      <c r="I32" s="79">
        <v>0.31</v>
      </c>
      <c r="J32" s="79">
        <v>0.3</v>
      </c>
      <c r="K32" s="79">
        <v>0.52</v>
      </c>
      <c r="L32" s="79">
        <v>1.26</v>
      </c>
      <c r="M32" s="79">
        <v>0.33</v>
      </c>
    </row>
    <row r="33" spans="1:13" x14ac:dyDescent="0.3">
      <c r="A33" s="74">
        <v>1982</v>
      </c>
      <c r="B33" s="79">
        <v>0.34</v>
      </c>
      <c r="C33" s="79">
        <v>0.22</v>
      </c>
      <c r="D33" s="79">
        <v>0.24</v>
      </c>
      <c r="E33" s="79">
        <v>2.31</v>
      </c>
      <c r="F33" s="79">
        <v>2.2000000000000002</v>
      </c>
      <c r="G33" s="79">
        <v>0.84</v>
      </c>
      <c r="H33" s="79">
        <v>0.28000000000000003</v>
      </c>
      <c r="I33" s="79">
        <v>0.18</v>
      </c>
      <c r="J33" s="79">
        <v>0.28999999999999998</v>
      </c>
      <c r="K33" s="79">
        <v>1.29</v>
      </c>
      <c r="L33" s="79">
        <v>1.0900000000000001</v>
      </c>
      <c r="M33" s="79">
        <v>0.74</v>
      </c>
    </row>
    <row r="34" spans="1:13" x14ac:dyDescent="0.3">
      <c r="A34" s="74">
        <v>1983</v>
      </c>
      <c r="B34" s="79">
        <v>0.43</v>
      </c>
      <c r="C34" s="79">
        <v>0.37</v>
      </c>
      <c r="D34" s="79">
        <v>0.5</v>
      </c>
      <c r="E34" s="79">
        <v>1.1299999999999999</v>
      </c>
      <c r="F34" s="79">
        <v>1.1100000000000001</v>
      </c>
      <c r="G34" s="79">
        <v>0.71</v>
      </c>
      <c r="H34" s="79">
        <v>0.43</v>
      </c>
      <c r="I34" s="79">
        <v>0.4</v>
      </c>
      <c r="J34" s="79">
        <v>0.33</v>
      </c>
      <c r="K34" s="79">
        <v>0.8</v>
      </c>
      <c r="L34" s="79">
        <v>0.54</v>
      </c>
      <c r="M34" s="79">
        <v>0.56999999999999995</v>
      </c>
    </row>
    <row r="35" spans="1:13" x14ac:dyDescent="0.3">
      <c r="A35" s="74">
        <v>1984</v>
      </c>
      <c r="B35" s="79">
        <v>0.51</v>
      </c>
      <c r="C35" s="79">
        <v>0.63</v>
      </c>
      <c r="D35" s="79">
        <v>0.45</v>
      </c>
      <c r="E35" s="79">
        <v>0.54</v>
      </c>
      <c r="F35" s="79">
        <v>1.0900000000000001</v>
      </c>
      <c r="G35" s="79">
        <v>0.91</v>
      </c>
      <c r="H35" s="79">
        <v>0.71</v>
      </c>
      <c r="I35" s="79">
        <v>1.0900000000000001</v>
      </c>
      <c r="J35" s="79">
        <v>0.85</v>
      </c>
      <c r="K35" s="79">
        <v>1.33</v>
      </c>
      <c r="L35" s="79">
        <v>1.93</v>
      </c>
      <c r="M35" s="79">
        <v>0.81</v>
      </c>
    </row>
    <row r="36" spans="1:13" x14ac:dyDescent="0.3">
      <c r="A36" s="74">
        <v>1985</v>
      </c>
      <c r="B36" s="79">
        <v>0.52</v>
      </c>
      <c r="C36" s="79">
        <v>0.44</v>
      </c>
      <c r="D36" s="79">
        <v>0.4</v>
      </c>
      <c r="E36" s="79">
        <v>0.34</v>
      </c>
      <c r="F36" s="79">
        <v>0.86</v>
      </c>
      <c r="G36" s="79">
        <v>0.39</v>
      </c>
      <c r="H36" s="79">
        <v>0.37</v>
      </c>
      <c r="I36" s="79">
        <v>0.32</v>
      </c>
      <c r="J36" s="79">
        <v>0.8</v>
      </c>
      <c r="K36" s="79">
        <v>1.64</v>
      </c>
      <c r="L36" s="79">
        <v>1.67</v>
      </c>
      <c r="M36" s="79">
        <v>0.66</v>
      </c>
    </row>
    <row r="37" spans="1:13" x14ac:dyDescent="0.3">
      <c r="A37" s="74">
        <v>1986</v>
      </c>
      <c r="B37" s="79">
        <v>0.19</v>
      </c>
      <c r="C37" s="79">
        <v>0.57999999999999996</v>
      </c>
      <c r="D37" s="79">
        <v>0.47</v>
      </c>
      <c r="E37" s="79">
        <v>0.56999999999999995</v>
      </c>
      <c r="F37" s="79">
        <v>0.72</v>
      </c>
      <c r="G37" s="79">
        <v>1.73</v>
      </c>
      <c r="H37" s="79">
        <v>0.9</v>
      </c>
      <c r="I37" s="79">
        <v>0.57999999999999996</v>
      </c>
      <c r="J37" s="79">
        <v>1.02</v>
      </c>
      <c r="K37" s="79">
        <v>4.59</v>
      </c>
      <c r="L37" s="79">
        <v>2.99</v>
      </c>
      <c r="M37" s="79">
        <v>1.03</v>
      </c>
    </row>
    <row r="38" spans="1:13" x14ac:dyDescent="0.3">
      <c r="A38" s="74">
        <v>1987</v>
      </c>
      <c r="B38" s="79"/>
      <c r="C38" s="79">
        <v>0.42</v>
      </c>
      <c r="D38" s="79">
        <v>0.38</v>
      </c>
      <c r="E38" s="79">
        <v>0.57999999999999996</v>
      </c>
      <c r="F38" s="79">
        <v>1.35</v>
      </c>
      <c r="G38" s="79">
        <v>0.62</v>
      </c>
      <c r="H38" s="79">
        <v>0.72</v>
      </c>
      <c r="I38" s="79">
        <v>0.67</v>
      </c>
      <c r="J38" s="79">
        <v>0.69</v>
      </c>
      <c r="K38" s="79">
        <v>1.9</v>
      </c>
      <c r="L38" s="79">
        <v>1.1599999999999999</v>
      </c>
      <c r="M38" s="79">
        <v>0.84</v>
      </c>
    </row>
    <row r="39" spans="1:13" x14ac:dyDescent="0.3">
      <c r="A39" s="74">
        <v>1988</v>
      </c>
      <c r="B39" s="79">
        <v>0.33</v>
      </c>
      <c r="C39" s="79">
        <v>0.37</v>
      </c>
      <c r="D39" s="79">
        <v>0.32</v>
      </c>
      <c r="E39" s="79">
        <v>0.51</v>
      </c>
      <c r="F39" s="79">
        <v>0.55000000000000004</v>
      </c>
      <c r="G39" s="79">
        <v>1.82</v>
      </c>
      <c r="H39" s="79">
        <v>1.58</v>
      </c>
      <c r="I39" s="79">
        <v>1.84</v>
      </c>
      <c r="J39" s="79">
        <v>2.08</v>
      </c>
      <c r="K39" s="79">
        <v>5.47</v>
      </c>
      <c r="L39" s="79">
        <v>7.05</v>
      </c>
      <c r="M39" s="79">
        <v>5.01</v>
      </c>
    </row>
    <row r="40" spans="1:13" x14ac:dyDescent="0.3">
      <c r="A40" s="74">
        <v>1990</v>
      </c>
      <c r="B40" s="79">
        <v>0.17899999999999999</v>
      </c>
      <c r="C40" s="79">
        <v>0.28699999999999998</v>
      </c>
      <c r="D40" s="79">
        <v>0.23499999999999999</v>
      </c>
      <c r="E40" s="79">
        <v>0.46400000000000002</v>
      </c>
      <c r="F40" s="79">
        <v>0.86099999999999999</v>
      </c>
      <c r="G40" s="79">
        <v>0.39500000000000002</v>
      </c>
      <c r="H40" s="79">
        <v>0.312</v>
      </c>
      <c r="I40" s="79">
        <v>0.29099999999999998</v>
      </c>
      <c r="J40" s="79">
        <v>0.26900000000000002</v>
      </c>
      <c r="K40" s="79">
        <v>0.72299999999999998</v>
      </c>
      <c r="L40" s="79">
        <v>0.55600000000000005</v>
      </c>
      <c r="M40" s="79">
        <v>0.95199999999999996</v>
      </c>
    </row>
    <row r="41" spans="1:13" x14ac:dyDescent="0.3">
      <c r="A41" s="74">
        <v>1991</v>
      </c>
      <c r="B41" s="79">
        <v>0.183</v>
      </c>
      <c r="C41" s="79">
        <v>0.161</v>
      </c>
      <c r="D41" s="79">
        <v>0.55700000000000005</v>
      </c>
      <c r="E41" s="79">
        <v>0.78500000000000003</v>
      </c>
      <c r="F41" s="79">
        <v>0.76300000000000001</v>
      </c>
      <c r="G41" s="79">
        <v>0.497</v>
      </c>
      <c r="H41" s="79">
        <v>0.68799999999999994</v>
      </c>
      <c r="I41" s="79">
        <v>1.359</v>
      </c>
      <c r="J41" s="79">
        <v>0.622</v>
      </c>
      <c r="K41" s="79">
        <v>0.41099999999999998</v>
      </c>
      <c r="L41" s="79">
        <v>0.68600000000000005</v>
      </c>
      <c r="M41" s="79">
        <v>0.51500000000000001</v>
      </c>
    </row>
    <row r="42" spans="1:13" x14ac:dyDescent="0.3">
      <c r="A42" s="74">
        <v>1992</v>
      </c>
      <c r="B42" s="79">
        <v>0.224</v>
      </c>
      <c r="C42" s="79">
        <v>0.186</v>
      </c>
      <c r="D42" s="79">
        <v>0.151</v>
      </c>
      <c r="E42" s="79">
        <v>0.22600000000000001</v>
      </c>
      <c r="F42" s="79">
        <v>0.253</v>
      </c>
      <c r="G42" s="79">
        <v>0.13400000000000001</v>
      </c>
      <c r="H42" s="79">
        <v>0.17899999999999999</v>
      </c>
      <c r="I42" s="79">
        <v>0.27100000000000002</v>
      </c>
      <c r="J42" s="79">
        <v>7.6999999999999999E-2</v>
      </c>
      <c r="K42" s="79">
        <v>7.5999999999999998E-2</v>
      </c>
      <c r="L42" s="79">
        <v>0.193</v>
      </c>
      <c r="M42" s="79">
        <v>0.40699999999999997</v>
      </c>
    </row>
    <row r="43" spans="1:13" x14ac:dyDescent="0.3">
      <c r="A43" s="74">
        <v>1993</v>
      </c>
      <c r="B43" s="79">
        <v>0.154</v>
      </c>
      <c r="C43" s="79">
        <v>0.16200000000000001</v>
      </c>
      <c r="D43" s="79">
        <v>9.1999999999999998E-2</v>
      </c>
      <c r="E43" s="79">
        <v>0.31</v>
      </c>
      <c r="F43" s="79">
        <v>0.88800000000000001</v>
      </c>
      <c r="G43" s="79">
        <v>0.35199999999999998</v>
      </c>
      <c r="H43" s="79">
        <v>0.29599999999999999</v>
      </c>
      <c r="I43" s="79">
        <v>0.19</v>
      </c>
      <c r="J43" s="79">
        <v>0.36099999999999999</v>
      </c>
      <c r="K43" s="79">
        <v>0.252</v>
      </c>
      <c r="L43" s="79">
        <v>1.0189999999999999</v>
      </c>
      <c r="M43" s="79">
        <v>0.53300000000000003</v>
      </c>
    </row>
    <row r="44" spans="1:13" x14ac:dyDescent="0.3">
      <c r="A44" s="74">
        <v>1994</v>
      </c>
      <c r="B44" s="79">
        <v>0.38500000000000001</v>
      </c>
      <c r="C44" s="79">
        <v>0.38200000000000001</v>
      </c>
      <c r="D44" s="79">
        <v>0.32600000000000001</v>
      </c>
      <c r="E44" s="79">
        <v>0.57799999999999996</v>
      </c>
      <c r="F44" s="79">
        <v>0.60099999999999998</v>
      </c>
      <c r="G44" s="79">
        <v>0.57699999999999996</v>
      </c>
      <c r="H44" s="79">
        <v>0.78500000000000003</v>
      </c>
      <c r="I44" s="79">
        <v>0.51900000000000002</v>
      </c>
      <c r="J44" s="79">
        <v>0.58399999999999996</v>
      </c>
      <c r="K44" s="79">
        <v>1.1459999999999999</v>
      </c>
      <c r="L44" s="79">
        <v>1.161</v>
      </c>
      <c r="M44" s="79">
        <v>0.25900000000000001</v>
      </c>
    </row>
    <row r="45" spans="1:13" x14ac:dyDescent="0.3">
      <c r="A45" s="74">
        <v>1995</v>
      </c>
      <c r="B45" s="79">
        <v>0.22900000000000001</v>
      </c>
      <c r="C45" s="79">
        <v>0.155</v>
      </c>
      <c r="D45" s="79">
        <v>0.377</v>
      </c>
      <c r="E45" s="79">
        <v>0.65900000000000003</v>
      </c>
      <c r="F45" s="79">
        <v>0.78900000000000003</v>
      </c>
      <c r="G45" s="79">
        <v>1.0289999999999999</v>
      </c>
      <c r="H45" s="79">
        <v>0.39600000000000002</v>
      </c>
      <c r="I45" s="79">
        <v>1.06</v>
      </c>
      <c r="J45" s="79">
        <v>1.4179999999999999</v>
      </c>
      <c r="K45" s="79">
        <v>0.87</v>
      </c>
      <c r="L45" s="79">
        <v>0.64200000000000002</v>
      </c>
      <c r="M45" s="79">
        <v>0.96099999999999997</v>
      </c>
    </row>
    <row r="46" spans="1:13" x14ac:dyDescent="0.3">
      <c r="A46" s="74">
        <v>1996</v>
      </c>
      <c r="B46" s="79">
        <v>0.47</v>
      </c>
      <c r="C46" s="79">
        <v>0.32</v>
      </c>
      <c r="D46" s="79">
        <v>1.2</v>
      </c>
      <c r="E46" s="79">
        <v>0.54</v>
      </c>
      <c r="F46" s="79">
        <v>0.75</v>
      </c>
      <c r="G46" s="79">
        <v>1.119</v>
      </c>
      <c r="H46" s="79">
        <v>1.67</v>
      </c>
      <c r="I46" s="79">
        <v>0.78900000000000003</v>
      </c>
      <c r="J46" s="79">
        <v>0.38300000000000001</v>
      </c>
      <c r="K46" s="79">
        <v>1.125</v>
      </c>
      <c r="L46" s="79">
        <v>0.66</v>
      </c>
      <c r="M46" s="79">
        <v>0.93400000000000005</v>
      </c>
    </row>
    <row r="47" spans="1:13" x14ac:dyDescent="0.3">
      <c r="A47" s="74">
        <v>1997</v>
      </c>
      <c r="B47" s="79">
        <v>0.23200000000000001</v>
      </c>
      <c r="C47" s="79">
        <v>0.121</v>
      </c>
      <c r="D47" s="79">
        <v>0.215</v>
      </c>
      <c r="E47" s="79">
        <v>0.374</v>
      </c>
      <c r="F47" s="79">
        <v>0.115</v>
      </c>
      <c r="G47" s="79">
        <v>0.51800000000000002</v>
      </c>
      <c r="H47" s="79">
        <v>0.38500000000000001</v>
      </c>
      <c r="I47" s="79">
        <v>0.20499999999999999</v>
      </c>
      <c r="J47" s="79">
        <v>9.8000000000000004E-2</v>
      </c>
      <c r="K47" s="79">
        <v>0.124</v>
      </c>
      <c r="L47" s="79">
        <v>0.32800000000000001</v>
      </c>
      <c r="M47" s="79">
        <v>0.14499999999999999</v>
      </c>
    </row>
    <row r="48" spans="1:13" x14ac:dyDescent="0.3">
      <c r="A48" s="74">
        <v>1998</v>
      </c>
      <c r="B48" s="79">
        <v>0.114</v>
      </c>
      <c r="C48" s="79">
        <v>0.151</v>
      </c>
      <c r="D48" s="79">
        <v>0.1</v>
      </c>
      <c r="E48" s="79">
        <v>0.32300000000000001</v>
      </c>
      <c r="F48" s="79">
        <v>1.0089999999999999</v>
      </c>
      <c r="G48" s="79">
        <v>0.64400000000000002</v>
      </c>
      <c r="H48" s="79">
        <v>0.501</v>
      </c>
      <c r="I48" s="79">
        <v>0.20499999999999999</v>
      </c>
      <c r="J48" s="79">
        <v>0.20100000000000001</v>
      </c>
      <c r="K48" s="79">
        <v>1.202</v>
      </c>
      <c r="L48" s="79">
        <v>1.1339999999999999</v>
      </c>
      <c r="M48" s="79">
        <v>0.66700000000000004</v>
      </c>
    </row>
    <row r="49" spans="1:13" x14ac:dyDescent="0.3">
      <c r="A49" s="74">
        <v>1999</v>
      </c>
      <c r="B49" s="79">
        <v>0.44700000000000001</v>
      </c>
      <c r="C49" s="79">
        <v>1.4830000000000001</v>
      </c>
      <c r="D49" s="79">
        <v>1.4950000000000001</v>
      </c>
      <c r="E49" s="79">
        <v>1.5109999999999999</v>
      </c>
      <c r="F49" s="79">
        <v>0.61399999999999999</v>
      </c>
      <c r="G49" s="79">
        <v>0.438</v>
      </c>
      <c r="H49" s="79">
        <v>0.29799999999999999</v>
      </c>
      <c r="I49" s="79">
        <v>0.60699999999999998</v>
      </c>
      <c r="J49" s="79">
        <v>1.109</v>
      </c>
      <c r="K49" s="79">
        <v>4.0170000000000003</v>
      </c>
      <c r="L49" s="79">
        <v>1.8759999999999999</v>
      </c>
      <c r="M49" s="79">
        <v>0.42</v>
      </c>
    </row>
    <row r="50" spans="1:13" x14ac:dyDescent="0.3">
      <c r="A50" s="74">
        <v>2000</v>
      </c>
      <c r="B50" s="79">
        <v>0.13200000000000001</v>
      </c>
      <c r="C50" s="79">
        <v>0.50800000000000001</v>
      </c>
      <c r="D50" s="79">
        <v>0.25600000000000001</v>
      </c>
      <c r="E50" s="79">
        <v>0.17799999999999999</v>
      </c>
      <c r="F50" s="79">
        <v>6.9000000000000006E-2</v>
      </c>
      <c r="G50" s="79">
        <v>0.1</v>
      </c>
      <c r="H50" s="79">
        <v>0.22800000000000001</v>
      </c>
      <c r="I50" s="79">
        <v>0.112</v>
      </c>
      <c r="J50" s="79">
        <v>0.81</v>
      </c>
      <c r="K50" s="79">
        <v>0.77500000000000002</v>
      </c>
      <c r="L50" s="79">
        <v>0.59599999999999997</v>
      </c>
      <c r="M50" s="79">
        <v>3.1E-2</v>
      </c>
    </row>
    <row r="51" spans="1:13" x14ac:dyDescent="0.3">
      <c r="A51" s="74">
        <v>2001</v>
      </c>
      <c r="B51" s="79">
        <v>4.1185180000000002E-2</v>
      </c>
      <c r="C51" s="79">
        <v>6.8500000000000005E-2</v>
      </c>
      <c r="D51" s="79">
        <v>0.1331667</v>
      </c>
      <c r="E51" s="79">
        <v>3.3666670000000003E-2</v>
      </c>
      <c r="F51" s="79">
        <v>0.19227420000000001</v>
      </c>
      <c r="G51" s="79">
        <v>0.19785</v>
      </c>
      <c r="H51" s="79">
        <v>4.6129030000000001E-2</v>
      </c>
      <c r="I51" s="79">
        <v>0.20320969999999999</v>
      </c>
      <c r="J51" s="79">
        <v>0.54168519999999998</v>
      </c>
      <c r="K51" s="79">
        <v>0.42920000000000003</v>
      </c>
      <c r="L51" s="79">
        <v>0.46809260000000003</v>
      </c>
      <c r="M51" s="79">
        <v>0.57894619999999997</v>
      </c>
    </row>
    <row r="52" spans="1:13" x14ac:dyDescent="0.3">
      <c r="A52" s="74">
        <v>2002</v>
      </c>
      <c r="B52" s="79">
        <v>4.3548389999999999E-2</v>
      </c>
      <c r="C52" s="79">
        <v>2.936161E-2</v>
      </c>
      <c r="D52" s="79">
        <v>0.41907080000000002</v>
      </c>
      <c r="E52" s="79">
        <v>1.3461000000000001</v>
      </c>
      <c r="F52" s="79">
        <v>1.4564809999999999</v>
      </c>
      <c r="G52" s="79">
        <v>1.539345</v>
      </c>
      <c r="H52" s="79">
        <v>0.49914520000000001</v>
      </c>
      <c r="I52" s="79">
        <v>0.50801609999999997</v>
      </c>
      <c r="J52" s="79"/>
      <c r="K52" s="79"/>
      <c r="L52" s="79"/>
      <c r="M52" s="79"/>
    </row>
    <row r="53" spans="1:13" x14ac:dyDescent="0.3">
      <c r="A53" s="74">
        <v>2003</v>
      </c>
      <c r="B53" s="79"/>
      <c r="C53" s="79"/>
      <c r="D53" s="79"/>
      <c r="E53" s="79">
        <v>0.68897059999999999</v>
      </c>
      <c r="F53" s="79">
        <v>0.64887090000000003</v>
      </c>
      <c r="G53" s="79">
        <v>0.39876669999999997</v>
      </c>
      <c r="H53" s="79"/>
      <c r="I53" s="79"/>
      <c r="J53" s="79"/>
      <c r="K53" s="79"/>
      <c r="L53" s="79"/>
      <c r="M53" s="79"/>
    </row>
    <row r="54" spans="1:13" x14ac:dyDescent="0.3">
      <c r="A54" s="74">
        <v>2011</v>
      </c>
      <c r="B54" s="79">
        <v>0.47699999999999998</v>
      </c>
      <c r="C54" s="79">
        <v>1.6</v>
      </c>
      <c r="D54" s="79">
        <v>0.88600000000000001</v>
      </c>
      <c r="E54" s="79">
        <v>0.78900000000000003</v>
      </c>
      <c r="F54" s="79">
        <v>7.5339999999999998</v>
      </c>
      <c r="G54" s="79">
        <v>3.5369999999999999</v>
      </c>
      <c r="H54" s="79">
        <v>0.50900000000000001</v>
      </c>
      <c r="I54" s="79">
        <v>0.85</v>
      </c>
      <c r="J54" s="79">
        <v>0.99099999999999999</v>
      </c>
      <c r="K54" s="79">
        <v>3.7120000000000002</v>
      </c>
      <c r="L54" s="79">
        <v>13.595000000000001</v>
      </c>
      <c r="M54" s="79">
        <v>7.24</v>
      </c>
    </row>
    <row r="55" spans="1:13" x14ac:dyDescent="0.3">
      <c r="A55" s="74">
        <v>2012</v>
      </c>
      <c r="B55" s="79">
        <v>1.264</v>
      </c>
      <c r="C55" s="79">
        <v>0.56100000000000005</v>
      </c>
      <c r="D55" s="79">
        <v>3.4430000000000001</v>
      </c>
      <c r="E55" s="79">
        <v>42.656999999999996</v>
      </c>
      <c r="F55" s="79"/>
      <c r="G55" s="79">
        <v>10.211</v>
      </c>
      <c r="H55" s="79">
        <v>0.995</v>
      </c>
      <c r="I55" s="79">
        <v>3.3580000000000001</v>
      </c>
      <c r="J55" s="79">
        <v>1.347</v>
      </c>
      <c r="K55" s="79">
        <v>1.2270000000000001</v>
      </c>
      <c r="L55" s="79">
        <v>1.331</v>
      </c>
      <c r="M55" s="79">
        <v>0.75700000000000001</v>
      </c>
    </row>
    <row r="56" spans="1:13" x14ac:dyDescent="0.3">
      <c r="A56" s="74">
        <v>2013</v>
      </c>
      <c r="B56" s="79">
        <v>0.35599999999999998</v>
      </c>
      <c r="C56" s="79">
        <v>0.27</v>
      </c>
      <c r="D56" s="79">
        <v>0.253</v>
      </c>
      <c r="E56" s="79">
        <v>0.27500000000000002</v>
      </c>
      <c r="F56" s="79">
        <v>0.78100000000000003</v>
      </c>
      <c r="G56" s="79">
        <v>0.50800000000000001</v>
      </c>
      <c r="H56" s="79">
        <v>0.29399999999999998</v>
      </c>
      <c r="I56" s="79">
        <v>0.24399999999999999</v>
      </c>
      <c r="J56" s="79">
        <v>0.45200000000000001</v>
      </c>
      <c r="K56" s="79">
        <v>0.98199999999999998</v>
      </c>
      <c r="L56" s="79">
        <v>2.2250000000000001</v>
      </c>
      <c r="M56" s="79">
        <v>2.3639999999999999</v>
      </c>
    </row>
    <row r="57" spans="1:13" x14ac:dyDescent="0.3">
      <c r="A57" s="74">
        <v>2014</v>
      </c>
      <c r="B57" s="79">
        <v>1.6759999999999999</v>
      </c>
      <c r="C57" s="79">
        <v>0.56499999999999995</v>
      </c>
      <c r="D57" s="79">
        <v>0.72799999999999998</v>
      </c>
      <c r="E57" s="79">
        <v>1.0029999999999999</v>
      </c>
      <c r="F57" s="79">
        <v>2.798</v>
      </c>
      <c r="G57" s="79">
        <v>1.0389999999999999</v>
      </c>
      <c r="H57" s="79">
        <v>1.0349999999999999</v>
      </c>
      <c r="I57" s="79">
        <v>0.55600000000000005</v>
      </c>
      <c r="J57" s="79">
        <v>0.96</v>
      </c>
      <c r="K57" s="79">
        <v>2.0470000000000002</v>
      </c>
      <c r="L57" s="79">
        <v>1.976</v>
      </c>
      <c r="M57" s="79">
        <v>1.016</v>
      </c>
    </row>
    <row r="58" spans="1:13" x14ac:dyDescent="0.3">
      <c r="A58" s="74">
        <v>2015</v>
      </c>
      <c r="B58" s="79">
        <v>0.89</v>
      </c>
      <c r="C58" s="79">
        <v>0.97899999999999998</v>
      </c>
      <c r="D58" s="79">
        <v>0.83499999999999996</v>
      </c>
      <c r="E58" s="79">
        <v>0.75800000000000001</v>
      </c>
      <c r="F58" s="79">
        <v>0.57599999999999996</v>
      </c>
      <c r="G58" s="79">
        <v>0.39600000000000002</v>
      </c>
      <c r="H58" s="79">
        <v>0.39800000000000002</v>
      </c>
      <c r="I58" s="79">
        <v>0.24299999999999999</v>
      </c>
      <c r="J58" s="79">
        <v>0.152</v>
      </c>
      <c r="K58" s="79">
        <v>0.14099999999999999</v>
      </c>
      <c r="L58" s="79">
        <v>4.7E-2</v>
      </c>
      <c r="M58" s="79">
        <v>2.5000000000000001E-2</v>
      </c>
    </row>
    <row r="59" spans="1:13" x14ac:dyDescent="0.3">
      <c r="A59" s="74">
        <v>2016</v>
      </c>
      <c r="B59" s="79">
        <v>1.9E-2</v>
      </c>
      <c r="C59" s="79">
        <v>0.126</v>
      </c>
      <c r="D59" s="79">
        <v>0.219</v>
      </c>
      <c r="E59" s="79">
        <v>1.6990000000000001</v>
      </c>
      <c r="F59" s="79">
        <v>1.679</v>
      </c>
      <c r="G59" s="79">
        <v>0.28000000000000003</v>
      </c>
      <c r="H59" s="79">
        <v>0.23100000000000001</v>
      </c>
      <c r="I59" s="79">
        <v>0.26500000000000001</v>
      </c>
      <c r="J59" s="79">
        <v>0.372</v>
      </c>
      <c r="K59" s="79">
        <v>0.35799999999999998</v>
      </c>
      <c r="L59" s="79">
        <v>1.839</v>
      </c>
      <c r="M59" s="79">
        <v>0.70399999999999996</v>
      </c>
    </row>
    <row r="60" spans="1:13" x14ac:dyDescent="0.3">
      <c r="A60" s="74">
        <v>2017</v>
      </c>
      <c r="B60" s="79">
        <v>0.38900000000000001</v>
      </c>
      <c r="C60" s="79">
        <v>0.29499999999999998</v>
      </c>
      <c r="D60" s="79">
        <v>0.432</v>
      </c>
      <c r="E60" s="79">
        <v>1.6359999999999999</v>
      </c>
      <c r="F60" s="79">
        <v>2.1360000000000001</v>
      </c>
      <c r="G60" s="79">
        <v>1.3129999999999999</v>
      </c>
      <c r="H60" s="79">
        <v>0.93600000000000005</v>
      </c>
      <c r="I60" s="79">
        <v>0.94</v>
      </c>
      <c r="J60" s="79">
        <v>0.82499999999999996</v>
      </c>
      <c r="K60" s="79">
        <v>1.0920000000000001</v>
      </c>
      <c r="L60" s="79">
        <v>1.911</v>
      </c>
      <c r="M60" s="79">
        <v>1.0189999999999999</v>
      </c>
    </row>
    <row r="61" spans="1:13" x14ac:dyDescent="0.3">
      <c r="A61" s="74">
        <v>2018</v>
      </c>
      <c r="B61" s="79">
        <v>0.61699999999999999</v>
      </c>
      <c r="C61" s="79">
        <v>0.40899999999999997</v>
      </c>
      <c r="D61" s="79">
        <v>1.157</v>
      </c>
      <c r="E61" s="79">
        <v>2.4180000000000001</v>
      </c>
      <c r="F61" s="79">
        <v>1.921</v>
      </c>
      <c r="G61" s="79">
        <v>2.08</v>
      </c>
      <c r="H61" s="79">
        <v>1.5029999999999999</v>
      </c>
      <c r="I61" s="79">
        <v>0.85499999999999998</v>
      </c>
      <c r="J61" s="79">
        <v>0.86599999999999999</v>
      </c>
      <c r="K61" s="79">
        <v>1.532</v>
      </c>
      <c r="L61" s="79">
        <v>1.0900000000000001</v>
      </c>
      <c r="M61" s="79">
        <v>0.373</v>
      </c>
    </row>
    <row r="62" spans="1:13" x14ac:dyDescent="0.3">
      <c r="A62" s="74">
        <v>2019</v>
      </c>
      <c r="B62" s="79">
        <v>0.112</v>
      </c>
      <c r="C62" s="79">
        <v>0.42599999999999999</v>
      </c>
      <c r="D62" s="79">
        <v>0.94599999999999995</v>
      </c>
      <c r="E62" s="79">
        <v>2.6160000000000001</v>
      </c>
      <c r="F62" s="79">
        <v>1.4259999999999999</v>
      </c>
      <c r="G62" s="79">
        <v>0.84499999999999997</v>
      </c>
      <c r="H62" s="79">
        <v>0.70499999999999996</v>
      </c>
      <c r="I62" s="79">
        <v>0.433</v>
      </c>
      <c r="J62" s="79">
        <v>0.42099999999999999</v>
      </c>
      <c r="K62" s="79">
        <v>2.4239999999999999</v>
      </c>
      <c r="L62" s="79">
        <v>0.76500000000000001</v>
      </c>
      <c r="M62" s="79">
        <v>0.56599999999999995</v>
      </c>
    </row>
    <row r="63" spans="1:13" x14ac:dyDescent="0.3">
      <c r="A63" s="74">
        <v>2020</v>
      </c>
      <c r="B63" s="79">
        <v>0.4</v>
      </c>
      <c r="C63" s="79">
        <v>0.20200000000000001</v>
      </c>
      <c r="D63" s="79">
        <v>0.28499999999999998</v>
      </c>
      <c r="E63" s="79">
        <v>0.66900000000000004</v>
      </c>
      <c r="F63" s="79">
        <v>0.80100000000000005</v>
      </c>
      <c r="G63" s="79">
        <v>0.77</v>
      </c>
      <c r="H63" s="79">
        <v>1.087</v>
      </c>
      <c r="I63" s="79">
        <v>0.873</v>
      </c>
      <c r="J63" s="79">
        <v>0.82799999999999996</v>
      </c>
      <c r="K63" s="79">
        <v>0.997</v>
      </c>
      <c r="L63" s="79">
        <v>2.048</v>
      </c>
      <c r="M63" s="79">
        <v>0.754</v>
      </c>
    </row>
    <row r="64" spans="1:13" ht="15" thickBot="1" x14ac:dyDescent="0.35">
      <c r="A64" s="75">
        <v>2021</v>
      </c>
      <c r="B64" s="79">
        <v>0.372</v>
      </c>
      <c r="C64" s="79">
        <v>0.35299999999999998</v>
      </c>
      <c r="D64" s="79">
        <v>0.98499999999999999</v>
      </c>
      <c r="E64" s="79">
        <v>0.76100000000000001</v>
      </c>
      <c r="F64" s="79">
        <v>2.1120000000000001</v>
      </c>
      <c r="G64" s="79">
        <v>0.97699999999999998</v>
      </c>
      <c r="H64" s="79">
        <v>0.89500000000000002</v>
      </c>
      <c r="I64" s="79">
        <v>1.288</v>
      </c>
      <c r="J64" s="79">
        <v>1.268</v>
      </c>
      <c r="K64" s="79">
        <v>1.91</v>
      </c>
      <c r="L64" s="79">
        <v>1.2769999999999999</v>
      </c>
      <c r="M64" s="79">
        <v>0.47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6EA6-6F52-4716-8675-FD100B4A9FF2}">
  <sheetPr>
    <tabColor theme="9" tint="0.59999389629810485"/>
  </sheetPr>
  <dimension ref="A1:M53"/>
  <sheetViews>
    <sheetView zoomScale="60" workbookViewId="0">
      <selection activeCell="G25" sqref="G25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0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74">
        <v>1969</v>
      </c>
      <c r="B2" s="5">
        <v>0.57399999999999995</v>
      </c>
      <c r="C2" s="5">
        <v>0.51500000000000001</v>
      </c>
      <c r="D2" s="5">
        <v>0.19500000000000001</v>
      </c>
      <c r="E2" s="5">
        <v>1.7589999999999999</v>
      </c>
      <c r="F2" s="5">
        <v>2.4630000000000001</v>
      </c>
      <c r="G2" s="5">
        <v>2.8330000000000002</v>
      </c>
      <c r="H2" s="5">
        <v>1.006</v>
      </c>
      <c r="I2" s="5">
        <v>0.77100000000000002</v>
      </c>
      <c r="J2" s="5">
        <v>0.746</v>
      </c>
      <c r="K2" s="5">
        <v>6.0149999999999997</v>
      </c>
      <c r="L2" s="5">
        <v>3.75</v>
      </c>
      <c r="M2" s="5">
        <v>1.42</v>
      </c>
    </row>
    <row r="3" spans="1:13" x14ac:dyDescent="0.3">
      <c r="A3" s="74">
        <v>1970</v>
      </c>
      <c r="B3" s="5">
        <v>0.66800000000000004</v>
      </c>
      <c r="C3" s="5">
        <v>0.47599999999999998</v>
      </c>
      <c r="D3" s="5">
        <v>0.56899999999999995</v>
      </c>
      <c r="E3" s="5">
        <v>0.20799999999999999</v>
      </c>
      <c r="F3" s="5">
        <v>0.55600000000000005</v>
      </c>
      <c r="G3" s="5">
        <v>0.45200000000000001</v>
      </c>
      <c r="H3" s="5">
        <v>0.30199999999999999</v>
      </c>
      <c r="I3" s="5">
        <v>0.34899999999999998</v>
      </c>
      <c r="J3" s="5">
        <v>0.40899999999999997</v>
      </c>
      <c r="K3" s="5">
        <v>3.1179999999999999</v>
      </c>
      <c r="L3" s="5">
        <v>3.4689999999999999</v>
      </c>
      <c r="M3" s="5">
        <v>0.89</v>
      </c>
    </row>
    <row r="4" spans="1:13" x14ac:dyDescent="0.3">
      <c r="A4" s="74">
        <v>1971</v>
      </c>
      <c r="B4" s="5">
        <v>1.2629999999999999</v>
      </c>
      <c r="C4" s="5">
        <v>1.534</v>
      </c>
      <c r="D4" s="5">
        <v>2.137</v>
      </c>
      <c r="E4" s="5">
        <v>3.2919999999999998</v>
      </c>
      <c r="F4" s="5">
        <v>7.056</v>
      </c>
      <c r="G4" s="5">
        <v>2.8260000000000001</v>
      </c>
      <c r="H4" s="5">
        <v>1.123</v>
      </c>
      <c r="I4" s="5">
        <v>0.98</v>
      </c>
      <c r="J4" s="5">
        <v>2.7759999999999998</v>
      </c>
      <c r="K4" s="5">
        <v>2.6280000000000001</v>
      </c>
      <c r="L4" s="5">
        <v>4.6849999999999996</v>
      </c>
      <c r="M4" s="5">
        <v>1.1499999999999999</v>
      </c>
    </row>
    <row r="5" spans="1:13" x14ac:dyDescent="0.3">
      <c r="A5" s="74">
        <v>1972</v>
      </c>
      <c r="B5" s="5">
        <v>1.6930000000000001</v>
      </c>
      <c r="C5" s="5">
        <v>0.79600000000000004</v>
      </c>
      <c r="D5" s="5">
        <v>1.238</v>
      </c>
      <c r="E5" s="5">
        <v>6.2119999999999997</v>
      </c>
      <c r="F5" s="5">
        <v>5.3259999999999996</v>
      </c>
      <c r="G5" s="5">
        <v>1.403</v>
      </c>
      <c r="H5" s="5">
        <v>2.2999999999999998</v>
      </c>
      <c r="I5" s="5">
        <v>0.96699999999999997</v>
      </c>
      <c r="J5" s="5">
        <v>0.81399999999999995</v>
      </c>
      <c r="K5" s="5">
        <v>0.34200000000000003</v>
      </c>
      <c r="L5" s="5">
        <v>0.92500000000000004</v>
      </c>
      <c r="M5" s="5">
        <v>0.27400000000000002</v>
      </c>
    </row>
    <row r="6" spans="1:13" x14ac:dyDescent="0.3">
      <c r="A6" s="74">
        <v>1973</v>
      </c>
      <c r="B6" s="5">
        <v>6.7000000000000004E-2</v>
      </c>
      <c r="C6" s="5">
        <v>0.05</v>
      </c>
      <c r="D6" s="5">
        <v>0.11799999999999999</v>
      </c>
      <c r="E6" s="5">
        <v>0.09</v>
      </c>
      <c r="F6" s="5">
        <v>0.27800000000000002</v>
      </c>
      <c r="G6" s="5">
        <v>0.22900000000000001</v>
      </c>
      <c r="H6" s="5">
        <v>0.16600000000000001</v>
      </c>
      <c r="I6" s="5">
        <v>0.25700000000000001</v>
      </c>
      <c r="J6" s="5">
        <v>2.6120000000000001</v>
      </c>
      <c r="K6" s="5">
        <v>3.069</v>
      </c>
      <c r="L6" s="5">
        <v>1.371</v>
      </c>
      <c r="M6" s="5">
        <v>1.671</v>
      </c>
    </row>
    <row r="7" spans="1:13" x14ac:dyDescent="0.3">
      <c r="A7" s="74">
        <v>1974</v>
      </c>
      <c r="B7" s="5">
        <v>0.81299999999999994</v>
      </c>
      <c r="C7" s="5">
        <v>0.74099999999999999</v>
      </c>
      <c r="D7" s="5">
        <v>2.1429999999999998</v>
      </c>
      <c r="E7" s="5">
        <v>1.474</v>
      </c>
      <c r="F7" s="5">
        <v>3.0459999999999998</v>
      </c>
      <c r="G7" s="5">
        <v>0.64</v>
      </c>
      <c r="H7" s="5">
        <v>0.35599999999999998</v>
      </c>
      <c r="I7" s="5">
        <v>0.38400000000000001</v>
      </c>
      <c r="J7" s="5">
        <v>0.65100000000000002</v>
      </c>
      <c r="K7" s="5">
        <v>1.2809999999999999</v>
      </c>
      <c r="L7" s="5">
        <v>2.782</v>
      </c>
      <c r="M7" s="5">
        <v>1.2090000000000001</v>
      </c>
    </row>
    <row r="8" spans="1:13" x14ac:dyDescent="0.3">
      <c r="A8" s="74">
        <v>1975</v>
      </c>
      <c r="B8" s="5">
        <v>0.33900000000000002</v>
      </c>
      <c r="C8" s="5">
        <v>0.42699999999999999</v>
      </c>
      <c r="D8" s="5">
        <v>0.49199999999999999</v>
      </c>
      <c r="E8" s="5">
        <v>0.60899999999999999</v>
      </c>
      <c r="F8" s="5">
        <v>1.169</v>
      </c>
      <c r="G8" s="5">
        <v>0.52100000000000002</v>
      </c>
      <c r="H8" s="5">
        <v>1.2030000000000001</v>
      </c>
      <c r="I8" s="5">
        <v>0.624</v>
      </c>
      <c r="J8" s="5">
        <v>1.0449999999999999</v>
      </c>
      <c r="K8" s="5">
        <v>1.431</v>
      </c>
      <c r="L8" s="5">
        <v>3.2789999999999999</v>
      </c>
      <c r="M8" s="5">
        <v>3.589</v>
      </c>
    </row>
    <row r="9" spans="1:13" x14ac:dyDescent="0.3">
      <c r="A9" s="74">
        <v>1976</v>
      </c>
      <c r="B9" s="5">
        <v>0.70499999999999996</v>
      </c>
      <c r="C9" s="5">
        <v>0.68899999999999995</v>
      </c>
      <c r="D9" s="5">
        <v>0.752</v>
      </c>
      <c r="E9" s="5">
        <v>1.845</v>
      </c>
      <c r="F9" s="5">
        <v>2.0299999999999998</v>
      </c>
      <c r="G9" s="5">
        <v>1.36</v>
      </c>
      <c r="H9" s="5">
        <v>1.0860000000000001</v>
      </c>
      <c r="I9" s="5">
        <v>0.38200000000000001</v>
      </c>
      <c r="J9" s="5">
        <v>0.374</v>
      </c>
      <c r="K9" s="5">
        <v>1.7849999999999999</v>
      </c>
      <c r="L9" s="5">
        <v>2.3149999999999999</v>
      </c>
      <c r="M9" s="5">
        <v>0.46700000000000003</v>
      </c>
    </row>
    <row r="10" spans="1:13" x14ac:dyDescent="0.3">
      <c r="A10" s="74">
        <v>1977</v>
      </c>
      <c r="B10" s="5">
        <v>0.19700000000000001</v>
      </c>
      <c r="C10" s="5">
        <v>0.14399999999999999</v>
      </c>
      <c r="D10" s="5">
        <v>0.13200000000000001</v>
      </c>
      <c r="E10" s="5">
        <v>0.65900000000000003</v>
      </c>
      <c r="F10" s="5">
        <v>0.60499999999999998</v>
      </c>
      <c r="G10" s="5">
        <v>0.96499999999999997</v>
      </c>
      <c r="H10" s="5">
        <v>0.24299999999999999</v>
      </c>
      <c r="I10" s="5">
        <v>0.49399999999999999</v>
      </c>
      <c r="J10" s="5">
        <v>0.6</v>
      </c>
      <c r="K10" s="5">
        <v>1.196</v>
      </c>
      <c r="L10" s="5">
        <v>1.9570000000000001</v>
      </c>
      <c r="M10" s="5">
        <v>0.46899999999999997</v>
      </c>
    </row>
    <row r="11" spans="1:13" x14ac:dyDescent="0.3">
      <c r="A11" s="74">
        <v>1978</v>
      </c>
      <c r="B11" s="5">
        <v>0.245</v>
      </c>
      <c r="C11" s="5">
        <v>0.14399999999999999</v>
      </c>
      <c r="D11" s="5">
        <v>0.114</v>
      </c>
      <c r="E11" s="5">
        <v>1.339</v>
      </c>
      <c r="F11" s="5">
        <v>1.2050000000000001</v>
      </c>
      <c r="G11" s="5">
        <v>0.71599999999999997</v>
      </c>
      <c r="H11" s="5">
        <v>0.33400000000000002</v>
      </c>
      <c r="I11" s="5">
        <v>0.24399999999999999</v>
      </c>
      <c r="J11" s="5">
        <v>0.41099999999999998</v>
      </c>
      <c r="K11" s="5">
        <v>0.93600000000000005</v>
      </c>
      <c r="L11" s="5">
        <v>0.91600000000000004</v>
      </c>
      <c r="M11" s="5">
        <v>0.67600000000000005</v>
      </c>
    </row>
    <row r="12" spans="1:13" x14ac:dyDescent="0.3">
      <c r="A12" s="74">
        <v>1979</v>
      </c>
      <c r="B12" s="5">
        <v>0.35399999999999998</v>
      </c>
      <c r="C12" s="5">
        <v>0.191</v>
      </c>
      <c r="D12" s="5">
        <v>0.47499999999999998</v>
      </c>
      <c r="E12" s="5">
        <v>0.94499999999999995</v>
      </c>
      <c r="F12" s="5">
        <v>1.2569999999999999</v>
      </c>
      <c r="G12" s="5">
        <v>2.355</v>
      </c>
      <c r="H12" s="5">
        <v>0.89400000000000002</v>
      </c>
      <c r="I12" s="5">
        <v>0.72699999999999998</v>
      </c>
      <c r="J12" s="5">
        <v>1.1020000000000001</v>
      </c>
      <c r="K12" s="5">
        <v>4.0990000000000002</v>
      </c>
      <c r="L12" s="5">
        <v>4.5590000000000002</v>
      </c>
      <c r="M12" s="5">
        <v>1.4790000000000001</v>
      </c>
    </row>
    <row r="13" spans="1:13" x14ac:dyDescent="0.3">
      <c r="A13" s="74">
        <v>1980</v>
      </c>
      <c r="B13" s="5"/>
      <c r="C13" s="5">
        <v>0.57999999999999996</v>
      </c>
      <c r="D13" s="5">
        <v>0.33</v>
      </c>
      <c r="E13" s="5">
        <v>0.44</v>
      </c>
      <c r="F13" s="5">
        <v>0.7</v>
      </c>
      <c r="G13" s="5">
        <v>0.6</v>
      </c>
      <c r="H13" s="5">
        <v>0.42</v>
      </c>
      <c r="I13" s="5">
        <v>0.41</v>
      </c>
      <c r="J13" s="5">
        <v>0.4</v>
      </c>
      <c r="K13" s="5">
        <v>1.89</v>
      </c>
      <c r="L13" s="5">
        <v>1.0900000000000001</v>
      </c>
      <c r="M13" s="5">
        <v>0.5</v>
      </c>
    </row>
    <row r="14" spans="1:13" x14ac:dyDescent="0.3">
      <c r="A14" s="74">
        <v>1981</v>
      </c>
      <c r="B14" s="5">
        <v>0.28999999999999998</v>
      </c>
      <c r="C14" s="5">
        <v>0.22</v>
      </c>
      <c r="D14" s="5">
        <v>0.18</v>
      </c>
      <c r="E14" s="5">
        <v>0.91</v>
      </c>
      <c r="F14" s="5">
        <v>2.48</v>
      </c>
      <c r="G14" s="5">
        <v>1.78</v>
      </c>
      <c r="H14" s="5">
        <v>0.59</v>
      </c>
      <c r="I14" s="5">
        <v>0.51</v>
      </c>
      <c r="J14" s="5">
        <v>0.55000000000000004</v>
      </c>
      <c r="K14" s="5">
        <v>0.57999999999999996</v>
      </c>
      <c r="L14" s="5">
        <v>2.27</v>
      </c>
      <c r="M14" s="5">
        <v>0.62</v>
      </c>
    </row>
    <row r="15" spans="1:13" x14ac:dyDescent="0.3">
      <c r="A15" s="74">
        <v>1982</v>
      </c>
      <c r="B15" s="5"/>
      <c r="C15" s="5">
        <v>0.34</v>
      </c>
      <c r="D15" s="5">
        <v>0.36</v>
      </c>
      <c r="E15" s="5">
        <v>2.64</v>
      </c>
      <c r="F15" s="5">
        <v>4.0599999999999996</v>
      </c>
      <c r="G15" s="5">
        <v>2.66</v>
      </c>
      <c r="H15" s="5">
        <v>0.68</v>
      </c>
      <c r="I15" s="5">
        <v>0.5</v>
      </c>
      <c r="J15" s="5">
        <v>0.6</v>
      </c>
      <c r="K15" s="5">
        <v>1.65</v>
      </c>
      <c r="L15" s="5">
        <v>0.98</v>
      </c>
      <c r="M15" s="5">
        <v>0.81</v>
      </c>
    </row>
    <row r="16" spans="1:13" x14ac:dyDescent="0.3">
      <c r="A16" s="74">
        <v>1983</v>
      </c>
      <c r="B16" s="5">
        <v>0.3</v>
      </c>
      <c r="C16" s="5">
        <v>0.28000000000000003</v>
      </c>
      <c r="D16" s="5">
        <v>0.43</v>
      </c>
      <c r="E16" s="5">
        <v>1.5</v>
      </c>
      <c r="F16" s="5">
        <v>1.38</v>
      </c>
      <c r="G16" s="5">
        <v>0.81</v>
      </c>
      <c r="H16" s="5">
        <v>0.49</v>
      </c>
      <c r="I16" s="5">
        <v>0.47</v>
      </c>
      <c r="J16" s="5">
        <v>0.16</v>
      </c>
      <c r="K16" s="5">
        <v>0.82</v>
      </c>
      <c r="L16" s="5">
        <v>0.63</v>
      </c>
      <c r="M16" s="5">
        <v>0.48</v>
      </c>
    </row>
    <row r="17" spans="1:13" x14ac:dyDescent="0.3">
      <c r="A17" s="74">
        <v>1984</v>
      </c>
      <c r="B17" s="5">
        <v>0.39</v>
      </c>
      <c r="C17" s="5">
        <v>0.43</v>
      </c>
      <c r="D17" s="5">
        <v>0.21</v>
      </c>
      <c r="E17" s="5">
        <v>0.3</v>
      </c>
      <c r="F17" s="5">
        <v>1.1200000000000001</v>
      </c>
      <c r="G17" s="5">
        <v>0.52</v>
      </c>
      <c r="H17" s="5">
        <v>0.45</v>
      </c>
      <c r="I17" s="5">
        <v>0.73</v>
      </c>
      <c r="J17" s="5">
        <v>0.86</v>
      </c>
      <c r="K17" s="5">
        <v>1.34</v>
      </c>
      <c r="L17" s="5">
        <v>2.6</v>
      </c>
      <c r="M17" s="5">
        <v>0.64</v>
      </c>
    </row>
    <row r="18" spans="1:13" x14ac:dyDescent="0.3">
      <c r="A18" s="74">
        <v>1985</v>
      </c>
      <c r="B18" s="5">
        <v>0.2</v>
      </c>
      <c r="C18" s="5">
        <v>0.01</v>
      </c>
      <c r="D18" s="5">
        <v>0.01</v>
      </c>
      <c r="E18" s="5">
        <v>0.16</v>
      </c>
      <c r="F18" s="5">
        <v>0.86</v>
      </c>
      <c r="G18" s="5">
        <v>0.23</v>
      </c>
      <c r="H18" s="5">
        <v>0.14000000000000001</v>
      </c>
      <c r="I18" s="5">
        <v>0.39</v>
      </c>
      <c r="J18" s="5">
        <v>0.96</v>
      </c>
      <c r="K18" s="5">
        <v>2.19</v>
      </c>
      <c r="L18" s="5">
        <v>2.2599999999999998</v>
      </c>
      <c r="M18" s="5">
        <v>0.79</v>
      </c>
    </row>
    <row r="19" spans="1:13" x14ac:dyDescent="0.3">
      <c r="A19" s="74">
        <v>1986</v>
      </c>
      <c r="B19" s="5">
        <v>0.09</v>
      </c>
      <c r="C19" s="5">
        <v>0.92</v>
      </c>
      <c r="D19" s="5">
        <v>0.39</v>
      </c>
      <c r="E19" s="5">
        <v>0.64</v>
      </c>
      <c r="F19" s="5">
        <v>0.64</v>
      </c>
      <c r="G19" s="5">
        <v>1.42</v>
      </c>
      <c r="H19" s="5">
        <v>0.93</v>
      </c>
      <c r="I19" s="5">
        <v>0.42</v>
      </c>
      <c r="J19" s="5">
        <v>0.56999999999999995</v>
      </c>
      <c r="K19" s="5">
        <v>4.9800000000000004</v>
      </c>
      <c r="L19" s="5">
        <v>4.33</v>
      </c>
      <c r="M19" s="5">
        <v>1.6</v>
      </c>
    </row>
    <row r="20" spans="1:13" x14ac:dyDescent="0.3">
      <c r="A20" s="74">
        <v>1987</v>
      </c>
      <c r="B20" s="5">
        <v>0.45</v>
      </c>
      <c r="C20" s="5">
        <v>0.22</v>
      </c>
      <c r="D20" s="5">
        <v>0.06</v>
      </c>
      <c r="E20" s="5">
        <v>0.3</v>
      </c>
      <c r="F20" s="5">
        <v>1.6</v>
      </c>
      <c r="G20" s="5">
        <v>0.56999999999999995</v>
      </c>
      <c r="H20" s="5">
        <v>0.37</v>
      </c>
      <c r="I20" s="5">
        <v>0.47</v>
      </c>
      <c r="J20" s="5">
        <v>0.42</v>
      </c>
      <c r="K20" s="5"/>
      <c r="L20" s="5">
        <v>1.93</v>
      </c>
      <c r="M20" s="5">
        <v>0.94</v>
      </c>
    </row>
    <row r="21" spans="1:13" x14ac:dyDescent="0.3">
      <c r="A21" s="74">
        <v>1988</v>
      </c>
      <c r="B21" s="5">
        <v>0.32</v>
      </c>
      <c r="C21" s="5">
        <v>0.12</v>
      </c>
      <c r="D21" s="5">
        <v>0.09</v>
      </c>
      <c r="E21" s="5">
        <v>0.31</v>
      </c>
      <c r="F21" s="5">
        <v>0.37</v>
      </c>
      <c r="G21" s="5">
        <v>1.79</v>
      </c>
      <c r="H21" s="5">
        <v>0.78</v>
      </c>
      <c r="I21" s="5">
        <v>1.57</v>
      </c>
      <c r="J21" s="5">
        <v>2.74</v>
      </c>
      <c r="K21" s="5">
        <v>2.48</v>
      </c>
      <c r="L21" s="5">
        <v>4.3600000000000003</v>
      </c>
      <c r="M21" s="5">
        <v>2.56</v>
      </c>
    </row>
    <row r="22" spans="1:13" x14ac:dyDescent="0.3">
      <c r="A22" s="74">
        <v>1989</v>
      </c>
      <c r="B22" s="5">
        <v>0.98</v>
      </c>
      <c r="C22" s="5">
        <v>0.43</v>
      </c>
      <c r="D22" s="5">
        <v>0.37</v>
      </c>
      <c r="E22" s="5">
        <v>0.36</v>
      </c>
      <c r="F22" s="5">
        <v>1.1399999999999999</v>
      </c>
      <c r="G22" s="5">
        <v>0.65</v>
      </c>
      <c r="H22" s="5">
        <v>0.56000000000000005</v>
      </c>
      <c r="I22" s="5">
        <v>0.13</v>
      </c>
      <c r="J22" s="5">
        <v>0.25</v>
      </c>
      <c r="K22" s="5">
        <v>0.97</v>
      </c>
      <c r="L22" s="5">
        <v>0.72</v>
      </c>
      <c r="M22" s="5">
        <v>0.02</v>
      </c>
    </row>
    <row r="23" spans="1:13" x14ac:dyDescent="0.3">
      <c r="A23" s="74">
        <v>1990</v>
      </c>
      <c r="B23" s="5">
        <v>0.05</v>
      </c>
      <c r="C23" s="5">
        <v>0.32</v>
      </c>
      <c r="D23" s="5">
        <v>0.22</v>
      </c>
      <c r="E23" s="5">
        <v>0.96</v>
      </c>
      <c r="F23" s="5">
        <v>2.82</v>
      </c>
      <c r="G23" s="5">
        <v>0.36</v>
      </c>
      <c r="H23" s="5">
        <v>0.25</v>
      </c>
      <c r="I23" s="5">
        <v>0.04</v>
      </c>
      <c r="J23" s="5">
        <v>0.19</v>
      </c>
      <c r="K23" s="5">
        <v>1.85</v>
      </c>
      <c r="L23" s="5">
        <v>1.1299999999999999</v>
      </c>
      <c r="M23" s="5">
        <v>1.89</v>
      </c>
    </row>
    <row r="24" spans="1:13" x14ac:dyDescent="0.3">
      <c r="A24" s="74">
        <v>1991</v>
      </c>
      <c r="B24" s="5">
        <v>0.56200000000000006</v>
      </c>
      <c r="C24" s="5">
        <v>0.115</v>
      </c>
      <c r="D24" s="5">
        <v>0.55200000000000005</v>
      </c>
      <c r="E24" s="5">
        <v>0.84299999999999997</v>
      </c>
      <c r="F24" s="5">
        <v>0.23699999999999999</v>
      </c>
      <c r="G24" s="5">
        <v>0.41899999999999998</v>
      </c>
      <c r="H24" s="5">
        <v>0.29799999999999999</v>
      </c>
      <c r="I24" s="5">
        <v>0.59699999999999998</v>
      </c>
      <c r="J24" s="5">
        <v>0.28199999999999997</v>
      </c>
      <c r="K24" s="5">
        <v>0.316</v>
      </c>
      <c r="L24" s="5">
        <v>0.63100000000000001</v>
      </c>
      <c r="M24" s="5">
        <v>0.29199999999999998</v>
      </c>
    </row>
    <row r="25" spans="1:13" x14ac:dyDescent="0.3">
      <c r="A25" s="74">
        <v>1992</v>
      </c>
      <c r="B25" s="5">
        <v>0.10199999999999999</v>
      </c>
      <c r="C25" s="5">
        <v>0.19</v>
      </c>
      <c r="D25" s="5"/>
      <c r="E25" s="5"/>
      <c r="F25" s="5"/>
      <c r="G25" s="5"/>
      <c r="H25" s="5">
        <v>0.39500000000000002</v>
      </c>
      <c r="I25" s="5">
        <v>0.27600000000000002</v>
      </c>
      <c r="J25" s="5"/>
      <c r="K25" s="5"/>
      <c r="L25" s="5">
        <v>0.32900000000000001</v>
      </c>
      <c r="M25" s="5">
        <v>0.71799999999999997</v>
      </c>
    </row>
    <row r="26" spans="1:13" x14ac:dyDescent="0.3">
      <c r="A26" s="74">
        <v>1993</v>
      </c>
      <c r="B26" s="5">
        <v>0.13500000000000001</v>
      </c>
      <c r="C26" s="5"/>
      <c r="D26" s="5"/>
      <c r="E26" s="5">
        <v>0.16500000000000001</v>
      </c>
      <c r="F26" s="5">
        <v>1.218</v>
      </c>
      <c r="G26" s="5">
        <v>0.374</v>
      </c>
      <c r="H26" s="5">
        <v>0.28399999999999997</v>
      </c>
      <c r="I26" s="5">
        <v>0.27900000000000003</v>
      </c>
      <c r="J26" s="5">
        <v>0.27300000000000002</v>
      </c>
      <c r="K26" s="5">
        <v>0.438</v>
      </c>
      <c r="L26" s="5">
        <v>1.288</v>
      </c>
      <c r="M26" s="5">
        <v>0.85299999999999998</v>
      </c>
    </row>
    <row r="27" spans="1:13" x14ac:dyDescent="0.3">
      <c r="A27" s="74">
        <v>1994</v>
      </c>
      <c r="B27" s="5">
        <v>0.316</v>
      </c>
      <c r="C27" s="5">
        <v>0.36499999999999999</v>
      </c>
      <c r="D27" s="5">
        <v>0.219</v>
      </c>
      <c r="E27" s="5">
        <v>0.39300000000000002</v>
      </c>
      <c r="F27" s="5">
        <v>0.38400000000000001</v>
      </c>
      <c r="G27" s="5">
        <v>0.38900000000000001</v>
      </c>
      <c r="H27" s="5">
        <v>0.42899999999999999</v>
      </c>
      <c r="I27" s="5">
        <v>0.27500000000000002</v>
      </c>
      <c r="J27" s="5">
        <v>0.5</v>
      </c>
      <c r="K27" s="5">
        <v>0.84899999999999998</v>
      </c>
      <c r="L27" s="5">
        <v>0.755</v>
      </c>
      <c r="M27" s="5">
        <v>0.27400000000000002</v>
      </c>
    </row>
    <row r="28" spans="1:13" x14ac:dyDescent="0.3">
      <c r="A28" s="74">
        <v>1995</v>
      </c>
      <c r="B28" s="5">
        <v>0.2</v>
      </c>
      <c r="C28" s="5">
        <v>0.14099999999999999</v>
      </c>
      <c r="D28" s="5">
        <v>0.32200000000000001</v>
      </c>
      <c r="E28" s="5">
        <v>0.78400000000000003</v>
      </c>
      <c r="F28" s="5">
        <v>0.54200000000000004</v>
      </c>
      <c r="G28" s="5">
        <v>1.1499999999999999</v>
      </c>
      <c r="H28" s="5">
        <v>0.45600000000000002</v>
      </c>
      <c r="I28" s="5"/>
      <c r="J28" s="5"/>
      <c r="K28" s="5">
        <v>1.0309999999999999</v>
      </c>
      <c r="L28" s="5">
        <v>0.93</v>
      </c>
      <c r="M28" s="5">
        <v>1.0569999999999999</v>
      </c>
    </row>
    <row r="29" spans="1:13" x14ac:dyDescent="0.3">
      <c r="A29" s="74">
        <v>1996</v>
      </c>
      <c r="B29" s="5">
        <v>0.47699999999999998</v>
      </c>
      <c r="C29" s="5">
        <v>0.23300000000000001</v>
      </c>
      <c r="D29" s="5">
        <v>2.3039999999999998</v>
      </c>
      <c r="E29" s="5">
        <v>0.50600000000000001</v>
      </c>
      <c r="F29" s="5">
        <v>1.0169999999999999</v>
      </c>
      <c r="G29" s="5">
        <v>0.877</v>
      </c>
      <c r="H29" s="5">
        <v>2.3460000000000001</v>
      </c>
      <c r="I29" s="5">
        <v>1.212</v>
      </c>
      <c r="J29" s="5">
        <v>0.64400000000000002</v>
      </c>
      <c r="K29" s="5">
        <v>1.6459999999999999</v>
      </c>
      <c r="L29" s="5">
        <v>1.02</v>
      </c>
      <c r="M29" s="5">
        <v>1.38</v>
      </c>
    </row>
    <row r="30" spans="1:13" x14ac:dyDescent="0.3">
      <c r="A30" s="74">
        <v>1997</v>
      </c>
      <c r="B30" s="5">
        <v>0.85799999999999998</v>
      </c>
      <c r="C30" s="5">
        <v>0.252</v>
      </c>
      <c r="D30" s="5">
        <v>0.24199999999999999</v>
      </c>
      <c r="E30" s="5">
        <v>0.98799999999999999</v>
      </c>
      <c r="F30" s="5">
        <v>0.34399999999999997</v>
      </c>
      <c r="G30" s="5">
        <v>1.76</v>
      </c>
      <c r="H30" s="5">
        <v>0.44400000000000001</v>
      </c>
      <c r="I30" s="5">
        <v>9.6000000000000002E-2</v>
      </c>
      <c r="J30" s="5">
        <v>9.0999999999999998E-2</v>
      </c>
      <c r="K30" s="5">
        <v>0.23799999999999999</v>
      </c>
      <c r="L30" s="5">
        <v>0.79600000000000004</v>
      </c>
      <c r="M30" s="5">
        <v>0.11600000000000001</v>
      </c>
    </row>
    <row r="31" spans="1:13" x14ac:dyDescent="0.3">
      <c r="A31" s="74">
        <v>1998</v>
      </c>
      <c r="B31" s="5">
        <v>8.0000000000000002E-3</v>
      </c>
      <c r="C31" s="5">
        <v>0.22900000000000001</v>
      </c>
      <c r="D31" s="5">
        <v>6.8000000000000005E-2</v>
      </c>
      <c r="E31" s="5">
        <v>0.43099999999999999</v>
      </c>
      <c r="F31" s="5">
        <v>1.9339999999999999</v>
      </c>
      <c r="G31" s="5">
        <v>1.274</v>
      </c>
      <c r="H31" s="5">
        <v>0.90700000000000003</v>
      </c>
      <c r="I31" s="5">
        <v>0.51300000000000001</v>
      </c>
      <c r="J31" s="5">
        <v>1.244</v>
      </c>
      <c r="K31" s="5">
        <v>2.7360000000000002</v>
      </c>
      <c r="L31" s="5">
        <v>2.63</v>
      </c>
      <c r="M31" s="5">
        <v>1.3879999999999999</v>
      </c>
    </row>
    <row r="32" spans="1:13" x14ac:dyDescent="0.3">
      <c r="A32" s="74">
        <v>1999</v>
      </c>
      <c r="B32" s="5">
        <v>1.234</v>
      </c>
      <c r="C32" s="5">
        <v>3.2789999999999999</v>
      </c>
      <c r="D32" s="5">
        <v>2.1230000000000002</v>
      </c>
      <c r="E32" s="5">
        <v>0.84399999999999997</v>
      </c>
      <c r="F32" s="5">
        <v>3.1E-2</v>
      </c>
      <c r="G32" s="5">
        <v>0.80700000000000005</v>
      </c>
      <c r="H32" s="5">
        <v>0.33300000000000002</v>
      </c>
      <c r="I32" s="5">
        <v>0.18</v>
      </c>
      <c r="J32" s="5">
        <v>3.5999999999999997E-2</v>
      </c>
      <c r="K32" s="5">
        <v>5.665</v>
      </c>
      <c r="L32" s="5">
        <v>0.315</v>
      </c>
      <c r="M32" s="5">
        <v>0.35299999999999998</v>
      </c>
    </row>
    <row r="33" spans="1:13" x14ac:dyDescent="0.3">
      <c r="A33" s="74">
        <v>2000</v>
      </c>
      <c r="B33" s="5">
        <v>0.38</v>
      </c>
      <c r="C33" s="5">
        <v>0.11799999999999999</v>
      </c>
      <c r="D33" s="5">
        <v>0.38100000000000001</v>
      </c>
      <c r="E33" s="5">
        <v>1E-3</v>
      </c>
      <c r="F33" s="5">
        <v>0</v>
      </c>
      <c r="G33" s="5">
        <v>1E-3</v>
      </c>
      <c r="H33" s="5">
        <v>0.68400000000000005</v>
      </c>
      <c r="I33" s="5">
        <v>0.46400000000000002</v>
      </c>
      <c r="J33" s="5">
        <v>0.58499999999999996</v>
      </c>
      <c r="K33" s="5">
        <v>1.492</v>
      </c>
      <c r="L33" s="5">
        <v>0.74199999999999999</v>
      </c>
      <c r="M33" s="5">
        <v>2E-3</v>
      </c>
    </row>
    <row r="34" spans="1:13" x14ac:dyDescent="0.3">
      <c r="A34" s="74">
        <v>2001</v>
      </c>
      <c r="B34" s="5">
        <v>0</v>
      </c>
      <c r="C34" s="5">
        <v>0.26100000000000001</v>
      </c>
      <c r="D34" s="5">
        <v>0.23200000000000001</v>
      </c>
      <c r="E34" s="5">
        <v>0.107</v>
      </c>
      <c r="F34" s="5">
        <v>1.7999999999999999E-2</v>
      </c>
      <c r="G34" s="5">
        <v>0.20599999999999999</v>
      </c>
      <c r="H34" s="5">
        <v>0.154</v>
      </c>
      <c r="I34" s="5">
        <v>9.7000000000000003E-2</v>
      </c>
      <c r="J34" s="5">
        <v>0.85099999999999998</v>
      </c>
      <c r="K34" s="5">
        <v>1.038</v>
      </c>
      <c r="L34" s="5">
        <v>4.8000000000000001E-2</v>
      </c>
      <c r="M34" s="5">
        <v>0.22900000000000001</v>
      </c>
    </row>
    <row r="35" spans="1:13" x14ac:dyDescent="0.3">
      <c r="A35" s="74">
        <v>2002</v>
      </c>
      <c r="B35" s="5">
        <v>0.2</v>
      </c>
      <c r="C35" s="5">
        <v>0</v>
      </c>
      <c r="D35" s="5">
        <v>0.16900000000000001</v>
      </c>
      <c r="E35" s="5">
        <v>1.905</v>
      </c>
      <c r="F35" s="5">
        <v>0.77200000000000002</v>
      </c>
      <c r="G35" s="5">
        <v>0.182</v>
      </c>
      <c r="H35" s="5">
        <v>8.0000000000000002E-3</v>
      </c>
      <c r="I35" s="5">
        <v>0</v>
      </c>
      <c r="J35" s="5">
        <v>4.0000000000000001E-3</v>
      </c>
      <c r="K35" s="5">
        <v>4.0000000000000001E-3</v>
      </c>
      <c r="L35" s="5">
        <v>4.0000000000000001E-3</v>
      </c>
      <c r="M35" s="5">
        <v>3.0000000000000001E-3</v>
      </c>
    </row>
    <row r="36" spans="1:13" x14ac:dyDescent="0.3">
      <c r="A36" s="74">
        <v>2003</v>
      </c>
      <c r="B36" s="5">
        <v>3.0000000000000001E-3</v>
      </c>
      <c r="C36" s="5"/>
      <c r="D36" s="5"/>
      <c r="E36" s="5">
        <v>6.0000000000000001E-3</v>
      </c>
      <c r="F36" s="5">
        <v>5.8999999999999997E-2</v>
      </c>
      <c r="G36" s="5">
        <v>5.2999999999999999E-2</v>
      </c>
      <c r="H36" s="5"/>
      <c r="I36" s="5"/>
      <c r="J36" s="5"/>
      <c r="K36" s="5"/>
      <c r="L36" s="5"/>
      <c r="M36" s="5"/>
    </row>
    <row r="37" spans="1:13" x14ac:dyDescent="0.3">
      <c r="A37" s="74">
        <v>2004</v>
      </c>
      <c r="B37" s="5">
        <v>0</v>
      </c>
      <c r="C37" s="5">
        <v>0</v>
      </c>
      <c r="D37" s="5">
        <v>3.0000000000000001E-3</v>
      </c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74">
        <v>2006</v>
      </c>
      <c r="B38" s="5"/>
      <c r="C38" s="5"/>
      <c r="D38" s="5"/>
      <c r="E38" s="5">
        <v>2.149</v>
      </c>
      <c r="F38" s="5">
        <v>4.6340000000000003</v>
      </c>
      <c r="G38" s="5">
        <v>5.3490000000000002</v>
      </c>
      <c r="H38" s="5">
        <v>1.3919999999999999</v>
      </c>
      <c r="I38" s="5">
        <v>0.56799999999999995</v>
      </c>
      <c r="J38" s="5">
        <v>0.16700000000000001</v>
      </c>
      <c r="K38" s="5">
        <v>0.57399999999999995</v>
      </c>
      <c r="L38" s="5">
        <v>2.383</v>
      </c>
      <c r="M38" s="5">
        <v>2.7E-2</v>
      </c>
    </row>
    <row r="39" spans="1:13" x14ac:dyDescent="0.3">
      <c r="A39" s="74">
        <v>2007</v>
      </c>
      <c r="B39" s="5">
        <v>0.14399999999999999</v>
      </c>
      <c r="C39" s="5">
        <v>1.0999999999999999E-2</v>
      </c>
      <c r="D39" s="5">
        <v>1.7999999999999999E-2</v>
      </c>
      <c r="E39" s="5">
        <v>0.317</v>
      </c>
      <c r="F39" s="5">
        <v>5.2999999999999999E-2</v>
      </c>
      <c r="G39" s="5">
        <v>5.0999999999999997E-2</v>
      </c>
      <c r="H39" s="5">
        <v>4.2000000000000003E-2</v>
      </c>
      <c r="I39" s="5">
        <v>7.1999999999999995E-2</v>
      </c>
      <c r="J39" s="5">
        <v>4.3999999999999997E-2</v>
      </c>
      <c r="K39" s="5">
        <v>0.28499999999999998</v>
      </c>
      <c r="L39" s="5">
        <v>0.40799999999999997</v>
      </c>
      <c r="M39" s="5">
        <v>0.19900000000000001</v>
      </c>
    </row>
    <row r="40" spans="1:13" x14ac:dyDescent="0.3">
      <c r="A40" s="74">
        <v>2008</v>
      </c>
      <c r="B40" s="5">
        <v>0.68300000000000005</v>
      </c>
      <c r="C40" s="5">
        <v>0.48899999999999999</v>
      </c>
      <c r="D40" s="5">
        <v>0.81100000000000005</v>
      </c>
      <c r="E40" s="5">
        <v>1.179</v>
      </c>
      <c r="F40" s="5">
        <v>2.3130000000000002</v>
      </c>
      <c r="G40" s="5">
        <v>1.7050000000000001</v>
      </c>
      <c r="H40" s="5">
        <v>1.526</v>
      </c>
      <c r="I40" s="5">
        <v>2.0019999999999998</v>
      </c>
      <c r="J40" s="5">
        <v>1.87</v>
      </c>
      <c r="K40" s="5">
        <v>1.355</v>
      </c>
      <c r="L40" s="5">
        <v>2.8479999999999999</v>
      </c>
      <c r="M40" s="5">
        <v>1.9990000000000001</v>
      </c>
    </row>
    <row r="41" spans="1:13" x14ac:dyDescent="0.3">
      <c r="A41" s="74">
        <v>2009</v>
      </c>
      <c r="B41" s="5">
        <v>0.64300000000000002</v>
      </c>
      <c r="C41" s="5">
        <v>0.54500000000000004</v>
      </c>
      <c r="D41" s="5">
        <v>0.55300000000000005</v>
      </c>
      <c r="E41" s="5">
        <v>0.68400000000000005</v>
      </c>
      <c r="F41" s="5">
        <v>0.44500000000000001</v>
      </c>
      <c r="G41" s="5">
        <v>0.33200000000000002</v>
      </c>
      <c r="H41" s="5">
        <v>0.26</v>
      </c>
      <c r="I41" s="5">
        <v>0.19</v>
      </c>
      <c r="J41" s="5">
        <v>0.126</v>
      </c>
      <c r="K41" s="5">
        <v>0.17499999999999999</v>
      </c>
      <c r="L41" s="5">
        <v>0.36899999999999999</v>
      </c>
      <c r="M41" s="5">
        <v>1.7000000000000001E-2</v>
      </c>
    </row>
    <row r="42" spans="1:13" x14ac:dyDescent="0.3">
      <c r="A42" s="74">
        <v>2010</v>
      </c>
      <c r="B42" s="5"/>
      <c r="C42" s="5"/>
      <c r="D42" s="5"/>
      <c r="E42" s="5">
        <v>0.67900000000000005</v>
      </c>
      <c r="F42" s="5">
        <v>0.85499999999999998</v>
      </c>
      <c r="G42" s="5">
        <v>0.65900000000000003</v>
      </c>
      <c r="H42" s="5">
        <v>1.847</v>
      </c>
      <c r="I42" s="5">
        <v>0.93899999999999995</v>
      </c>
      <c r="J42" s="5">
        <v>0.85599999999999998</v>
      </c>
      <c r="K42" s="5">
        <v>1.7150000000000001</v>
      </c>
      <c r="L42" s="5">
        <v>4.141</v>
      </c>
      <c r="M42" s="5">
        <v>3.0379999999999998</v>
      </c>
    </row>
    <row r="43" spans="1:13" x14ac:dyDescent="0.3">
      <c r="A43" s="74">
        <v>2011</v>
      </c>
      <c r="B43" s="5">
        <v>1.266</v>
      </c>
      <c r="C43" s="5">
        <v>0.88800000000000001</v>
      </c>
      <c r="D43" s="5">
        <v>2.556</v>
      </c>
      <c r="E43" s="5">
        <v>7.9489999999999998</v>
      </c>
      <c r="F43" s="5">
        <v>6.01</v>
      </c>
      <c r="G43" s="5">
        <v>2.7930000000000001</v>
      </c>
      <c r="H43" s="5">
        <v>1.1259999999999999</v>
      </c>
      <c r="I43" s="5">
        <v>1.1140000000000001</v>
      </c>
      <c r="J43" s="5">
        <v>1.2789999999999999</v>
      </c>
      <c r="K43" s="5">
        <v>3.2450000000000001</v>
      </c>
      <c r="L43" s="5">
        <v>6.2629999999999999</v>
      </c>
      <c r="M43" s="5">
        <v>5.7839999999999998</v>
      </c>
    </row>
    <row r="44" spans="1:13" x14ac:dyDescent="0.3">
      <c r="A44" s="74">
        <v>2012</v>
      </c>
      <c r="B44" s="5">
        <v>1.4470000000000001</v>
      </c>
      <c r="C44" s="5">
        <v>0.71899999999999997</v>
      </c>
      <c r="D44" s="5">
        <v>0.81599999999999995</v>
      </c>
      <c r="E44" s="5">
        <v>3.1970000000000001</v>
      </c>
      <c r="F44" s="5">
        <v>2.8610000000000002</v>
      </c>
      <c r="G44" s="5">
        <v>1.1279999999999999</v>
      </c>
      <c r="H44" s="5">
        <v>0.84799999999999998</v>
      </c>
      <c r="I44" s="5">
        <v>1.482</v>
      </c>
      <c r="J44" s="5">
        <v>0.64200000000000002</v>
      </c>
      <c r="K44" s="5">
        <v>0.88900000000000001</v>
      </c>
      <c r="L44" s="5">
        <v>0.67800000000000005</v>
      </c>
      <c r="M44" s="5">
        <v>0.39300000000000002</v>
      </c>
    </row>
    <row r="45" spans="1:13" x14ac:dyDescent="0.3">
      <c r="A45" s="74">
        <v>2013</v>
      </c>
      <c r="B45" s="5">
        <v>0.23</v>
      </c>
      <c r="C45" s="5">
        <v>0.41699999999999998</v>
      </c>
      <c r="D45" s="5">
        <v>0.42899999999999999</v>
      </c>
      <c r="E45" s="5">
        <v>0.59899999999999998</v>
      </c>
      <c r="F45" s="5">
        <v>1.2649999999999999</v>
      </c>
      <c r="G45" s="5">
        <v>0.51400000000000001</v>
      </c>
      <c r="H45" s="5">
        <v>0.32900000000000001</v>
      </c>
      <c r="I45" s="5">
        <v>0.504</v>
      </c>
      <c r="J45" s="5">
        <v>0.57199999999999995</v>
      </c>
      <c r="K45" s="5">
        <v>0.55200000000000005</v>
      </c>
      <c r="L45" s="5">
        <v>1.6020000000000001</v>
      </c>
      <c r="M45" s="5">
        <v>1.9590000000000001</v>
      </c>
    </row>
    <row r="46" spans="1:13" x14ac:dyDescent="0.3">
      <c r="A46" s="74">
        <v>2014</v>
      </c>
      <c r="B46" s="5">
        <v>0.66300000000000003</v>
      </c>
      <c r="C46" s="5">
        <v>0.47199999999999998</v>
      </c>
      <c r="D46" s="5">
        <v>0.99099999999999999</v>
      </c>
      <c r="E46" s="5">
        <v>0.64100000000000001</v>
      </c>
      <c r="F46" s="5">
        <v>1.4530000000000001</v>
      </c>
      <c r="G46" s="5">
        <v>0.59299999999999997</v>
      </c>
      <c r="H46" s="5">
        <v>0.52200000000000002</v>
      </c>
      <c r="I46" s="5">
        <v>0.37</v>
      </c>
      <c r="J46" s="5">
        <v>0.436</v>
      </c>
      <c r="K46" s="5">
        <v>0.97</v>
      </c>
      <c r="L46" s="5">
        <v>1.4990000000000001</v>
      </c>
      <c r="M46" s="5">
        <v>0.78200000000000003</v>
      </c>
    </row>
    <row r="47" spans="1:13" x14ac:dyDescent="0.3">
      <c r="A47" s="74">
        <v>2015</v>
      </c>
      <c r="B47" s="5">
        <v>0.34</v>
      </c>
      <c r="C47" s="5">
        <v>0.38</v>
      </c>
      <c r="D47" s="5">
        <v>0.35499999999999998</v>
      </c>
      <c r="E47" s="5">
        <v>0.39600000000000002</v>
      </c>
      <c r="F47" s="5">
        <v>0.80500000000000005</v>
      </c>
      <c r="G47" s="5">
        <v>0.27200000000000002</v>
      </c>
      <c r="H47" s="5">
        <v>0.20899999999999999</v>
      </c>
      <c r="I47" s="5">
        <v>0.161</v>
      </c>
      <c r="J47" s="5"/>
      <c r="K47" s="5"/>
      <c r="L47" s="5"/>
      <c r="M47" s="5"/>
    </row>
    <row r="48" spans="1:13" x14ac:dyDescent="0.3">
      <c r="A48" s="74">
        <v>2016</v>
      </c>
      <c r="B48" s="5"/>
      <c r="C48" s="5"/>
      <c r="D48" s="5"/>
      <c r="E48" s="5">
        <v>0.68799999999999994</v>
      </c>
      <c r="F48" s="5">
        <v>0.98599999999999999</v>
      </c>
      <c r="G48" s="5">
        <v>0.46100000000000002</v>
      </c>
      <c r="H48" s="5">
        <v>0.30399999999999999</v>
      </c>
      <c r="I48" s="5">
        <v>0.25600000000000001</v>
      </c>
      <c r="J48" s="5">
        <v>0.36299999999999999</v>
      </c>
      <c r="K48" s="5">
        <v>0.222</v>
      </c>
      <c r="L48" s="5">
        <v>1.508</v>
      </c>
      <c r="M48" s="5">
        <v>0.79600000000000004</v>
      </c>
    </row>
    <row r="49" spans="1:13" x14ac:dyDescent="0.3">
      <c r="A49" s="74">
        <v>2017</v>
      </c>
      <c r="B49" s="5">
        <v>0.379</v>
      </c>
      <c r="C49" s="5">
        <v>0.16800000000000001</v>
      </c>
      <c r="D49" s="5">
        <v>0.74399999999999999</v>
      </c>
      <c r="E49" s="5">
        <v>0.98099999999999998</v>
      </c>
      <c r="F49" s="5">
        <v>1.613</v>
      </c>
      <c r="G49" s="5">
        <v>1.0780000000000001</v>
      </c>
      <c r="H49" s="5">
        <v>0.626</v>
      </c>
      <c r="I49" s="5">
        <v>0.39500000000000002</v>
      </c>
      <c r="J49" s="5">
        <v>0.41899999999999998</v>
      </c>
      <c r="K49" s="5">
        <v>0.69099999999999995</v>
      </c>
      <c r="L49" s="5">
        <v>1.6719999999999999</v>
      </c>
      <c r="M49" s="5">
        <v>1.095</v>
      </c>
    </row>
    <row r="50" spans="1:13" x14ac:dyDescent="0.3">
      <c r="A50" s="74">
        <v>2018</v>
      </c>
      <c r="B50" s="5">
        <v>0.753</v>
      </c>
      <c r="C50" s="5">
        <v>0.52300000000000002</v>
      </c>
      <c r="D50" s="5">
        <v>0.67700000000000005</v>
      </c>
      <c r="E50" s="5">
        <v>1.8440000000000001</v>
      </c>
      <c r="F50" s="5">
        <v>2.355</v>
      </c>
      <c r="G50" s="5">
        <v>1.5069999999999999</v>
      </c>
      <c r="H50" s="5">
        <v>1.248</v>
      </c>
      <c r="I50" s="5">
        <v>1.1419999999999999</v>
      </c>
      <c r="J50" s="5">
        <v>0.95899999999999996</v>
      </c>
      <c r="K50" s="5">
        <v>1.85</v>
      </c>
      <c r="L50" s="5">
        <v>1.603</v>
      </c>
      <c r="M50" s="5">
        <v>0.73699999999999999</v>
      </c>
    </row>
    <row r="51" spans="1:13" x14ac:dyDescent="0.3">
      <c r="A51" s="74">
        <v>2019</v>
      </c>
      <c r="B51" s="5">
        <v>0.17499999999999999</v>
      </c>
      <c r="C51" s="5">
        <v>0.14000000000000001</v>
      </c>
      <c r="D51" s="5">
        <v>0.63700000000000001</v>
      </c>
      <c r="E51" s="5">
        <v>2.1309999999999998</v>
      </c>
      <c r="F51" s="5">
        <v>0.92800000000000005</v>
      </c>
      <c r="G51" s="5">
        <v>1.7589999999999999</v>
      </c>
      <c r="H51" s="5">
        <v>0.63600000000000001</v>
      </c>
      <c r="I51" s="5">
        <v>0.30099999999999999</v>
      </c>
      <c r="J51" s="5">
        <v>0.252</v>
      </c>
      <c r="K51" s="5">
        <v>1.611</v>
      </c>
      <c r="L51" s="5">
        <v>2.1560000000000001</v>
      </c>
      <c r="M51" s="5">
        <v>0.45600000000000002</v>
      </c>
    </row>
    <row r="52" spans="1:13" x14ac:dyDescent="0.3">
      <c r="A52" s="74">
        <v>2020</v>
      </c>
      <c r="B52" s="5">
        <v>0.34100000000000003</v>
      </c>
      <c r="C52" s="5">
        <v>0.29399999999999998</v>
      </c>
      <c r="D52" s="5">
        <v>0.32400000000000001</v>
      </c>
      <c r="E52" s="5">
        <v>0.32</v>
      </c>
      <c r="F52" s="5"/>
      <c r="G52" s="5">
        <v>0.60799999999999998</v>
      </c>
      <c r="H52" s="5">
        <v>0.34499999999999997</v>
      </c>
      <c r="I52" s="5">
        <v>0.60899999999999999</v>
      </c>
      <c r="J52" s="5">
        <v>0.67300000000000004</v>
      </c>
      <c r="K52" s="5">
        <v>0.44400000000000001</v>
      </c>
      <c r="L52" s="5">
        <v>1.5289999999999999</v>
      </c>
      <c r="M52" s="5">
        <v>0.81499999999999995</v>
      </c>
    </row>
    <row r="53" spans="1:13" ht="15" thickBot="1" x14ac:dyDescent="0.35">
      <c r="A53" s="75">
        <v>2021</v>
      </c>
      <c r="B53" s="5">
        <v>0.311</v>
      </c>
      <c r="C53" s="5"/>
      <c r="D53" s="5">
        <v>0.874</v>
      </c>
      <c r="E53" s="5">
        <v>0.46300000000000002</v>
      </c>
      <c r="F53" s="5">
        <v>1.5449999999999999</v>
      </c>
      <c r="G53" s="5">
        <v>1.1040000000000001</v>
      </c>
      <c r="H53" s="5">
        <v>0.63500000000000001</v>
      </c>
      <c r="I53" s="5">
        <v>1.0680000000000001</v>
      </c>
      <c r="J53" s="5">
        <v>0.82199999999999995</v>
      </c>
      <c r="K53" s="5">
        <v>1.506</v>
      </c>
      <c r="L53" s="5">
        <v>2.0539999999999998</v>
      </c>
      <c r="M53" s="5">
        <v>0.74099999999999999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5D2C-3194-4F95-AB51-E9A5ED866A49}">
  <sheetPr>
    <tabColor theme="9" tint="0.59999389629810485"/>
  </sheetPr>
  <dimension ref="A1:M60"/>
  <sheetViews>
    <sheetView zoomScale="67" workbookViewId="0">
      <selection activeCell="G28" sqref="G28"/>
    </sheetView>
  </sheetViews>
  <sheetFormatPr baseColWidth="10" defaultRowHeight="14.4" x14ac:dyDescent="0.3"/>
  <cols>
    <col min="1" max="9" width="11.5546875" style="1"/>
    <col min="10" max="10" width="13" style="1" customWidth="1"/>
    <col min="11" max="11" width="11.5546875" style="1"/>
    <col min="12" max="12" width="12.77734375" style="1" customWidth="1"/>
    <col min="13" max="13" width="11.88671875" style="1" customWidth="1"/>
    <col min="14" max="16384" width="11.5546875" style="1"/>
  </cols>
  <sheetData>
    <row r="1" spans="1:13" x14ac:dyDescent="0.3">
      <c r="A1" s="81" t="s">
        <v>2</v>
      </c>
      <c r="B1" s="5" t="s">
        <v>3</v>
      </c>
      <c r="C1" s="5" t="s">
        <v>9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 x14ac:dyDescent="0.3">
      <c r="A2" s="81">
        <v>1960</v>
      </c>
      <c r="B2" s="5"/>
      <c r="C2" s="5"/>
      <c r="D2" s="5">
        <v>0.16</v>
      </c>
      <c r="E2" s="5">
        <v>0.49</v>
      </c>
      <c r="F2" s="5">
        <v>0.8</v>
      </c>
      <c r="G2" s="5">
        <v>0.43</v>
      </c>
      <c r="H2" s="5">
        <v>1</v>
      </c>
      <c r="I2" s="5">
        <v>0.62</v>
      </c>
      <c r="J2" s="5">
        <v>0.41</v>
      </c>
      <c r="K2" s="5">
        <v>1.23</v>
      </c>
      <c r="L2" s="5">
        <v>1.5</v>
      </c>
      <c r="M2" s="5">
        <v>1.04</v>
      </c>
    </row>
    <row r="3" spans="1:13" x14ac:dyDescent="0.3">
      <c r="A3" s="81">
        <v>1961</v>
      </c>
      <c r="B3" s="5">
        <v>0.21</v>
      </c>
      <c r="C3" s="5">
        <v>0.18</v>
      </c>
      <c r="D3" s="5">
        <v>0.18</v>
      </c>
      <c r="E3" s="5">
        <v>0.17</v>
      </c>
      <c r="F3" s="5">
        <v>0.16</v>
      </c>
      <c r="G3" s="5">
        <v>0.18</v>
      </c>
      <c r="H3" s="5">
        <v>0.19</v>
      </c>
      <c r="I3" s="5">
        <v>0.2</v>
      </c>
      <c r="J3" s="5">
        <v>0.19</v>
      </c>
      <c r="K3" s="5">
        <v>0.2</v>
      </c>
      <c r="L3" s="5">
        <v>0.22</v>
      </c>
      <c r="M3" s="5">
        <v>0.19</v>
      </c>
    </row>
    <row r="4" spans="1:13" x14ac:dyDescent="0.3">
      <c r="A4" s="81">
        <v>1962</v>
      </c>
      <c r="B4" s="5">
        <v>0.16</v>
      </c>
      <c r="C4" s="5">
        <v>0.15</v>
      </c>
      <c r="D4" s="5">
        <v>0.14000000000000001</v>
      </c>
      <c r="E4" s="5">
        <v>0.14000000000000001</v>
      </c>
      <c r="F4" s="5">
        <v>0.16</v>
      </c>
      <c r="G4" s="5">
        <v>0.21</v>
      </c>
      <c r="H4" s="5">
        <v>0.16</v>
      </c>
      <c r="I4" s="5">
        <v>0.16</v>
      </c>
      <c r="J4" s="5">
        <v>0.15</v>
      </c>
      <c r="K4" s="5">
        <v>0.17</v>
      </c>
      <c r="L4" s="5">
        <v>0.16</v>
      </c>
      <c r="M4" s="5">
        <v>0.1</v>
      </c>
    </row>
    <row r="5" spans="1:13" x14ac:dyDescent="0.3">
      <c r="A5" s="81">
        <v>1963</v>
      </c>
      <c r="B5" s="5">
        <v>0.16</v>
      </c>
      <c r="C5" s="5">
        <v>0.18</v>
      </c>
      <c r="D5" s="5">
        <v>0.19</v>
      </c>
      <c r="E5" s="5">
        <v>0.23</v>
      </c>
      <c r="F5" s="5">
        <v>0.28000000000000003</v>
      </c>
      <c r="G5" s="5">
        <v>0.2</v>
      </c>
      <c r="H5" s="5">
        <v>0.16</v>
      </c>
      <c r="I5" s="5">
        <v>0.16</v>
      </c>
      <c r="J5" s="5">
        <v>0.14000000000000001</v>
      </c>
      <c r="K5" s="5">
        <v>0.14000000000000001</v>
      </c>
      <c r="L5" s="5">
        <v>0.24</v>
      </c>
      <c r="M5" s="5">
        <v>0.18</v>
      </c>
    </row>
    <row r="6" spans="1:13" x14ac:dyDescent="0.3">
      <c r="A6" s="81">
        <v>1964</v>
      </c>
      <c r="B6" s="5">
        <v>0.17</v>
      </c>
      <c r="C6" s="5">
        <v>0.13</v>
      </c>
      <c r="D6" s="5">
        <v>0.14000000000000001</v>
      </c>
      <c r="E6" s="5">
        <v>0.18</v>
      </c>
      <c r="F6" s="5">
        <v>0.18</v>
      </c>
      <c r="G6" s="5">
        <v>0.24</v>
      </c>
      <c r="H6" s="5">
        <v>0.24</v>
      </c>
      <c r="I6" s="5">
        <v>0.17</v>
      </c>
      <c r="J6" s="5">
        <v>0.08</v>
      </c>
      <c r="K6" s="5">
        <v>0.1</v>
      </c>
      <c r="L6" s="5">
        <v>0.15</v>
      </c>
      <c r="M6" s="5">
        <v>0.09</v>
      </c>
    </row>
    <row r="7" spans="1:13" x14ac:dyDescent="0.3">
      <c r="A7" s="81">
        <v>1966</v>
      </c>
      <c r="B7" s="5">
        <v>0.13</v>
      </c>
      <c r="C7" s="5">
        <v>0.13</v>
      </c>
      <c r="D7" s="5">
        <v>0.14000000000000001</v>
      </c>
      <c r="E7" s="5">
        <v>0.14000000000000001</v>
      </c>
      <c r="F7" s="5">
        <v>0.11</v>
      </c>
      <c r="G7" s="5">
        <v>0.1</v>
      </c>
      <c r="H7" s="5">
        <v>0.1</v>
      </c>
      <c r="I7" s="5">
        <v>0.11</v>
      </c>
      <c r="J7" s="5">
        <v>0.12</v>
      </c>
      <c r="K7" s="5">
        <v>0.12</v>
      </c>
      <c r="L7" s="5">
        <v>0.13</v>
      </c>
      <c r="M7" s="5">
        <v>0.14000000000000001</v>
      </c>
    </row>
    <row r="8" spans="1:13" x14ac:dyDescent="0.3">
      <c r="A8" s="81">
        <v>1967</v>
      </c>
      <c r="B8" s="5">
        <v>0.09</v>
      </c>
      <c r="C8" s="5">
        <v>0.11</v>
      </c>
      <c r="D8" s="5">
        <v>0.11</v>
      </c>
      <c r="E8" s="5">
        <v>0.18</v>
      </c>
      <c r="F8" s="5">
        <v>0.16</v>
      </c>
      <c r="G8" s="5">
        <v>0.16</v>
      </c>
      <c r="H8" s="5">
        <v>0.12</v>
      </c>
      <c r="I8" s="5">
        <v>0.15</v>
      </c>
      <c r="J8" s="5">
        <v>0.12</v>
      </c>
      <c r="K8" s="5">
        <v>0.1</v>
      </c>
      <c r="L8" s="5">
        <v>0.14000000000000001</v>
      </c>
      <c r="M8" s="5">
        <v>0.12</v>
      </c>
    </row>
    <row r="9" spans="1:13" x14ac:dyDescent="0.3">
      <c r="A9" s="81">
        <v>1968</v>
      </c>
      <c r="B9" s="5">
        <v>0.16</v>
      </c>
      <c r="C9" s="5">
        <v>0.15</v>
      </c>
      <c r="D9" s="5">
        <v>0.16</v>
      </c>
      <c r="E9" s="5">
        <v>0.28000000000000003</v>
      </c>
      <c r="F9" s="5">
        <v>0.24</v>
      </c>
      <c r="G9" s="5">
        <v>0.28000000000000003</v>
      </c>
      <c r="H9" s="5">
        <v>0.21</v>
      </c>
      <c r="I9" s="5">
        <v>0.21</v>
      </c>
      <c r="J9" s="5">
        <v>0.22</v>
      </c>
      <c r="K9" s="5">
        <v>0.3</v>
      </c>
      <c r="L9" s="5">
        <v>0.25</v>
      </c>
      <c r="M9" s="5">
        <v>0.23</v>
      </c>
    </row>
    <row r="10" spans="1:13" x14ac:dyDescent="0.3">
      <c r="A10" s="81">
        <v>1969</v>
      </c>
      <c r="B10" s="5">
        <v>0.216</v>
      </c>
      <c r="C10" s="5">
        <v>0.20200000000000001</v>
      </c>
      <c r="D10" s="5">
        <v>0.155</v>
      </c>
      <c r="E10" s="5">
        <v>0.21299999999999999</v>
      </c>
      <c r="F10" s="5">
        <v>0.13</v>
      </c>
      <c r="G10" s="5">
        <v>0.17699999999999999</v>
      </c>
      <c r="H10" s="5">
        <v>0.14499999999999999</v>
      </c>
      <c r="I10" s="5">
        <v>0.20200000000000001</v>
      </c>
      <c r="J10" s="5">
        <v>0.217</v>
      </c>
      <c r="K10" s="5">
        <v>0.123</v>
      </c>
      <c r="L10" s="5">
        <v>7.3999999999999996E-2</v>
      </c>
      <c r="M10" s="5">
        <v>0.188</v>
      </c>
    </row>
    <row r="11" spans="1:13" x14ac:dyDescent="0.3">
      <c r="A11" s="81">
        <v>1970</v>
      </c>
      <c r="B11" s="5">
        <v>0.214</v>
      </c>
      <c r="C11" s="5">
        <v>0.20599999999999999</v>
      </c>
      <c r="D11" s="5">
        <v>0.17100000000000001</v>
      </c>
      <c r="E11" s="5">
        <v>0.14599999999999999</v>
      </c>
      <c r="F11" s="5">
        <v>0.155</v>
      </c>
      <c r="G11" s="5">
        <v>0.154</v>
      </c>
      <c r="H11" s="5">
        <v>0.158</v>
      </c>
      <c r="I11" s="5">
        <v>0.128</v>
      </c>
      <c r="J11" s="5">
        <v>0.13300000000000001</v>
      </c>
      <c r="K11" s="5">
        <v>0.23300000000000001</v>
      </c>
      <c r="L11" s="5">
        <v>0.27600000000000002</v>
      </c>
      <c r="M11" s="5">
        <v>0.188</v>
      </c>
    </row>
    <row r="12" spans="1:13" x14ac:dyDescent="0.3">
      <c r="A12" s="81">
        <v>1971</v>
      </c>
      <c r="B12" s="5">
        <v>9.7000000000000003E-2</v>
      </c>
      <c r="C12" s="5">
        <v>8.7999999999999995E-2</v>
      </c>
      <c r="D12" s="5">
        <v>0.16200000000000001</v>
      </c>
      <c r="E12" s="5">
        <v>0.183</v>
      </c>
      <c r="F12" s="5">
        <v>0.129</v>
      </c>
      <c r="G12" s="5">
        <v>8.1000000000000003E-2</v>
      </c>
      <c r="H12" s="5">
        <v>0.10299999999999999</v>
      </c>
      <c r="I12" s="5">
        <v>0.13700000000000001</v>
      </c>
      <c r="J12" s="5">
        <v>0.251</v>
      </c>
      <c r="K12" s="5">
        <v>0.10299999999999999</v>
      </c>
      <c r="L12" s="5">
        <v>0.29299999999999998</v>
      </c>
      <c r="M12" s="5">
        <v>0.13200000000000001</v>
      </c>
    </row>
    <row r="13" spans="1:13" x14ac:dyDescent="0.3">
      <c r="A13" s="81">
        <v>1972</v>
      </c>
      <c r="B13" s="5">
        <v>0.28000000000000003</v>
      </c>
      <c r="C13" s="5">
        <v>0.22600000000000001</v>
      </c>
      <c r="D13" s="5">
        <v>0.16900000000000001</v>
      </c>
      <c r="E13" s="5">
        <v>0.123</v>
      </c>
      <c r="F13" s="5">
        <v>2.1000000000000001E-2</v>
      </c>
      <c r="G13" s="5">
        <v>0.17599999999999999</v>
      </c>
      <c r="H13" s="5">
        <v>0.248</v>
      </c>
      <c r="I13" s="5">
        <v>0.22700000000000001</v>
      </c>
      <c r="J13" s="5">
        <v>0.19600000000000001</v>
      </c>
      <c r="K13" s="5">
        <v>0.157</v>
      </c>
      <c r="L13" s="5">
        <v>0.251</v>
      </c>
      <c r="M13" s="5">
        <v>0.19900000000000001</v>
      </c>
    </row>
    <row r="14" spans="1:13" x14ac:dyDescent="0.3">
      <c r="A14" s="81">
        <v>1973</v>
      </c>
      <c r="B14" s="5">
        <v>0.13800000000000001</v>
      </c>
      <c r="C14" s="5">
        <v>9.0999999999999998E-2</v>
      </c>
      <c r="D14" s="5">
        <v>0.14699999999999999</v>
      </c>
      <c r="E14" s="5">
        <v>0.17299999999999999</v>
      </c>
      <c r="F14" s="5">
        <v>0.158</v>
      </c>
      <c r="G14" s="5">
        <v>0.16300000000000001</v>
      </c>
      <c r="H14" s="5">
        <v>0.159</v>
      </c>
      <c r="I14" s="5">
        <v>0.14799999999999999</v>
      </c>
      <c r="J14" s="5">
        <v>0.219</v>
      </c>
      <c r="K14" s="5">
        <v>0.26900000000000002</v>
      </c>
      <c r="L14" s="5">
        <v>0.22800000000000001</v>
      </c>
      <c r="M14" s="5">
        <v>0.253</v>
      </c>
    </row>
    <row r="15" spans="1:13" x14ac:dyDescent="0.3">
      <c r="A15" s="81">
        <v>1974</v>
      </c>
      <c r="B15" s="5">
        <v>0.19400000000000001</v>
      </c>
      <c r="C15" s="5">
        <v>0.22500000000000001</v>
      </c>
      <c r="D15" s="5">
        <v>0.23400000000000001</v>
      </c>
      <c r="E15" s="5">
        <v>0.23100000000000001</v>
      </c>
      <c r="F15" s="5">
        <v>0.20599999999999999</v>
      </c>
      <c r="G15" s="5">
        <v>0.251</v>
      </c>
      <c r="H15" s="5">
        <v>0.192</v>
      </c>
      <c r="I15" s="5">
        <v>0.182</v>
      </c>
      <c r="J15" s="5">
        <v>0.17699999999999999</v>
      </c>
      <c r="K15" s="5">
        <v>0.20100000000000001</v>
      </c>
      <c r="L15" s="5">
        <v>0.23699999999999999</v>
      </c>
      <c r="M15" s="5">
        <v>0.24399999999999999</v>
      </c>
    </row>
    <row r="16" spans="1:13" x14ac:dyDescent="0.3">
      <c r="A16" s="81">
        <v>1975</v>
      </c>
      <c r="B16" s="5">
        <v>0.2</v>
      </c>
      <c r="C16" s="5">
        <v>0.20599999999999999</v>
      </c>
      <c r="D16" s="5">
        <v>0.216</v>
      </c>
      <c r="E16" s="5">
        <v>0.22</v>
      </c>
      <c r="F16" s="5">
        <v>0.22500000000000001</v>
      </c>
      <c r="G16" s="5">
        <v>0.215</v>
      </c>
      <c r="H16" s="5">
        <v>0.115</v>
      </c>
      <c r="I16" s="5">
        <v>0.115</v>
      </c>
      <c r="J16" s="5">
        <v>0.161</v>
      </c>
      <c r="K16" s="5">
        <v>0.17799999999999999</v>
      </c>
      <c r="L16" s="5">
        <v>0.13900000000000001</v>
      </c>
      <c r="M16" s="5">
        <v>0.14099999999999999</v>
      </c>
    </row>
    <row r="17" spans="1:13" x14ac:dyDescent="0.3">
      <c r="A17" s="81">
        <v>1979</v>
      </c>
      <c r="B17" s="5">
        <v>0.17799999999999999</v>
      </c>
      <c r="C17" s="5">
        <v>0.13</v>
      </c>
      <c r="D17" s="5">
        <v>0.17799999999999999</v>
      </c>
      <c r="E17" s="5">
        <v>0.184</v>
      </c>
      <c r="F17" s="5">
        <v>0.22900000000000001</v>
      </c>
      <c r="G17" s="5">
        <v>0.253</v>
      </c>
      <c r="H17" s="5">
        <v>0.20799999999999999</v>
      </c>
      <c r="I17" s="5">
        <v>0.21099999999999999</v>
      </c>
      <c r="J17" s="5">
        <v>0.223</v>
      </c>
      <c r="K17" s="5">
        <v>0.26</v>
      </c>
      <c r="L17" s="5">
        <v>0.29399999999999998</v>
      </c>
      <c r="M17" s="5">
        <v>0.24199999999999999</v>
      </c>
    </row>
    <row r="18" spans="1:13" x14ac:dyDescent="0.3">
      <c r="A18" s="81">
        <v>1977</v>
      </c>
      <c r="B18" s="5">
        <v>0.18</v>
      </c>
      <c r="C18" s="5">
        <v>0.17</v>
      </c>
      <c r="D18" s="5">
        <v>0.09</v>
      </c>
      <c r="E18" s="5">
        <v>0.15</v>
      </c>
      <c r="F18" s="5">
        <v>0.17</v>
      </c>
      <c r="G18" s="5">
        <v>0.19</v>
      </c>
      <c r="H18" s="5">
        <v>0.13</v>
      </c>
      <c r="I18" s="5">
        <v>0.17</v>
      </c>
      <c r="J18" s="5">
        <v>0.15</v>
      </c>
      <c r="K18" s="5">
        <v>0.22</v>
      </c>
      <c r="L18" s="5">
        <v>0.27</v>
      </c>
      <c r="M18" s="5">
        <v>0.19</v>
      </c>
    </row>
    <row r="19" spans="1:13" x14ac:dyDescent="0.3">
      <c r="A19" s="81">
        <v>1978</v>
      </c>
      <c r="B19" s="5">
        <v>0.16</v>
      </c>
      <c r="C19" s="5">
        <v>0.14000000000000001</v>
      </c>
      <c r="D19" s="5">
        <v>0.12</v>
      </c>
      <c r="E19" s="5">
        <v>0.22</v>
      </c>
      <c r="F19" s="5">
        <v>0.21</v>
      </c>
      <c r="G19" s="5">
        <v>0.18</v>
      </c>
      <c r="H19" s="5">
        <v>0.14000000000000001</v>
      </c>
      <c r="I19" s="5">
        <v>0.16</v>
      </c>
      <c r="J19" s="5">
        <v>0.16</v>
      </c>
      <c r="K19" s="5">
        <v>0.21</v>
      </c>
      <c r="L19" s="5">
        <v>0.23</v>
      </c>
      <c r="M19" s="5">
        <v>0.2</v>
      </c>
    </row>
    <row r="20" spans="1:13" x14ac:dyDescent="0.3">
      <c r="A20" s="81">
        <v>1979</v>
      </c>
      <c r="B20" s="5">
        <v>0.18</v>
      </c>
      <c r="C20" s="5">
        <v>0.13</v>
      </c>
      <c r="D20" s="5">
        <v>0.18</v>
      </c>
      <c r="E20" s="5">
        <v>0.18</v>
      </c>
      <c r="F20" s="5">
        <v>0.23</v>
      </c>
      <c r="G20" s="5">
        <v>0.25</v>
      </c>
      <c r="H20" s="5">
        <v>0.21</v>
      </c>
      <c r="I20" s="5">
        <v>0.21</v>
      </c>
      <c r="J20" s="5">
        <v>0.22</v>
      </c>
      <c r="K20" s="5">
        <v>0.26</v>
      </c>
      <c r="L20" s="5">
        <v>0.28999999999999998</v>
      </c>
      <c r="M20" s="5">
        <v>0.24</v>
      </c>
    </row>
    <row r="21" spans="1:13" x14ac:dyDescent="0.3">
      <c r="A21" s="81">
        <v>1980</v>
      </c>
      <c r="B21" s="5">
        <v>0.17</v>
      </c>
      <c r="C21" s="5">
        <v>0.19</v>
      </c>
      <c r="D21" s="5">
        <v>0.18</v>
      </c>
      <c r="E21" s="5">
        <v>0.18</v>
      </c>
      <c r="F21" s="5">
        <v>0.2</v>
      </c>
      <c r="G21" s="5">
        <v>0.2</v>
      </c>
      <c r="H21" s="5">
        <v>0.18</v>
      </c>
      <c r="I21" s="5">
        <v>0.18</v>
      </c>
      <c r="J21" s="5">
        <v>0.18</v>
      </c>
      <c r="K21" s="5">
        <v>0.23</v>
      </c>
      <c r="L21" s="5">
        <v>0.2</v>
      </c>
      <c r="M21" s="5">
        <v>0.17</v>
      </c>
    </row>
    <row r="22" spans="1:13" x14ac:dyDescent="0.3">
      <c r="A22" s="81">
        <v>1981</v>
      </c>
      <c r="B22" s="5">
        <v>0.11</v>
      </c>
      <c r="C22" s="5">
        <v>0.11</v>
      </c>
      <c r="D22" s="5">
        <v>0.09</v>
      </c>
      <c r="E22" s="5">
        <v>0.19</v>
      </c>
      <c r="F22" s="5">
        <v>0.27</v>
      </c>
      <c r="G22" s="5">
        <v>0.23</v>
      </c>
      <c r="H22" s="5">
        <v>0.2</v>
      </c>
      <c r="I22" s="5">
        <v>0.19</v>
      </c>
      <c r="J22" s="5">
        <v>0.19</v>
      </c>
      <c r="K22" s="5">
        <v>0.2</v>
      </c>
      <c r="L22" s="5">
        <v>0.28999999999999998</v>
      </c>
      <c r="M22" s="5">
        <v>0.2</v>
      </c>
    </row>
    <row r="23" spans="1:13" x14ac:dyDescent="0.3">
      <c r="A23" s="81">
        <v>1982</v>
      </c>
      <c r="B23" s="5"/>
      <c r="C23" s="5">
        <v>0.17</v>
      </c>
      <c r="D23" s="5">
        <v>0.19</v>
      </c>
      <c r="E23" s="5">
        <v>0.3</v>
      </c>
      <c r="F23" s="5">
        <v>0.31</v>
      </c>
      <c r="G23" s="5">
        <v>0.24</v>
      </c>
      <c r="H23" s="5">
        <v>0.21</v>
      </c>
      <c r="I23" s="5">
        <v>0.18</v>
      </c>
      <c r="J23" s="5">
        <v>0.19</v>
      </c>
      <c r="K23" s="5">
        <v>0.22</v>
      </c>
      <c r="L23" s="5">
        <v>0.21</v>
      </c>
      <c r="M23" s="5">
        <v>0.21</v>
      </c>
    </row>
    <row r="24" spans="1:13" x14ac:dyDescent="0.3">
      <c r="A24" s="81">
        <v>1983</v>
      </c>
      <c r="B24" s="5">
        <v>0.16</v>
      </c>
      <c r="C24" s="5">
        <v>0.16</v>
      </c>
      <c r="D24" s="5">
        <v>0.16</v>
      </c>
      <c r="E24" s="5">
        <v>0.23</v>
      </c>
      <c r="F24" s="5">
        <v>0.23</v>
      </c>
      <c r="G24" s="5">
        <v>0.21</v>
      </c>
      <c r="H24" s="5">
        <v>0.18</v>
      </c>
      <c r="I24" s="5">
        <v>0.18</v>
      </c>
      <c r="J24" s="5">
        <v>0.13</v>
      </c>
      <c r="K24" s="5">
        <v>0.22</v>
      </c>
      <c r="L24" s="5">
        <v>0.19</v>
      </c>
      <c r="M24" s="5">
        <v>0.19</v>
      </c>
    </row>
    <row r="25" spans="1:13" x14ac:dyDescent="0.3">
      <c r="A25" s="81">
        <v>1984</v>
      </c>
      <c r="B25" s="5">
        <v>0.22</v>
      </c>
      <c r="C25" s="5">
        <v>0.23</v>
      </c>
      <c r="D25" s="5">
        <v>0.21</v>
      </c>
      <c r="E25" s="5">
        <v>0.19</v>
      </c>
      <c r="F25" s="5">
        <v>0.24</v>
      </c>
      <c r="G25" s="5">
        <v>0.23</v>
      </c>
      <c r="H25" s="5">
        <v>0.22</v>
      </c>
      <c r="I25" s="5">
        <v>0.23</v>
      </c>
      <c r="J25" s="5">
        <v>0.22</v>
      </c>
      <c r="K25" s="5">
        <v>0.26</v>
      </c>
      <c r="L25" s="5">
        <v>0.3</v>
      </c>
      <c r="M25" s="5">
        <v>0.24</v>
      </c>
    </row>
    <row r="26" spans="1:13" x14ac:dyDescent="0.3">
      <c r="A26" s="81">
        <v>1985</v>
      </c>
      <c r="B26" s="5">
        <v>0.2</v>
      </c>
      <c r="C26" s="5">
        <v>0.17</v>
      </c>
      <c r="D26" s="5">
        <v>0.17</v>
      </c>
      <c r="E26" s="5">
        <v>0.2</v>
      </c>
      <c r="F26" s="5">
        <v>0.26</v>
      </c>
      <c r="G26" s="5">
        <v>0.21</v>
      </c>
      <c r="H26" s="5">
        <v>0.19</v>
      </c>
      <c r="I26" s="5">
        <v>0.22</v>
      </c>
      <c r="J26" s="5">
        <v>0.23</v>
      </c>
      <c r="K26" s="5">
        <v>0.34</v>
      </c>
      <c r="L26" s="5">
        <v>0.33</v>
      </c>
      <c r="M26" s="5">
        <v>0.3</v>
      </c>
    </row>
    <row r="27" spans="1:13" x14ac:dyDescent="0.3">
      <c r="A27" s="81">
        <v>1986</v>
      </c>
      <c r="B27" s="5">
        <v>0.15</v>
      </c>
      <c r="C27" s="5">
        <v>0.16</v>
      </c>
      <c r="D27" s="5">
        <v>0.16</v>
      </c>
      <c r="E27" s="5">
        <v>0.19</v>
      </c>
      <c r="F27" s="5">
        <v>0.2</v>
      </c>
      <c r="G27" s="5">
        <v>0.21</v>
      </c>
      <c r="H27" s="5">
        <v>0.17</v>
      </c>
      <c r="I27" s="5">
        <v>0.16</v>
      </c>
      <c r="J27" s="5">
        <v>0.15</v>
      </c>
      <c r="K27" s="5">
        <v>0.28999999999999998</v>
      </c>
      <c r="L27" s="5">
        <v>0.28999999999999998</v>
      </c>
      <c r="M27" s="5">
        <v>0.17</v>
      </c>
    </row>
    <row r="28" spans="1:13" x14ac:dyDescent="0.3">
      <c r="A28" s="81">
        <v>1987</v>
      </c>
      <c r="B28" s="5">
        <v>0.14000000000000001</v>
      </c>
      <c r="C28" s="5">
        <v>0.13</v>
      </c>
      <c r="D28" s="5">
        <v>0.11</v>
      </c>
      <c r="E28" s="5">
        <v>0.11</v>
      </c>
      <c r="F28" s="5">
        <v>0.18</v>
      </c>
      <c r="G28" s="5">
        <v>0.15</v>
      </c>
      <c r="H28" s="5">
        <v>0.14000000000000001</v>
      </c>
      <c r="I28" s="5">
        <v>0.16</v>
      </c>
      <c r="J28" s="5">
        <v>0.14000000000000001</v>
      </c>
      <c r="K28" s="5"/>
      <c r="L28" s="5">
        <v>0.22</v>
      </c>
      <c r="M28" s="5">
        <v>0.15</v>
      </c>
    </row>
    <row r="29" spans="1:13" x14ac:dyDescent="0.3">
      <c r="A29" s="81">
        <v>1988</v>
      </c>
      <c r="B29" s="5">
        <v>0.21</v>
      </c>
      <c r="C29" s="5">
        <v>0.2</v>
      </c>
      <c r="D29" s="5">
        <v>0.2</v>
      </c>
      <c r="E29" s="5">
        <v>0.23</v>
      </c>
      <c r="F29" s="5">
        <v>0.2</v>
      </c>
      <c r="G29" s="5">
        <v>0.25</v>
      </c>
      <c r="H29" s="5">
        <v>0.23</v>
      </c>
      <c r="I29" s="5">
        <v>0.23</v>
      </c>
      <c r="J29" s="5">
        <v>0.26</v>
      </c>
      <c r="K29" s="5">
        <v>0.26</v>
      </c>
      <c r="L29" s="5">
        <v>0.35</v>
      </c>
      <c r="M29" s="5">
        <v>0.28000000000000003</v>
      </c>
    </row>
    <row r="30" spans="1:13" x14ac:dyDescent="0.3">
      <c r="A30" s="81">
        <v>1989</v>
      </c>
      <c r="B30" s="5">
        <v>0.17</v>
      </c>
      <c r="C30" s="5">
        <v>0.15</v>
      </c>
      <c r="D30" s="5">
        <v>0.14000000000000001</v>
      </c>
      <c r="E30" s="5">
        <v>0.14000000000000001</v>
      </c>
      <c r="F30" s="5">
        <v>0.13</v>
      </c>
      <c r="G30" s="5"/>
      <c r="H30" s="5"/>
      <c r="I30" s="5">
        <v>0.14000000000000001</v>
      </c>
      <c r="J30" s="5">
        <v>0.13</v>
      </c>
      <c r="K30" s="5">
        <v>0.17</v>
      </c>
      <c r="L30" s="5">
        <v>0.16</v>
      </c>
      <c r="M30" s="5">
        <v>0.11</v>
      </c>
    </row>
    <row r="31" spans="1:13" x14ac:dyDescent="0.3">
      <c r="A31" s="81">
        <v>1991</v>
      </c>
      <c r="B31" s="5">
        <v>9.7000000000000003E-2</v>
      </c>
      <c r="C31" s="5">
        <v>0.16</v>
      </c>
      <c r="D31" s="5">
        <v>0.17100000000000001</v>
      </c>
      <c r="E31" s="5">
        <v>0.191</v>
      </c>
      <c r="F31" s="5">
        <v>0.19</v>
      </c>
      <c r="G31" s="5">
        <v>0.188</v>
      </c>
      <c r="H31" s="5">
        <v>0.13600000000000001</v>
      </c>
      <c r="I31" s="5">
        <v>0.17100000000000001</v>
      </c>
      <c r="J31" s="5">
        <v>0.13700000000000001</v>
      </c>
      <c r="K31" s="5">
        <v>0.17100000000000001</v>
      </c>
      <c r="L31" s="5">
        <v>0.159</v>
      </c>
      <c r="M31" s="5">
        <v>0.14699999999999999</v>
      </c>
    </row>
    <row r="32" spans="1:13" x14ac:dyDescent="0.3">
      <c r="A32" s="81">
        <v>1992</v>
      </c>
      <c r="B32" s="5">
        <v>0.115</v>
      </c>
      <c r="C32" s="5">
        <v>0.13600000000000001</v>
      </c>
      <c r="D32" s="5">
        <v>7.9000000000000001E-2</v>
      </c>
      <c r="E32" s="5">
        <v>4.8000000000000001E-2</v>
      </c>
      <c r="F32" s="5">
        <v>7.4999999999999997E-2</v>
      </c>
      <c r="G32" s="5">
        <v>2.7E-2</v>
      </c>
      <c r="H32" s="5">
        <v>0.04</v>
      </c>
      <c r="I32" s="5">
        <v>6.9000000000000006E-2</v>
      </c>
      <c r="J32" s="5">
        <v>0.04</v>
      </c>
      <c r="K32" s="5">
        <v>5.7000000000000002E-2</v>
      </c>
      <c r="L32" s="5">
        <v>0.11799999999999999</v>
      </c>
      <c r="M32" s="5">
        <v>0.186</v>
      </c>
    </row>
    <row r="33" spans="1:13" x14ac:dyDescent="0.3">
      <c r="A33" s="81">
        <v>1993</v>
      </c>
      <c r="B33" s="5">
        <v>0.114</v>
      </c>
      <c r="C33" s="5">
        <v>6.0999999999999999E-2</v>
      </c>
      <c r="D33" s="5">
        <v>6.3E-2</v>
      </c>
      <c r="E33" s="5">
        <v>0.14199999999999999</v>
      </c>
      <c r="F33" s="5">
        <v>0.19900000000000001</v>
      </c>
      <c r="G33" s="5">
        <v>4.8000000000000001E-2</v>
      </c>
      <c r="H33" s="5">
        <v>4.5999999999999999E-2</v>
      </c>
      <c r="I33" s="5">
        <v>4.1000000000000002E-2</v>
      </c>
      <c r="J33" s="5">
        <v>3.7999999999999999E-2</v>
      </c>
      <c r="K33" s="5">
        <v>4.9000000000000002E-2</v>
      </c>
      <c r="L33" s="5">
        <v>7.9000000000000001E-2</v>
      </c>
      <c r="M33" s="5">
        <v>9.7000000000000003E-2</v>
      </c>
    </row>
    <row r="34" spans="1:13" x14ac:dyDescent="0.3">
      <c r="A34" s="81">
        <v>1994</v>
      </c>
      <c r="B34" s="5">
        <v>5.5E-2</v>
      </c>
      <c r="C34" s="5">
        <v>5.7000000000000002E-2</v>
      </c>
      <c r="D34" s="5">
        <v>4.3999999999999997E-2</v>
      </c>
      <c r="E34" s="5">
        <v>6.4000000000000001E-2</v>
      </c>
      <c r="F34" s="5">
        <v>6.7000000000000004E-2</v>
      </c>
      <c r="G34" s="5">
        <v>5.6000000000000001E-2</v>
      </c>
      <c r="H34" s="5">
        <v>5.3999999999999999E-2</v>
      </c>
      <c r="I34" s="5">
        <v>4.7E-2</v>
      </c>
      <c r="J34" s="5">
        <v>4.9000000000000002E-2</v>
      </c>
      <c r="K34" s="5">
        <v>5.7000000000000002E-2</v>
      </c>
      <c r="L34" s="5">
        <v>6.4000000000000001E-2</v>
      </c>
      <c r="M34" s="5">
        <v>5.7000000000000002E-2</v>
      </c>
    </row>
    <row r="35" spans="1:13" x14ac:dyDescent="0.3">
      <c r="A35" s="81">
        <v>1995</v>
      </c>
      <c r="B35" s="5">
        <v>3.5999999999999997E-2</v>
      </c>
      <c r="C35" s="5">
        <v>2.4E-2</v>
      </c>
      <c r="D35" s="5">
        <v>0.14399999999999999</v>
      </c>
      <c r="E35" s="5">
        <v>0.14099999999999999</v>
      </c>
      <c r="F35" s="5">
        <v>0.13100000000000001</v>
      </c>
      <c r="G35" s="5">
        <v>0.14499999999999999</v>
      </c>
      <c r="H35" s="5">
        <v>0.11</v>
      </c>
      <c r="I35" s="5"/>
      <c r="J35" s="5"/>
      <c r="K35" s="5">
        <v>0.17499999999999999</v>
      </c>
      <c r="L35" s="5">
        <v>0.17</v>
      </c>
      <c r="M35" s="5">
        <v>0.16700000000000001</v>
      </c>
    </row>
    <row r="36" spans="1:13" x14ac:dyDescent="0.3">
      <c r="A36" s="81">
        <v>1996</v>
      </c>
      <c r="B36" s="5">
        <v>0.157</v>
      </c>
      <c r="C36" s="5">
        <v>0.14599999999999999</v>
      </c>
      <c r="D36" s="5">
        <v>0.159</v>
      </c>
      <c r="E36" s="5">
        <v>0.14099999999999999</v>
      </c>
      <c r="F36" s="5">
        <v>0.156</v>
      </c>
      <c r="G36" s="5">
        <v>0.151</v>
      </c>
      <c r="H36" s="5">
        <v>0.16400000000000001</v>
      </c>
      <c r="I36" s="5">
        <v>0.14499999999999999</v>
      </c>
      <c r="J36" s="5">
        <v>0.14000000000000001</v>
      </c>
      <c r="K36" s="5">
        <v>0.16500000000000001</v>
      </c>
      <c r="L36" s="5">
        <v>0.152</v>
      </c>
      <c r="M36" s="5">
        <v>0.159</v>
      </c>
    </row>
    <row r="37" spans="1:13" x14ac:dyDescent="0.3">
      <c r="A37" s="81">
        <v>1997</v>
      </c>
      <c r="B37" s="5">
        <v>7.8E-2</v>
      </c>
      <c r="C37" s="5">
        <v>6.9000000000000006E-2</v>
      </c>
      <c r="D37" s="5">
        <v>7.6999999999999999E-2</v>
      </c>
      <c r="E37" s="5">
        <v>7.4999999999999997E-2</v>
      </c>
      <c r="F37" s="5">
        <v>6.7000000000000004E-2</v>
      </c>
      <c r="G37" s="5">
        <v>0.09</v>
      </c>
      <c r="H37" s="5">
        <v>6.7000000000000004E-2</v>
      </c>
      <c r="I37" s="5">
        <v>5.8000000000000003E-2</v>
      </c>
      <c r="J37" s="5">
        <v>4.3999999999999997E-2</v>
      </c>
      <c r="K37" s="5">
        <v>4.8000000000000001E-2</v>
      </c>
      <c r="L37" s="5">
        <v>5.6000000000000001E-2</v>
      </c>
      <c r="M37" s="5">
        <v>1.7999999999999999E-2</v>
      </c>
    </row>
    <row r="38" spans="1:13" x14ac:dyDescent="0.3">
      <c r="A38" s="81">
        <v>1998</v>
      </c>
      <c r="B38" s="5">
        <v>0.02</v>
      </c>
      <c r="C38" s="5">
        <v>4.9000000000000002E-2</v>
      </c>
      <c r="D38" s="5">
        <v>2.8000000000000001E-2</v>
      </c>
      <c r="E38" s="5">
        <v>7.0000000000000007E-2</v>
      </c>
      <c r="F38" s="5">
        <v>7.9000000000000001E-2</v>
      </c>
      <c r="G38" s="5">
        <v>9.0999999999999998E-2</v>
      </c>
      <c r="H38" s="5">
        <v>7.4999999999999997E-2</v>
      </c>
      <c r="I38" s="5">
        <v>7.1999999999999995E-2</v>
      </c>
      <c r="J38" s="5">
        <v>6.6000000000000003E-2</v>
      </c>
      <c r="K38" s="5">
        <v>8.6999999999999994E-2</v>
      </c>
      <c r="L38" s="5">
        <v>0.11899999999999999</v>
      </c>
      <c r="M38" s="5">
        <v>0.13200000000000001</v>
      </c>
    </row>
    <row r="39" spans="1:13" x14ac:dyDescent="0.3">
      <c r="A39" s="81">
        <v>1999</v>
      </c>
      <c r="B39" s="5">
        <v>0.112</v>
      </c>
      <c r="C39" s="5">
        <v>0.13500000000000001</v>
      </c>
      <c r="D39" s="5">
        <v>0.11799999999999999</v>
      </c>
      <c r="E39" s="5">
        <v>0.114</v>
      </c>
      <c r="F39" s="5">
        <v>0.106</v>
      </c>
      <c r="G39" s="5">
        <v>0.105</v>
      </c>
      <c r="H39" s="5">
        <v>9.9000000000000005E-2</v>
      </c>
      <c r="I39" s="5">
        <v>5.0999999999999997E-2</v>
      </c>
      <c r="J39" s="5">
        <v>6.8000000000000005E-2</v>
      </c>
      <c r="K39" s="5">
        <v>0.11799999999999999</v>
      </c>
      <c r="L39" s="5">
        <v>0.106</v>
      </c>
      <c r="M39" s="5">
        <v>0.10100000000000001</v>
      </c>
    </row>
    <row r="40" spans="1:13" x14ac:dyDescent="0.3">
      <c r="A40" s="81">
        <v>2000</v>
      </c>
      <c r="B40" s="5">
        <v>9.7000000000000003E-2</v>
      </c>
      <c r="C40" s="5">
        <v>8.5000000000000006E-2</v>
      </c>
      <c r="D40" s="5">
        <v>7.1999999999999995E-2</v>
      </c>
      <c r="E40" s="5">
        <v>4.2000000000000003E-2</v>
      </c>
      <c r="F40" s="5">
        <v>5.1999999999999998E-2</v>
      </c>
      <c r="G40" s="5">
        <v>5.1999999999999998E-2</v>
      </c>
      <c r="H40" s="5">
        <v>8.6999999999999994E-2</v>
      </c>
      <c r="I40" s="5">
        <v>6.3E-2</v>
      </c>
      <c r="J40" s="5">
        <v>8.1000000000000003E-2</v>
      </c>
      <c r="K40" s="5">
        <v>0.10199999999999999</v>
      </c>
      <c r="L40" s="5">
        <v>6.8000000000000005E-2</v>
      </c>
      <c r="M40" s="5">
        <v>0.02</v>
      </c>
    </row>
    <row r="41" spans="1:13" x14ac:dyDescent="0.3">
      <c r="A41" s="81">
        <v>2001</v>
      </c>
      <c r="B41" s="5">
        <v>0.03</v>
      </c>
      <c r="C41" s="5">
        <v>6.0000000000000001E-3</v>
      </c>
      <c r="D41" s="5">
        <v>2.4E-2</v>
      </c>
      <c r="E41" s="5">
        <v>7.0000000000000001E-3</v>
      </c>
      <c r="F41" s="5">
        <v>3.4000000000000002E-2</v>
      </c>
      <c r="G41" s="5">
        <v>3.1E-2</v>
      </c>
      <c r="H41" s="5">
        <v>1.4E-2</v>
      </c>
      <c r="I41" s="5">
        <v>1.2999999999999999E-2</v>
      </c>
      <c r="J41" s="5">
        <v>8.1000000000000003E-2</v>
      </c>
      <c r="K41" s="5">
        <v>7.4999999999999997E-2</v>
      </c>
      <c r="L41" s="5">
        <v>3.7999999999999999E-2</v>
      </c>
      <c r="M41" s="5">
        <v>4.2999999999999997E-2</v>
      </c>
    </row>
    <row r="42" spans="1:13" x14ac:dyDescent="0.3">
      <c r="A42" s="81">
        <v>2002</v>
      </c>
      <c r="B42" s="5">
        <v>0</v>
      </c>
      <c r="C42" s="5">
        <v>0</v>
      </c>
      <c r="D42" s="5">
        <v>2E-3</v>
      </c>
      <c r="E42" s="5">
        <v>1.4E-2</v>
      </c>
      <c r="F42" s="5">
        <v>1.2E-2</v>
      </c>
      <c r="G42" s="5">
        <v>7.0000000000000001E-3</v>
      </c>
      <c r="H42" s="5">
        <v>3.0000000000000001E-3</v>
      </c>
      <c r="I42" s="5">
        <v>1E-3</v>
      </c>
      <c r="J42" s="5">
        <v>0</v>
      </c>
      <c r="K42" s="5">
        <v>1E-3</v>
      </c>
      <c r="L42" s="5">
        <v>2E-3</v>
      </c>
      <c r="M42" s="5">
        <v>1E-3</v>
      </c>
    </row>
    <row r="43" spans="1:13" x14ac:dyDescent="0.3">
      <c r="A43" s="81">
        <v>2003</v>
      </c>
      <c r="B43" s="5">
        <v>5.0000000000000001E-3</v>
      </c>
      <c r="C43" s="5">
        <v>0</v>
      </c>
      <c r="D43" s="5">
        <v>0</v>
      </c>
      <c r="E43" s="5">
        <v>0</v>
      </c>
      <c r="F43" s="5">
        <v>5.0000000000000001E-3</v>
      </c>
      <c r="G43" s="5">
        <v>5.0000000000000001E-3</v>
      </c>
      <c r="H43" s="5"/>
      <c r="I43" s="5"/>
      <c r="J43" s="5"/>
      <c r="K43" s="5"/>
      <c r="L43" s="5"/>
      <c r="M43" s="5"/>
    </row>
    <row r="44" spans="1:13" x14ac:dyDescent="0.3">
      <c r="A44" s="81">
        <v>2004</v>
      </c>
      <c r="B44" s="5">
        <v>3.0000000000000001E-3</v>
      </c>
      <c r="C44" s="5">
        <v>0</v>
      </c>
      <c r="D44" s="5">
        <v>0</v>
      </c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3">
      <c r="A45" s="81">
        <v>2006</v>
      </c>
      <c r="B45" s="5"/>
      <c r="C45" s="5"/>
      <c r="D45" s="5"/>
      <c r="E45" s="5">
        <v>4.4999999999999998E-2</v>
      </c>
      <c r="F45" s="5">
        <v>8.3000000000000004E-2</v>
      </c>
      <c r="G45" s="5">
        <v>4.8000000000000001E-2</v>
      </c>
      <c r="H45" s="5">
        <v>2.1999999999999999E-2</v>
      </c>
      <c r="I45" s="5">
        <v>1.4E-2</v>
      </c>
      <c r="J45" s="5">
        <v>1.2999999999999999E-2</v>
      </c>
      <c r="K45" s="5">
        <v>2.1000000000000001E-2</v>
      </c>
      <c r="L45" s="5">
        <v>5.8000000000000003E-2</v>
      </c>
      <c r="M45" s="5">
        <v>6.0000000000000001E-3</v>
      </c>
    </row>
    <row r="46" spans="1:13" x14ac:dyDescent="0.3">
      <c r="A46" s="81">
        <v>2007</v>
      </c>
      <c r="B46" s="5">
        <v>4.0000000000000001E-3</v>
      </c>
      <c r="C46" s="5">
        <v>2E-3</v>
      </c>
      <c r="D46" s="5">
        <v>3.0000000000000001E-3</v>
      </c>
      <c r="E46" s="5">
        <v>1.4E-2</v>
      </c>
      <c r="F46" s="5">
        <v>8.9999999999999993E-3</v>
      </c>
      <c r="G46" s="5">
        <v>8.9999999999999993E-3</v>
      </c>
      <c r="H46" s="5">
        <v>8.9999999999999993E-3</v>
      </c>
      <c r="I46" s="5">
        <v>1.4E-2</v>
      </c>
      <c r="J46" s="5">
        <v>1.2999999999999999E-2</v>
      </c>
      <c r="K46" s="5">
        <v>3.5000000000000003E-2</v>
      </c>
      <c r="L46" s="5">
        <v>4.2000000000000003E-2</v>
      </c>
      <c r="M46" s="5">
        <v>2.7E-2</v>
      </c>
    </row>
    <row r="47" spans="1:13" x14ac:dyDescent="0.3">
      <c r="A47" s="81">
        <v>2008</v>
      </c>
      <c r="B47" s="5">
        <v>0.20599999999999999</v>
      </c>
      <c r="C47" s="5">
        <v>0.20100000000000001</v>
      </c>
      <c r="D47" s="5">
        <v>0.215</v>
      </c>
      <c r="E47" s="5">
        <v>0.27</v>
      </c>
      <c r="F47" s="5">
        <v>0.39600000000000002</v>
      </c>
      <c r="G47" s="5">
        <v>0.32400000000000001</v>
      </c>
      <c r="H47" s="5">
        <v>0.29699999999999999</v>
      </c>
      <c r="I47" s="5">
        <v>0.33800000000000002</v>
      </c>
      <c r="J47" s="5">
        <v>0.33600000000000002</v>
      </c>
      <c r="K47" s="5">
        <v>0.28100000000000003</v>
      </c>
      <c r="L47" s="5">
        <v>0.48399999999999999</v>
      </c>
      <c r="M47" s="5">
        <v>0.32</v>
      </c>
    </row>
    <row r="48" spans="1:13" x14ac:dyDescent="0.3">
      <c r="A48" s="81">
        <v>2009</v>
      </c>
      <c r="B48" s="5">
        <v>2.9000000000000001E-2</v>
      </c>
      <c r="C48" s="5">
        <v>2.5000000000000001E-2</v>
      </c>
      <c r="D48" s="5">
        <v>2.5999999999999999E-2</v>
      </c>
      <c r="E48" s="5">
        <v>3.2000000000000001E-2</v>
      </c>
      <c r="F48" s="5">
        <v>2.1000000000000001E-2</v>
      </c>
      <c r="G48" s="5">
        <v>2.3E-2</v>
      </c>
      <c r="H48" s="5">
        <v>1.7000000000000001E-2</v>
      </c>
      <c r="I48" s="5">
        <v>1.2999999999999999E-2</v>
      </c>
      <c r="J48" s="5">
        <v>0.01</v>
      </c>
      <c r="K48" s="5">
        <v>1.2E-2</v>
      </c>
      <c r="L48" s="5">
        <v>2.3E-2</v>
      </c>
      <c r="M48" s="5">
        <v>4.0000000000000001E-3</v>
      </c>
    </row>
    <row r="49" spans="1:13" x14ac:dyDescent="0.3">
      <c r="A49" s="81">
        <v>2010</v>
      </c>
      <c r="B49" s="5"/>
      <c r="C49" s="5"/>
      <c r="D49" s="5"/>
      <c r="E49" s="5">
        <v>3.7999999999999999E-2</v>
      </c>
      <c r="F49" s="5">
        <v>5.8000000000000003E-2</v>
      </c>
      <c r="G49" s="5">
        <v>4.2000000000000003E-2</v>
      </c>
      <c r="H49" s="5">
        <v>0.111</v>
      </c>
      <c r="I49" s="5">
        <v>0.05</v>
      </c>
      <c r="J49" s="5">
        <v>5.3999999999999999E-2</v>
      </c>
      <c r="K49" s="5">
        <v>0.11899999999999999</v>
      </c>
      <c r="L49" s="5">
        <v>0.151</v>
      </c>
      <c r="M49" s="5">
        <v>6.9000000000000006E-2</v>
      </c>
    </row>
    <row r="50" spans="1:13" x14ac:dyDescent="0.3">
      <c r="A50" s="81">
        <v>2011</v>
      </c>
      <c r="B50" s="5">
        <v>3.5000000000000003E-2</v>
      </c>
      <c r="C50" s="5">
        <v>1.0999999999999999E-2</v>
      </c>
      <c r="D50" s="5">
        <v>1.7999999999999999E-2</v>
      </c>
      <c r="E50" s="5">
        <v>2.5000000000000001E-2</v>
      </c>
      <c r="F50" s="5">
        <v>2.7E-2</v>
      </c>
      <c r="G50" s="5">
        <v>0.02</v>
      </c>
      <c r="H50" s="5">
        <v>1.2E-2</v>
      </c>
      <c r="I50" s="5">
        <v>1.2E-2</v>
      </c>
      <c r="J50" s="5">
        <v>1.0999999999999999E-2</v>
      </c>
      <c r="K50" s="5">
        <v>1.9E-2</v>
      </c>
      <c r="L50" s="5">
        <v>2.7E-2</v>
      </c>
      <c r="M50" s="5">
        <v>3.1E-2</v>
      </c>
    </row>
    <row r="51" spans="1:13" x14ac:dyDescent="0.3">
      <c r="A51" s="81">
        <v>2012</v>
      </c>
      <c r="B51" s="5">
        <v>1.4E-2</v>
      </c>
      <c r="C51" s="5">
        <v>1.2999999999999999E-2</v>
      </c>
      <c r="D51" s="5">
        <v>1.4E-2</v>
      </c>
      <c r="E51" s="5">
        <v>2.1999999999999999E-2</v>
      </c>
      <c r="F51" s="5">
        <v>2.1999999999999999E-2</v>
      </c>
      <c r="G51" s="5">
        <v>1.4E-2</v>
      </c>
      <c r="H51" s="5">
        <v>0.02</v>
      </c>
      <c r="I51" s="5">
        <v>0.03</v>
      </c>
      <c r="J51" s="5">
        <v>1.4999999999999999E-2</v>
      </c>
      <c r="K51" s="5">
        <v>1.7000000000000001E-2</v>
      </c>
      <c r="L51" s="5">
        <v>1.4E-2</v>
      </c>
      <c r="M51" s="5">
        <v>1.6E-2</v>
      </c>
    </row>
    <row r="52" spans="1:13" x14ac:dyDescent="0.3">
      <c r="A52" s="81">
        <v>2013</v>
      </c>
      <c r="B52" s="5">
        <v>8.9999999999999993E-3</v>
      </c>
      <c r="C52" s="5">
        <v>1.2E-2</v>
      </c>
      <c r="D52" s="5">
        <v>1.2999999999999999E-2</v>
      </c>
      <c r="E52" s="5">
        <v>1.7000000000000001E-2</v>
      </c>
      <c r="F52" s="5">
        <v>3.1E-2</v>
      </c>
      <c r="G52" s="5">
        <v>1.4999999999999999E-2</v>
      </c>
      <c r="H52" s="5">
        <v>1.4999999999999999E-2</v>
      </c>
      <c r="I52" s="5">
        <v>1.4E-2</v>
      </c>
      <c r="J52" s="5">
        <v>1.4999999999999999E-2</v>
      </c>
      <c r="K52" s="5">
        <v>1.4999999999999999E-2</v>
      </c>
      <c r="L52" s="5">
        <v>2.8000000000000001E-2</v>
      </c>
      <c r="M52" s="5">
        <v>3.3000000000000002E-2</v>
      </c>
    </row>
    <row r="53" spans="1:13" x14ac:dyDescent="0.3">
      <c r="A53" s="81">
        <v>2014</v>
      </c>
      <c r="B53" s="5">
        <v>1.9E-2</v>
      </c>
      <c r="C53" s="5">
        <v>1.4E-2</v>
      </c>
      <c r="D53" s="5">
        <v>2.5000000000000001E-2</v>
      </c>
      <c r="E53" s="5">
        <v>1.7999999999999999E-2</v>
      </c>
      <c r="F53" s="5">
        <v>2.9000000000000001E-2</v>
      </c>
      <c r="G53" s="5">
        <v>1.4999999999999999E-2</v>
      </c>
      <c r="H53" s="5">
        <v>1.4E-2</v>
      </c>
      <c r="I53" s="5">
        <v>1.0999999999999999E-2</v>
      </c>
      <c r="J53" s="5">
        <v>1.2999999999999999E-2</v>
      </c>
      <c r="K53" s="5">
        <v>2.1999999999999999E-2</v>
      </c>
      <c r="L53" s="5">
        <v>2.8000000000000001E-2</v>
      </c>
      <c r="M53" s="5">
        <v>1.9E-2</v>
      </c>
    </row>
    <row r="54" spans="1:13" x14ac:dyDescent="0.3">
      <c r="A54" s="81">
        <v>2015</v>
      </c>
      <c r="B54" s="5">
        <v>1.0999999999999999E-2</v>
      </c>
      <c r="C54" s="5">
        <v>1.0999999999999999E-2</v>
      </c>
      <c r="D54" s="5">
        <v>1.2E-2</v>
      </c>
      <c r="E54" s="5">
        <v>1.2999999999999999E-2</v>
      </c>
      <c r="F54" s="5">
        <v>7.0000000000000001E-3</v>
      </c>
      <c r="G54" s="5">
        <v>8.0000000000000002E-3</v>
      </c>
      <c r="H54" s="5">
        <v>8.9999999999999993E-3</v>
      </c>
      <c r="I54" s="5">
        <v>8.0000000000000002E-3</v>
      </c>
      <c r="J54" s="5">
        <v>4.0000000000000001E-3</v>
      </c>
      <c r="K54" s="5"/>
      <c r="L54" s="5"/>
      <c r="M54" s="5"/>
    </row>
    <row r="55" spans="1:13" x14ac:dyDescent="0.3">
      <c r="A55" s="81">
        <v>2016</v>
      </c>
      <c r="B55" s="5"/>
      <c r="C55" s="5"/>
      <c r="D55" s="5"/>
      <c r="E55" s="5">
        <v>1.6E-2</v>
      </c>
      <c r="F55" s="5">
        <v>1.9E-2</v>
      </c>
      <c r="G55" s="5">
        <v>1.7999999999999999E-2</v>
      </c>
      <c r="H55" s="5">
        <v>1.6E-2</v>
      </c>
      <c r="I55" s="5"/>
      <c r="J55" s="5">
        <v>1.7999999999999999E-2</v>
      </c>
      <c r="K55" s="5">
        <v>1.4E-2</v>
      </c>
      <c r="L55" s="5">
        <v>4.5999999999999999E-2</v>
      </c>
      <c r="M55" s="5">
        <v>3.5000000000000003E-2</v>
      </c>
    </row>
    <row r="56" spans="1:13" x14ac:dyDescent="0.3">
      <c r="A56" s="81">
        <v>2017</v>
      </c>
      <c r="B56" s="5">
        <v>2.7E-2</v>
      </c>
      <c r="C56" s="5">
        <v>1.4E-2</v>
      </c>
      <c r="D56" s="5">
        <v>3.3000000000000002E-2</v>
      </c>
      <c r="E56" s="5">
        <v>3.5000000000000003E-2</v>
      </c>
      <c r="F56" s="5">
        <v>4.5999999999999999E-2</v>
      </c>
      <c r="G56" s="5">
        <v>4.3999999999999997E-2</v>
      </c>
      <c r="H56" s="5">
        <v>3.6999999999999998E-2</v>
      </c>
      <c r="I56" s="5">
        <v>2.5999999999999999E-2</v>
      </c>
      <c r="J56" s="5">
        <v>2.1999999999999999E-2</v>
      </c>
      <c r="K56" s="5">
        <v>2.9000000000000001E-2</v>
      </c>
      <c r="L56" s="5">
        <v>4.3999999999999997E-2</v>
      </c>
      <c r="M56" s="5">
        <v>3.5000000000000003E-2</v>
      </c>
    </row>
    <row r="57" spans="1:13" x14ac:dyDescent="0.3">
      <c r="A57" s="81">
        <v>2018</v>
      </c>
      <c r="B57" s="5">
        <v>3.3000000000000002E-2</v>
      </c>
      <c r="C57" s="5">
        <v>2.5000000000000001E-2</v>
      </c>
      <c r="D57" s="5">
        <v>3.2000000000000001E-2</v>
      </c>
      <c r="E57" s="5">
        <v>4.2999999999999997E-2</v>
      </c>
      <c r="F57" s="5">
        <v>3.1E-2</v>
      </c>
      <c r="G57" s="5">
        <v>3.2000000000000001E-2</v>
      </c>
      <c r="H57" s="5">
        <v>3.9E-2</v>
      </c>
      <c r="I57" s="5">
        <v>3.9E-2</v>
      </c>
      <c r="J57" s="5">
        <v>4.1000000000000002E-2</v>
      </c>
      <c r="K57" s="5">
        <v>5.8999999999999997E-2</v>
      </c>
      <c r="L57" s="5">
        <v>5.7000000000000002E-2</v>
      </c>
      <c r="M57" s="5">
        <v>4.2000000000000003E-2</v>
      </c>
    </row>
    <row r="58" spans="1:13" x14ac:dyDescent="0.3">
      <c r="A58" s="81">
        <v>2019</v>
      </c>
      <c r="B58" s="5">
        <v>7.0000000000000007E-2</v>
      </c>
      <c r="C58" s="5">
        <v>4.2000000000000003E-2</v>
      </c>
      <c r="D58" s="5">
        <v>3.2000000000000001E-2</v>
      </c>
      <c r="E58" s="5">
        <v>5.1999999999999998E-2</v>
      </c>
      <c r="F58" s="5">
        <v>0.17299999999999999</v>
      </c>
      <c r="G58" s="5">
        <v>0.153</v>
      </c>
      <c r="H58" s="5">
        <v>0.156</v>
      </c>
      <c r="I58" s="5">
        <v>0.12</v>
      </c>
      <c r="J58" s="5">
        <v>0.115</v>
      </c>
      <c r="K58" s="5">
        <v>0.28699999999999998</v>
      </c>
      <c r="L58" s="5">
        <v>0.251</v>
      </c>
      <c r="M58" s="5">
        <v>6.6000000000000003E-2</v>
      </c>
    </row>
    <row r="59" spans="1:13" x14ac:dyDescent="0.3">
      <c r="A59" s="81">
        <v>2020</v>
      </c>
      <c r="B59" s="5">
        <v>1.2E-2</v>
      </c>
      <c r="C59" s="5">
        <v>1.2E-2</v>
      </c>
      <c r="D59" s="5">
        <v>1.6E-2</v>
      </c>
      <c r="E59" s="5">
        <v>1.4E-2</v>
      </c>
      <c r="F59" s="5">
        <v>5.0000000000000001E-3</v>
      </c>
      <c r="G59" s="5">
        <v>0.01</v>
      </c>
      <c r="H59" s="5">
        <v>2.1999999999999999E-2</v>
      </c>
      <c r="I59" s="5">
        <v>8.9999999999999993E-3</v>
      </c>
      <c r="J59" s="5">
        <v>1.0999999999999999E-2</v>
      </c>
      <c r="K59" s="5">
        <v>1.4999999999999999E-2</v>
      </c>
      <c r="L59" s="5">
        <v>4.1000000000000002E-2</v>
      </c>
      <c r="M59" s="5">
        <v>2.3E-2</v>
      </c>
    </row>
    <row r="60" spans="1:13" x14ac:dyDescent="0.3">
      <c r="A60" s="81">
        <v>2021</v>
      </c>
      <c r="B60" s="5">
        <v>1.0999999999999999E-2</v>
      </c>
      <c r="C60" s="5">
        <v>1.0999999999999999E-2</v>
      </c>
      <c r="D60" s="5">
        <v>0.03</v>
      </c>
      <c r="E60" s="5">
        <v>2.1000000000000001E-2</v>
      </c>
      <c r="F60" s="5">
        <v>4.7E-2</v>
      </c>
      <c r="G60" s="5">
        <v>4.1000000000000002E-2</v>
      </c>
      <c r="H60" s="5">
        <v>2.7E-2</v>
      </c>
      <c r="I60" s="5">
        <v>4.5999999999999999E-2</v>
      </c>
      <c r="J60" s="5">
        <v>4.2000000000000003E-2</v>
      </c>
      <c r="K60" s="5">
        <v>6.4000000000000001E-2</v>
      </c>
      <c r="L60" s="5">
        <v>8.1000000000000003E-2</v>
      </c>
      <c r="M60" s="5">
        <v>4.5999999999999999E-2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G A A B Q S w M E F A A C A A g A + k 2 h W M 0 H W 4 e m A A A A 9 w A A A B I A H A B D b 2 5 m a W c v U G F j a 2 F n Z S 5 4 b W w g o h g A K K A U A A A A A A A A A A A A A A A A A A A A A A A A A A A A h Y + x D o I w G I R 3 E 9 + B d K c t d S A h P 2 V g l W h i Y l w b a K A R W k O L 5 d 0 c f C R f Q Y i i b o 5 3 9 y V 3 9 7 j d I R u 7 N r j K 3 i q j U x R h i g L r h K 5 E a 7 R M k T Y o 4 + s V 7 E V 5 F r U M J l r b Z L R V i h r n L g k h 3 n v s N 9 j 0 N W G U R u R U b A 9 l I z u B P r D 6 D 4 d K z 7 W l R B y O r z W c 4 Y j F m M U x p k A W E w q l v w C b B s / p j w n 5 0 L q h l 1 z a M N 8 B W S S Q 9 w f + B F B L A w Q U A A I A C A D 6 T a F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k 2 h W G W O D n w q A w A A q W A A A B M A H A B G b 3 J t d W x h c y 9 T Z W N 0 a W 9 u M S 5 t I K I Y A C i g F A A A A A A A A A A A A A A A A A A A A A A A A A A A A O 3 c T W + b M B g H 8 H u k f A e L X h I p i g L k r Z p 6 m K I d d l m l N d s O V Q 8 O 8 R Z U M B k v 1 b o o n 2 q 3 X f v F Z k o X D J 2 r z a l Z l P 5 7 q c p D i b G f n x 7 x A E m Y l / o R J x f F b / t V q 5 W s a M y W Z E 4 X A X X I G Q l Y 2 m 4 R 8 X M e + 1 8 Y F 1 v e f P N Y 0 J 9 l c c x 4 + i m K r x d R d N 3 p b i 7 f 0 Z C d W c V / W l f b y 1 n E U 7 H L V a 8 4 w I k 1 9 9 c R 8 W i 4 8 O k y s s S h 8 n 1 Z f x 5 T n n y O 4 n A W B V n I 5 7 d r l n S K j + t t N l a x l d p W j 6 Q i R H g W L l i 8 7 Z F d y F G H X H V o q A 6 N 1 K G x O j R R h 6 b q 0 K k 6 Z A + e i D 0 x H 3 Z 9 Q r b d 3 R p c M L K i h P I s E G t A A k q W P q e h / 5 1 6 / t 0 P T p Z M b E u I V x w o I Q k L m O e J 3 K B L 8 d f d T + 6 L 9 R O L y v r l + n 3 g a / 8 m S j v 1 B a 6 P q D L 0 y j n K c y F P m T y z 8 g L I 6 y Q v p 7 z q c n K U O S S m y X q d x v 4 i S / M B W h 9 p E M V W O T 2 z 3 y f + N f P T / J z L 0 3 z P w u i G F T s k n e e c y d 6 m H N O 2 2 2 7 5 X D 2 c G t G h N t E h i B 4 o 0 Y d d 8 g y 6 z 6 5 d P l U S 7 J G / 8 3 T F 4 j I 9 H 1 l 8 x t T / y x H + U 1 6 3 W + 1 K Z t v a m W 0 j s w 8 0 s / 9 T 8 V F U A 7 l K y N V D r i p y t Z G r k F y d 5 K p V K W f V Q u c c Q f G p I 3 W 1 k b p A C q R A 2 g T S k T b S E Z A C K Z A a R n r y g I 1 0 n K 4 F q 0 d n F d d z e X 5 O t T N 7 a i a z 3 / J 0 P O z n O 9 Q T + 8 8 R V x k Z K i M j Z W S s j E y U k a k y c q q M 3 C e 0 I q S e B b s 2 D a g 8 R 1 l 5 i n b J Q L / T M g B N 0 A R N Y z T 1 7 8 D Z h m 7 B g S Z o g q b w p X / n z T Z 0 6 w 0 0 Q R M 0 h a + x P s 0 x a I I m a B q j q d 8 F s t E G A k 3 Q N E b T 0 W 8 D O W g D g S Z o m q O 5 x 4 P Y a A O B J m i a o 6 n f B n L Q B g J N 0 D R H U 7 8 N 5 K A N B J q g a Y 6 m f h v I M d Q G S m / x n J u c f 6 o Y n k l 9 O U x d / Z a Q a 6 g l B K Z g C q Y 1 p v r t I R c v 6 o M p m D b D V L 9 V 5 O J l f T A F 0 2 a Y 6 r e N X E N t I z A F U z C t M d V v I b l o I Y E p m D b 0 W r O z 3 2 v N u E C F V V h t z q o L q 7 A K q 4 d v d b S f V X x d C K z C a i O X q h N t p B M g B V I g b a a g 2 o P 9 r l R N f R k K t E L r S 9 f 6 C 1 B L A Q I t A B Q A A g A I A P p N o V j N B 1 u H p g A A A P c A A A A S A A A A A A A A A A A A A A A A A A A A A A B D b 2 5 m a W c v U G F j a 2 F n Z S 5 4 b W x Q S w E C L Q A U A A I A C A D 6 T a F Y U 3 I 4 L J s A A A D h A A A A E w A A A A A A A A A A A A A A A A D y A A A A W 0 N v b n R l b n R f V H l w Z X N d L n h t b F B L A Q I t A B Q A A g A I A P p N o V h l j g 5 8 K g M A A K l g A A A T A A A A A A A A A A A A A A A A A N o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H s A A A A A A A A z +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h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x N j o y O T o 1 M S 4 2 M z k 3 O T U w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U z N T E y O D Y t N j c 1 Y y 0 0 N D Z h L T k x M m U t M T I 2 M j A z M z E z M j k 2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U m V j b 3 Z l c n l U Y X J n Z X R T a G V l d C I g V m F s d W U 9 I n N I b 2 p h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i 9 B d X R v U m V t b 3 Z l Z E N v b H V t b n M x L n t W Y W x v c i w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N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E 2 O j U w O j E 3 L j Q y N D g 2 M z J a I i A v P j x F b n R y e S B U e X B l P S J G a W x s Q 2 9 s d W 1 u V H l w Z X M i I F Z h b H V l P S J z Q l E 9 P S I g L z 4 8 R W 5 0 c n k g V H l w Z T 0 i R m l s b E N v b H V t b k 5 h b W V z I i B W Y W x 1 Z T 0 i c 1 s m c X V v d D t W Y W x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T I y Z W J h N y 0 z Z j Y 3 L T R i M j g t O D I y Z S 0 z Y z g 3 Y T k w Z G U 4 M W I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l J l Y 2 9 2 Z X J 5 V G F y Z 2 V 0 U 2 h l Z X Q i I F Z h b H V l P S J z S G 9 q Y T Y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B d X R v U m V t b 3 Z l Z E N v b H V t b n M x L n t W Y W x v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Q v Q X V 0 b 1 J l b W 9 2 Z W R D b 2 x 1 b W 5 z M S 5 7 V m F s b 3 I s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Q 2 9 s d W 1 u Y X M l M j B x d W l 0 Y W R h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y Z G V j Y z U w L W Y 5 M 2 Q t N G V h O C 0 4 M 2 R i L W Q 2 Z W V j Y 2 M 3 N z l h N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I b 2 p h N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T c 6 M T Q 6 M j Y u M j M x N T E 0 N V o i I C 8 + P E V u d H J 5 I F R 5 c G U 9 I k Z p b G x D b 2 x 1 b W 5 U e X B l c y I g V m F s d W U 9 I n N C U T 0 9 I i A v P j x F b n R y e S B U e X B l P S J G a W x s Q 2 9 s d W 1 u T m F t Z X M i I F Z h b H V l P S J z W y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S 9 B d X R v U m V t b 3 Z l Z E N v b H V t b n M x L n t W Y W x v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2 V l N T E w Y S 0 3 Z W I 4 L T Q 0 Z G I t Y j N h Z i 1 h M z V j O T J l Z T E 1 Y T c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E 3 O j I z O j E 1 L j E 1 M D I y N j l a I i A v P j x F b n R y e S B U e X B l P S J G a W x s Q 2 9 s d W 1 u V H l w Z X M i I F Z h b H V l P S J z Q l E 9 P S I g L z 4 8 R W 5 0 c n k g V H l w Z T 0 i R m l s b E N v b H V t b k 5 h b W V z I i B W Y W x 1 Z T 0 i c 1 s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B d X R v U m V t b 3 Z l Z E N v b H V t b n M x L n t W Y W x v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M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2 M z A z Y m Y t N z c x M C 0 0 N m M 3 L W E 0 Z G E t Y j Z k Z j E 2 O T F i Y W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Y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I x O j U 5 O j U 1 L j Y x N j k z O D h a I i A v P j x F b n R y e S B U e X B l P S J G a W x s Q 2 9 s d W 1 u V H l w Z X M i I F Z h b H V l P S J z Q l E 9 P S I g L z 4 8 R W 5 0 c n k g V H l w Z T 0 i R m l s b E N v b H V t b k 5 h b W V z I i B W Y W x 1 Z T 0 i c 1 s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S 9 B d X R v U m V t b 3 Z l Z E N v b H V t b n M x L n t W Y W x v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Y T U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U y M m Y 3 N z U t Y z I 0 M S 0 0 N 2 Q 3 L T k y M D M t Y z V k M W Y 3 O W R l M T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Y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w M z o z M S 4 3 N z A w M T c x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U g K D I p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N S A o M i k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J T I w K D I p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R m O G J j M 2 M t N D U 0 O S 0 0 N D Q 2 L W E z N j U t Y z U 0 O T E z N G M y N T Z i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0 h v a m E 2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j I 6 M D c 6 N T Q u M D E 3 N z Y 1 N V o i I C 8 + P E V u d H J 5 I F R 5 c G U 9 I k Z p b G x D b 2 x 1 b W 5 U e X B l c y I g V m F s d W U 9 I n N B d z 0 9 I i A v P j x F b n R y e S B U e X B l P S J G a W x s Q 2 9 s d W 1 u T m F t Z X M i I F Z h b H V l P S J z W y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4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O C 9 B d X R v U m V t b 3 Z l Z E N v b H V t b n M x L n t W Y W x v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g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J k N T Y w Z T M t Y T B l N S 0 0 M D l m L W E z M D M t N j E 2 M m N k M G Z k Y m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Y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x M D o 0 O C 4 w O T c z M z I x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w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T A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w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A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z c w N 2 Y z N y 0 y M T I 4 L T R i N T g t O T F i O S 0 4 Y 2 U 4 Y z g z N G I w Y T k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x M j o z M S 4 2 M T M 1 O T Y 5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y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T I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y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z Z j Y T F k Y S 1 h N 2 U x L T Q z N T g t Y T Q w N S 0 y N 2 Y 3 M T E w Y m U w O T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x N T o x O C 4 0 M z k 2 M z Y 3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0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T Q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T Y 3 M T U 5 N i 0 y O T Q 5 L T Q 2 Y z E t Y j k z Y y 1 l M D F j N T k w Y j h l Z W Q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x N z o 0 M C 4 3 N D Y w N T k 3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2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T Y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T k 3 Y m E 2 N S 0 y Y 2 Q x L T R l M 2 I t Y T Q z Z S 1 h M m E 2 M W U 1 M 2 I 1 Z m I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4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y M D o y M y 4 5 O T k 4 N z E y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4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T g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4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G U 0 Y T U 4 M i 1 h O G U z L T Q x Y z k t Y T U z M i 1 j Y m N k N W U 4 Z j V m N T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5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y M j o 1 N y 4 w M j g 2 M z U 5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w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j A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w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A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E 2 N T l k Y y 1 i M z V j L T Q 1 M j M t O G Z k Y S 1 h O D E 2 M D g z Z G Y 0 Z T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5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y N D o 1 N S 4 x O T A 0 N z k w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y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j I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y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I w Y z Z k N y 0 w M z c z L T Q 5 O D M t Y T k 1 O S 1 j Z j E 4 M m U 5 M m Q 4 N W I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5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y N z o w N i 4 x O T M x N T A w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0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j Q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0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2 M z M j Q z Y y 0 y N D A 4 L T Q 3 N j Q t Y T F k N C 0 z O T V i Y W Y 4 Y z k 1 N D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5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y O T o 0 M y 4 4 N z Q 5 N j M 4 W i I g L z 4 8 R W 5 0 c n k g V H l w Z T 0 i R m l s b E N v b H V t b l R 5 c G V z I i B W Y W x 1 Z T 0 i c 0 F 3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2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j Y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j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2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W M z N 2 Q y Y S 0 4 Z m Y 4 L T R i Y j k t O D B m Z C 1 k Y 2 J i Z W M w Y z R j Z G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I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z M j o y O S 4 y N T A w M D A w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4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j g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j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4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G M x O W V i O C 1 m Z G M y L T Q x M W U t O G U 4 M i 0 z M D J l N m R h N m U w M D Y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I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z N z o z M y 4 z N T k z M j U 3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w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z A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w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G U x Z j h k N i 1 k N G I 0 L T Q 3 Y z g t Y j k 2 Z S 0 4 Z m Q 5 Z j B m N j Y x M j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I 3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0 M D o 0 M S 4 5 N z A y M z Q 0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y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z I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j M w N z B m Y y 0 x Y W Y w L T Q z Y T k t O G N m O C 0 w N j c x Y W U 2 N D Y x Z W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I 2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0 N z o 0 N i 4 2 M z g 5 M D E 1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0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z Q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0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T I 2 M T A y Y y 0 z N j E y L T Q 0 M W Y t O D I 1 N i 1 j O G I 3 M m Q 0 N T c 1 M 2 Y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I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1 M D o x N i 4 1 N D c 3 N j I z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2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z Y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2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z l i N T Q 5 O C 0 z N D E 2 L T R m Y z U t Y j h m Y y 0 2 M z M 5 M j k 0 Z j A 2 Z m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I 3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z M F Q y M j o 1 M z o 1 N i 4 3 M T M 0 N T I z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4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z g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4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y N T A 2 N m Y z L W I z Z G E t N G Z i N i 0 4 Z T E 0 L W U 5 M j U 4 Y z c 1 M m Z k Z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D b 2 5 z b 2 x p Z G F k b y I g L z 4 8 R W 5 0 c n k g V H l w Z T 0 i U m V j b 3 Z l c n l U Y X J n Z X R D b 2 x 1 b W 4 i I F Z h b H V l P S J s M j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0 O j A y O j A 2 L j U 2 N z M 2 O D d a I i A v P j x F b n R y e S B U e X B l P S J G a W x s Q 2 9 s d W 1 u V H l w Z X M i I F Z h b H V l P S J z Q l E 9 P S I g L z 4 8 R W 5 0 c n k g V H l w Z T 0 i R m l s b E N v b H V t b k 5 h b W V z I i B W Y W x 1 Z T 0 i c 1 s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i A o M i k v Q X V 0 b 1 J l b W 9 2 Z W R D b 2 x 1 b W 5 z M S 5 7 V m F s b 3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y I C g y K S 9 B d X R v U m V t b 3 Z l Z E N v b H V t b n M x L n t W Y W x v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i k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T h l M W V h M C 0 w Z T U 0 L T Q 2 O G Q t O T c 0 M S 1 h M G U x N T Z m O W M z Y 2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Q 2 9 u c 2 9 s a W R h Z G 8 i I C 8 + P E V u d H J 5 I F R 5 c G U 9 I l J l Y 2 9 2 Z X J 5 V G F y Z 2 V 0 Q 2 9 s d W 1 u I i B W Y W x 1 Z T 0 i b D M w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N D o w N j o 0 M y 4 3 N z Y y N j U w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g K D M p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i A o M y k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J T I w K D M p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U y M C g z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N l Y 2 Q z N m Y t M 2 I 5 M y 0 0 Y j M 4 L W F m M m Q t N T U 1 Y j k 0 Z T N h Y T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Q 2 9 u c 2 9 s a W R h Z G 8 i I C 8 + P E V u d H J 5 I F R 5 c G U 9 I l J l Y 2 9 2 Z X J 5 V G F y Z 2 V 0 Q 2 9 s d W 1 u I i B W Y W x 1 Z T 0 i b D I 5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N D o x M T o y M y 4 z M D Y 2 M j g 0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U g K D M p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N S A o M y k v Q X V 0 b 1 J l b W 9 2 Z W R D b 2 x 1 b W 5 z M S 5 7 V m F s b 3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J T I w K D M p L 1 N l J T I w a G E l M j B h b n V s Y W R v J T I w b G E l M j B k a W 5 h b W l 6 Y W N p J U M z J U I z b i U y M G R l J T I w b G F z J T I w Y 2 9 s d W 1 u Y X M l M j B z Z W x l Y 2 N p b 2 5 h Z G F z J T I w J U M z J U J B b m l j Y W 1 l b n R l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U y M C g z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N k Y z l m N 2 E t N G Q 1 Z C 0 0 O T Y 0 L W F l O G E t M j d i N T F l Y 2 J j O D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Q 2 9 u c 2 9 s a W R h Z G 8 i I C 8 + P E V u d H J 5 I F R 5 c G U 9 I l J l Y 2 9 2 Z X J 5 V G F y Z 2 V 0 Q 2 9 s d W 1 u I i B W Y W x 1 Z T 0 i b D M w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N D o x N j o x M y 4 z O D c 4 N z Q z W i I g L z 4 8 R W 5 0 c n k g V H l w Z T 0 i R m l s b E N v b H V t b l R 5 c G V z I i B W Y W x 1 Z T 0 i c 0 J R P T 0 i I C 8 + P E V u d H J 5 I F R 5 c G U 9 I k Z p b G x D b 2 x 1 b W 5 O Y W 1 l c y I g V m F s d W U 9 I n N b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c v Q X V 0 b 1 J l b W 9 2 Z W R D b 2 x 1 b W 5 z M S 5 7 V m F s b 3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3 L 0 F 1 d G 9 S Z W 1 v d m V k Q 2 9 s d W 1 u c z E u e 1 Z h b G 9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T Z S U y M G h h J T I w Y W 5 1 b G F k b y U y M G x h J T I w Z G l u Y W 1 p e m F j a S V D M y V C M 2 4 l M j B k Z S U y M G x h c y U y M G N v b H V t b m F z J T I w c 2 V s Z W N j a W 9 u Y W R h c y U y M C V D M y V C Q W 5 p Y 2 F t Z W 5 0 Z S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z A 0 N z M 0 M S 0 z N m I 4 L T Q 4 O G Y t Y j c w N i 0 5 Y z k x Y j I 1 Z W U w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D b 2 5 z b 2 x p Z G F k b y I g L z 4 8 R W 5 0 c n k g V H l w Z T 0 i U m V j b 3 Z l c n l U Y X J n Z X R D b 2 x 1 b W 4 i I F Z h b H V l P S J s M z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0 O j I y O j M 3 L j I 2 N j M 1 N T d a I i A v P j x F b n R y e S B U e X B l P S J G a W x s Q 2 9 s d W 1 u V H l w Z X M i I F Z h b H V l P S J z Q l E 9 P S I g L z 4 8 R W 5 0 c n k g V H l w Z T 0 i R m l s b E N v b H V t b k 5 h b W V z I i B W Y W x 1 Z T 0 i c 1 s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A g K D I p L 0 F 1 d G 9 S Z W 1 v d m V k Q 2 9 s d W 1 u c z E u e 1 Z h b G 9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T A g K D I p L 0 F 1 d G 9 S Z W 1 v d m V k Q 2 9 s d W 1 u c z E u e 1 Z h b G 9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A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C U y M C g y K S 9 T Z S U y M G h h J T I w Y W 5 1 b G F k b y U y M G x h J T I w Z G l u Y W 1 p e m F j a S V D M y V C M 2 4 l M j B k Z S U y M G x h c y U y M G N v b H V t b m F z J T I w c 2 V s Z W N j a W 9 u Y W R h c y U y M C V D M y V C Q W 5 p Y 2 F t Z W 5 0 Z S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w J T I w K D I p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B D r K g J s 8 U a 6 Z p n a l d I j 0 g A A A A A C A A A A A A A Q Z g A A A A E A A C A A A A B F K 0 P M 9 t m l x 8 z q g d z 1 f P v Z B X n e A 2 0 M + d Q F + U f 5 3 X A x 0 Q A A A A A O g A A A A A I A A C A A A A C G X B g P 5 0 4 p U C T v p 1 6 m i A b C 3 N x L d Z A v I G V 1 D 5 D Q V U P 2 j V A A A A B m h X 2 n f o T E 4 X Z n 8 b 3 j y o J C l t 6 j B x J 5 v F T A 3 B 7 R V o Y 7 y h z Z 6 W O n 3 T K P 5 k T S I M a T a V s w P z p v j e x 5 b d u 9 7 s 1 f + c P P q f o i e t W y j 5 b j A W z 2 Q b L P N 0 A A A A A R w 9 e 3 Q H H i w K K o h s 7 j L L G n m r R O m U y B 3 b t K K w l T m H G 9 t V 6 b Z 7 O 6 8 k I I X Z t x f x V L G C x + k G H U O t P d o B s W x h O k A 6 w M < / D a t a M a s h u p > 
</file>

<file path=customXml/itemProps1.xml><?xml version="1.0" encoding="utf-8"?>
<ds:datastoreItem xmlns:ds="http://schemas.openxmlformats.org/officeDocument/2006/customXml" ds:itemID="{664ADB51-9F79-49EE-B1F2-A79281F42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Menú</vt:lpstr>
      <vt:lpstr>Resumen de datos</vt:lpstr>
      <vt:lpstr>Consolidado</vt:lpstr>
      <vt:lpstr>1991-2021</vt:lpstr>
      <vt:lpstr>Guamal (Q)</vt:lpstr>
      <vt:lpstr>La Pradera (Q)</vt:lpstr>
      <vt:lpstr>Pte Manrique (Q)</vt:lpstr>
      <vt:lpstr>La Muralla (Q)</vt:lpstr>
      <vt:lpstr>Acequia San Patricio (Q)</vt:lpstr>
      <vt:lpstr>El Bosque (Q)</vt:lpstr>
      <vt:lpstr>Guamal (NMed)</vt:lpstr>
      <vt:lpstr>La Pradera (Nmed)</vt:lpstr>
      <vt:lpstr>Puente Manrique (Nmed)</vt:lpstr>
      <vt:lpstr>La Muralla (Nmed)</vt:lpstr>
      <vt:lpstr>Acequia San Patricio (Nmed)</vt:lpstr>
      <vt:lpstr>El Bosque (Nmed)</vt:lpstr>
      <vt:lpstr>Guamal (Nmin)</vt:lpstr>
      <vt:lpstr>La Pradera (Nmin)</vt:lpstr>
      <vt:lpstr>Pte Manrique (Nmin)</vt:lpstr>
      <vt:lpstr>La Muralla (Nmin)</vt:lpstr>
      <vt:lpstr>Acequia San Patricio (Nmin)</vt:lpstr>
      <vt:lpstr>El Bosque (Nmin)</vt:lpstr>
      <vt:lpstr>Planadas (Precip)</vt:lpstr>
      <vt:lpstr>La Primavera (Precip)</vt:lpstr>
      <vt:lpstr>La Pradera (Precip)</vt:lpstr>
      <vt:lpstr>La Unión (Precip)</vt:lpstr>
      <vt:lpstr>Las Margaritas (Precip)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Andres Niño Silva</dc:creator>
  <cp:lastModifiedBy>Manuel Andres Niño Silva</cp:lastModifiedBy>
  <dcterms:created xsi:type="dcterms:W3CDTF">2024-04-29T22:19:38Z</dcterms:created>
  <dcterms:modified xsi:type="dcterms:W3CDTF">2024-05-03T16:24:18Z</dcterms:modified>
</cp:coreProperties>
</file>