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<sst xmlns="http://schemas.openxmlformats.org/spreadsheetml/2006/main" count="7" uniqueCount="7">
  <si>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AC Voltage</t>
  </si>
  <si>
    <t>Amplitude</t>
  </si>
  <si>
    <t>Period (seconds)</t>
  </si>
  <si>
    <t>Gain</t>
  </si>
  <si>
    <t>Frequency</t>
  </si>
  <si>
    <t>Cut off</t>
  </si>
  <si>
    <t>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</si>
</sst>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Sheet1!$B$2:$B$20</c:f>
            </c:numRef>
          </c:xVal>
          <c:yVal>
            <c:numRef>
              <c:f>Sheet1!$A$2:$A$20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13169"/>
        <c:axId val="511190337"/>
      </c:scatterChart>
      <c:valAx>
        <c:axId val="7150131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190337"/>
      </c:valAx>
      <c:valAx>
        <c:axId val="511190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501316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Gain vs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Sheet1!$B$1:$B$20</c:f>
            </c:numRef>
          </c:xVal>
          <c:yVal>
            <c:numRef>
              <c:f>Sheet1!$O$1:$O$20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68701"/>
        <c:axId val="73076349"/>
      </c:scatterChart>
      <c:valAx>
        <c:axId val="2621687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076349"/>
      </c:valAx>
      <c:valAx>
        <c:axId val="73076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6216870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5</xdr:row>
      <xdr:rowOff>38100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409575</xdr:colOff>
      <xdr:row>21</xdr:row>
      <xdr:rowOff>38100</xdr:rowOff>
    </xdr:from>
    <xdr:ext cx="434340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21</xdr:row>
      <xdr:rowOff>66675</xdr:rowOff>
    </xdr:from>
    <xdr:ext cx="7258050" cy="583882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5"/>
    <col customWidth="1" min="3" max="3" width="12.6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O1" s="1" t="s">
        <v>3</v>
      </c>
      <c r="P1" s="2" t="s">
        <v>4</v>
      </c>
    </row>
    <row r="2">
      <c r="A2" s="1">
        <v>20.0</v>
      </c>
      <c r="B2" s="1">
        <f>AVERAGE(0.98, 0.9862)</f>
        <v>0.9831</v>
      </c>
      <c r="C2" s="1">
        <f>0.063-0.013</f>
        <v>0.05</v>
      </c>
      <c r="F2" s="1" t="s">
        <v>5</v>
      </c>
      <c r="G2" s="1">
        <f>1/(2*PI()*10000*0.0000001)</f>
        <v>159.1549431</v>
      </c>
      <c r="H2" s="1" t="s">
        <v>6</v>
      </c>
      <c r="O2" s="2">
        <v>0.0</v>
      </c>
      <c r="P2" s="1">
        <f>AVERAGE(0.98, 0.9862)</f>
        <v>0.9831</v>
      </c>
    </row>
    <row r="3">
      <c r="A3" s="1">
        <v>30.0</v>
      </c>
      <c r="B3" s="1">
        <f>AVERAGE(0.9825,0.9822)</f>
        <v>0.98235</v>
      </c>
      <c r="C3" s="1">
        <f>0.076-0.043</f>
        <v>0.033</v>
      </c>
      <c r="O3" s="1">
        <f t="shared" ref="O3:O20" si="1">20*LOG10(A3/A2)</f>
        <v>3.521825181</v>
      </c>
      <c r="P3" s="1">
        <f>AVERAGE(0.9825,0.9822)</f>
        <v>0.98235</v>
      </c>
    </row>
    <row r="4">
      <c r="A4" s="1">
        <v>40.0</v>
      </c>
      <c r="B4" s="1">
        <f>AVERAGE(0.9676,0.9662)</f>
        <v>0.9669</v>
      </c>
      <c r="C4" s="1">
        <f>0.057-0.032</f>
        <v>0.025</v>
      </c>
      <c r="O4" s="1">
        <f t="shared" si="1"/>
        <v>2.498774732</v>
      </c>
      <c r="P4" s="1">
        <f>AVERAGE(0.9676,0.9662)</f>
        <v>0.9669</v>
      </c>
    </row>
    <row r="5">
      <c r="A5" s="1">
        <v>50.0</v>
      </c>
      <c r="B5" s="1">
        <f>AVERAGE(0.9536,0.9535)</f>
        <v>0.95355</v>
      </c>
      <c r="C5" s="1">
        <f>0.086-0.066</f>
        <v>0.02</v>
      </c>
      <c r="O5" s="1">
        <f t="shared" si="1"/>
        <v>1.93820026</v>
      </c>
      <c r="P5" s="1">
        <f>AVERAGE(0.9536,0.9535)</f>
        <v>0.95355</v>
      </c>
    </row>
    <row r="6">
      <c r="A6" s="1">
        <v>60.0</v>
      </c>
      <c r="B6" s="1">
        <f>AVERAGE(0.9352,0.9351,0.9342)</f>
        <v>0.9348333333</v>
      </c>
      <c r="C6" s="1">
        <f>0.038-0.022</f>
        <v>0.016</v>
      </c>
      <c r="O6" s="1">
        <f t="shared" si="1"/>
        <v>1.583624921</v>
      </c>
      <c r="P6" s="1">
        <f>AVERAGE(0.9352,0.9351,0.9342)</f>
        <v>0.9348333333</v>
      </c>
    </row>
    <row r="7">
      <c r="A7" s="1">
        <v>70.0</v>
      </c>
      <c r="B7" s="1">
        <f>AVERAGE(0.9095,0.9094)</f>
        <v>0.90945</v>
      </c>
      <c r="C7" s="1">
        <f>0.033-0.019</f>
        <v>0.014</v>
      </c>
      <c r="O7" s="1">
        <f t="shared" si="1"/>
        <v>1.338935793</v>
      </c>
      <c r="P7" s="1">
        <f>AVERAGE(0.9095,0.9094)</f>
        <v>0.90945</v>
      </c>
    </row>
    <row r="8">
      <c r="A8" s="1">
        <v>80.0</v>
      </c>
      <c r="B8" s="1">
        <f>AVERAGE(0.8922,0.8921)</f>
        <v>0.89215</v>
      </c>
      <c r="C8" s="1">
        <f>0.029-0.017</f>
        <v>0.012</v>
      </c>
      <c r="O8" s="1">
        <f t="shared" si="1"/>
        <v>1.15983894</v>
      </c>
      <c r="P8" s="1">
        <f>AVERAGE(0.8922,0.8921)</f>
        <v>0.89215</v>
      </c>
    </row>
    <row r="9">
      <c r="A9" s="1">
        <v>90.0</v>
      </c>
      <c r="B9" s="1">
        <f>AVERAGE(0.8797,0.869,0.869)</f>
        <v>0.8725666667</v>
      </c>
      <c r="C9" s="1">
        <f>0.015-0.004</f>
        <v>0.011</v>
      </c>
      <c r="O9" s="1">
        <f t="shared" si="1"/>
        <v>1.023050449</v>
      </c>
      <c r="P9" s="1">
        <f>AVERAGE(0.8797,0.869,0.869)</f>
        <v>0.8725666667</v>
      </c>
    </row>
    <row r="10">
      <c r="A10" s="1">
        <v>100.0</v>
      </c>
      <c r="B10" s="1">
        <f>AVERAGE(0.8586,0.8455,0.8454)</f>
        <v>0.8498333333</v>
      </c>
      <c r="C10" s="1">
        <f>0.043-0.023</f>
        <v>0.02</v>
      </c>
      <c r="O10" s="1">
        <f t="shared" si="1"/>
        <v>0.9151498112</v>
      </c>
      <c r="P10" s="1">
        <f>AVERAGE(0.8586,0.8455,0.8454)</f>
        <v>0.8498333333</v>
      </c>
    </row>
    <row r="11">
      <c r="A11" s="1">
        <v>110.0</v>
      </c>
      <c r="B11" s="1">
        <f>AVERAGE(0.841,0.8214,0.8197)</f>
        <v>0.8273666667</v>
      </c>
      <c r="C11" s="1">
        <f>0.021-0.012</f>
        <v>0.009</v>
      </c>
      <c r="O11" s="1">
        <f t="shared" si="1"/>
        <v>0.8278537032</v>
      </c>
      <c r="P11" s="1">
        <f>AVERAGE(0.841,0.8214,0.8197)</f>
        <v>0.8273666667</v>
      </c>
    </row>
    <row r="12">
      <c r="A12" s="1">
        <v>120.0</v>
      </c>
      <c r="B12" s="1">
        <f>AVERAGE(0.8228,0.7961,0.7969)</f>
        <v>0.8052666667</v>
      </c>
      <c r="C12" s="1">
        <f>0.02-0.011</f>
        <v>0.009</v>
      </c>
      <c r="O12" s="1">
        <f t="shared" si="1"/>
        <v>0.7557712178</v>
      </c>
      <c r="P12" s="1">
        <f>AVERAGE(0.8228,0.7961,0.7969)</f>
        <v>0.8052666667</v>
      </c>
    </row>
    <row r="13">
      <c r="A13" s="1">
        <v>130.0</v>
      </c>
      <c r="B13" s="1">
        <f>AVERAGE(0.8048,0.729,0.729)</f>
        <v>0.7542666667</v>
      </c>
      <c r="C13" s="1">
        <f>0.026-0.018</f>
        <v>0.008</v>
      </c>
      <c r="O13" s="1">
        <f t="shared" si="1"/>
        <v>0.6952421252</v>
      </c>
      <c r="P13" s="1">
        <f>AVERAGE(0.8048,0.729,0.729)</f>
        <v>0.7542666667</v>
      </c>
    </row>
    <row r="14">
      <c r="A14" s="1">
        <v>140.0</v>
      </c>
      <c r="B14" s="1">
        <f>0.7448</f>
        <v>0.7448</v>
      </c>
      <c r="C14" s="1">
        <f>0.045-0.038</f>
        <v>0.007</v>
      </c>
      <c r="O14" s="1">
        <f t="shared" si="1"/>
        <v>0.6436936674</v>
      </c>
      <c r="P14" s="1">
        <f>0.7448</f>
        <v>0.7448</v>
      </c>
    </row>
    <row r="15">
      <c r="A15" s="1">
        <v>150.0</v>
      </c>
      <c r="B15" s="1">
        <v>0.7262</v>
      </c>
      <c r="C15" s="1">
        <f>0.016-0.009</f>
        <v>0.007</v>
      </c>
      <c r="O15" s="1">
        <f t="shared" si="1"/>
        <v>0.5992644675</v>
      </c>
      <c r="P15" s="1">
        <v>0.7262</v>
      </c>
    </row>
    <row r="16">
      <c r="A16" s="1">
        <v>160.0</v>
      </c>
      <c r="B16" s="1">
        <f>AVERAGE(0.7035,0.703)</f>
        <v>0.70325</v>
      </c>
      <c r="C16" s="1">
        <f>0.009-0.002</f>
        <v>0.007</v>
      </c>
      <c r="O16" s="1">
        <f t="shared" si="1"/>
        <v>0.560574472</v>
      </c>
      <c r="P16" s="1">
        <f>AVERAGE(0.7035,0.703)</f>
        <v>0.70325</v>
      </c>
    </row>
    <row r="17">
      <c r="A17" s="1">
        <v>170.0</v>
      </c>
      <c r="B17" s="1">
        <v>0.6818</v>
      </c>
      <c r="C17" s="1">
        <f t="shared" ref="C17:C18" si="2">0.008-0.002</f>
        <v>0.006</v>
      </c>
      <c r="O17" s="1">
        <f t="shared" si="1"/>
        <v>0.5265787744</v>
      </c>
      <c r="P17" s="1">
        <v>0.6818</v>
      </c>
    </row>
    <row r="18">
      <c r="A18" s="1">
        <v>180.0</v>
      </c>
      <c r="B18" s="1">
        <f>0.6085</f>
        <v>0.6085</v>
      </c>
      <c r="C18" s="1">
        <f t="shared" si="2"/>
        <v>0.006</v>
      </c>
      <c r="O18" s="1">
        <f t="shared" si="1"/>
        <v>0.4964716745</v>
      </c>
      <c r="P18" s="1">
        <f>0.6085</f>
        <v>0.6085</v>
      </c>
    </row>
    <row r="19">
      <c r="A19" s="1">
        <v>190.0</v>
      </c>
      <c r="B19" s="1">
        <f>AVERAGE(0.6404,0.6407)</f>
        <v>0.64055</v>
      </c>
      <c r="C19" s="1">
        <f t="shared" ref="C19:C20" si="3">0.007-0.002</f>
        <v>0.005</v>
      </c>
      <c r="O19" s="1">
        <f t="shared" si="1"/>
        <v>0.469621917</v>
      </c>
      <c r="P19" s="1">
        <f>AVERAGE(0.6404,0.6407)</f>
        <v>0.64055</v>
      </c>
    </row>
    <row r="20">
      <c r="A20" s="1">
        <v>200.0</v>
      </c>
      <c r="B20" s="1">
        <f>AVERAGE(0.6208,0.6213)</f>
        <v>0.62105</v>
      </c>
      <c r="C20" s="1">
        <f t="shared" si="3"/>
        <v>0.005</v>
      </c>
      <c r="O20" s="1">
        <f t="shared" si="1"/>
        <v>0.4455278942</v>
      </c>
      <c r="P20" s="1">
        <f>AVERAGE(0.6208,0.6213)</f>
        <v>0.62105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