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xr:revisionPtr revIDLastSave="0" documentId="8_{72B8C1D2-27FF-5F41-B595-4944650FB79E}" xr6:coauthVersionLast="45" xr6:coauthVersionMax="45" xr10:uidLastSave="{00000000-0000-0000-0000-000000000000}"/>
  <bookViews>
    <workbookView xWindow="120" yWindow="120" windowWidth="20730" windowHeight="11760" activeTab="1" xr2:uid="{00000000-000D-0000-FFFF-FFFF00000000}"/>
  </bookViews>
  <sheets>
    <sheet name="Informações Atuais Resumo" sheetId="8" r:id="rId1"/>
    <sheet name="Informações Atuais" sheetId="1" r:id="rId2"/>
    <sheet name="Consumo de Combustivel" sheetId="2" r:id="rId3"/>
    <sheet name="Historico de Troca de Óleo" sheetId="3" r:id="rId4"/>
    <sheet name="Histórico Troca de Pneus" sheetId="4" r:id="rId5"/>
    <sheet name="Histórico Troca de Freio" sheetId="5" r:id="rId6"/>
    <sheet name="Outras Manutenções" sheetId="6" r:id="rId7"/>
    <sheet name="Acesso dos Usuarios" sheetId="7" r:id="rId8"/>
  </sheets>
  <definedNames>
    <definedName name="_xlnm._FilterDatabase" localSheetId="2" hidden="1">'Consumo de Combustivel'!$A$18:$T$18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9" i="1" l="1"/>
  <c r="J59" i="1"/>
  <c r="D57" i="1"/>
  <c r="D58" i="1"/>
  <c r="J58" i="1"/>
  <c r="D56" i="1"/>
  <c r="J56" i="1"/>
  <c r="D55" i="1"/>
  <c r="A27" i="1"/>
  <c r="A32" i="1"/>
  <c r="A31" i="1"/>
  <c r="A30" i="1"/>
  <c r="A28" i="1"/>
  <c r="A29" i="1"/>
  <c r="L21" i="1"/>
  <c r="L22" i="1"/>
  <c r="N54" i="8"/>
  <c r="F7" i="8"/>
  <c r="O538" i="5"/>
  <c r="M538" i="5"/>
  <c r="K538" i="5"/>
  <c r="J538" i="5"/>
  <c r="I538" i="5"/>
  <c r="H538" i="5"/>
  <c r="E538" i="5"/>
  <c r="Q537" i="5"/>
  <c r="O537" i="5"/>
  <c r="M537" i="5"/>
  <c r="K537" i="5"/>
  <c r="J537" i="5"/>
  <c r="I537" i="5"/>
  <c r="H537" i="5"/>
  <c r="G537" i="5"/>
  <c r="F537" i="5"/>
  <c r="E537" i="5"/>
  <c r="D537" i="5"/>
  <c r="C537" i="5"/>
  <c r="O535" i="5"/>
  <c r="M535" i="5"/>
  <c r="K535" i="5"/>
  <c r="J535" i="5"/>
  <c r="I535" i="5"/>
  <c r="H535" i="5"/>
  <c r="E535" i="5"/>
  <c r="Q534" i="5"/>
  <c r="O534" i="5"/>
  <c r="M534" i="5"/>
  <c r="K534" i="5"/>
  <c r="J534" i="5"/>
  <c r="I534" i="5"/>
  <c r="H534" i="5"/>
  <c r="G534" i="5"/>
  <c r="F534" i="5"/>
  <c r="E534" i="5"/>
  <c r="D534" i="5"/>
  <c r="C534" i="5"/>
  <c r="O532" i="5"/>
  <c r="M532" i="5"/>
  <c r="K532" i="5"/>
  <c r="J532" i="5"/>
  <c r="I532" i="5"/>
  <c r="H532" i="5"/>
  <c r="E532" i="5"/>
  <c r="Q531" i="5"/>
  <c r="O531" i="5"/>
  <c r="M531" i="5"/>
  <c r="K531" i="5"/>
  <c r="J531" i="5"/>
  <c r="I531" i="5"/>
  <c r="H531" i="5"/>
  <c r="G531" i="5"/>
  <c r="F531" i="5"/>
  <c r="E531" i="5"/>
  <c r="D531" i="5"/>
  <c r="C531" i="5"/>
  <c r="Q529" i="5"/>
  <c r="O529" i="5"/>
  <c r="M529" i="5"/>
  <c r="K529" i="5"/>
  <c r="J529" i="5"/>
  <c r="I529" i="5"/>
  <c r="H529" i="5"/>
  <c r="G529" i="5"/>
  <c r="F529" i="5"/>
  <c r="E529" i="5"/>
  <c r="D529" i="5"/>
  <c r="C529" i="5"/>
  <c r="Q528" i="5"/>
  <c r="O528" i="5"/>
  <c r="M528" i="5"/>
  <c r="K528" i="5"/>
  <c r="J528" i="5"/>
  <c r="I528" i="5"/>
  <c r="H528" i="5"/>
  <c r="G528" i="5"/>
  <c r="F528" i="5"/>
  <c r="E528" i="5"/>
  <c r="D528" i="5"/>
  <c r="C528" i="5"/>
  <c r="D539" i="5"/>
  <c r="D540" i="5"/>
  <c r="O521" i="5"/>
  <c r="M521" i="5"/>
  <c r="K521" i="5"/>
  <c r="J521" i="5"/>
  <c r="I521" i="5"/>
  <c r="H521" i="5"/>
  <c r="E521" i="5"/>
  <c r="Q520" i="5"/>
  <c r="O520" i="5"/>
  <c r="M520" i="5"/>
  <c r="K520" i="5"/>
  <c r="J520" i="5"/>
  <c r="I520" i="5"/>
  <c r="H520" i="5"/>
  <c r="G520" i="5"/>
  <c r="F520" i="5"/>
  <c r="E520" i="5"/>
  <c r="D520" i="5"/>
  <c r="C520" i="5"/>
  <c r="O518" i="5"/>
  <c r="M518" i="5"/>
  <c r="K518" i="5"/>
  <c r="J518" i="5"/>
  <c r="I518" i="5"/>
  <c r="H518" i="5"/>
  <c r="E518" i="5"/>
  <c r="Q517" i="5"/>
  <c r="M517" i="5"/>
  <c r="K517" i="5"/>
  <c r="J517" i="5"/>
  <c r="I517" i="5"/>
  <c r="H517" i="5"/>
  <c r="G517" i="5"/>
  <c r="F517" i="5"/>
  <c r="E517" i="5"/>
  <c r="D517" i="5"/>
  <c r="C517" i="5"/>
  <c r="O515" i="5"/>
  <c r="M515" i="5"/>
  <c r="K515" i="5"/>
  <c r="J515" i="5"/>
  <c r="I515" i="5"/>
  <c r="H515" i="5"/>
  <c r="E515" i="5"/>
  <c r="Q514" i="5"/>
  <c r="O514" i="5"/>
  <c r="M514" i="5"/>
  <c r="K514" i="5"/>
  <c r="J514" i="5"/>
  <c r="I514" i="5"/>
  <c r="H514" i="5"/>
  <c r="G514" i="5"/>
  <c r="F514" i="5"/>
  <c r="E514" i="5"/>
  <c r="D514" i="5"/>
  <c r="C514" i="5"/>
  <c r="Q512" i="5"/>
  <c r="O512" i="5"/>
  <c r="M512" i="5"/>
  <c r="K512" i="5"/>
  <c r="J512" i="5"/>
  <c r="I512" i="5"/>
  <c r="H512" i="5"/>
  <c r="G512" i="5"/>
  <c r="F512" i="5"/>
  <c r="E512" i="5"/>
  <c r="D512" i="5"/>
  <c r="C512" i="5"/>
  <c r="Q511" i="5"/>
  <c r="O511" i="5"/>
  <c r="M511" i="5"/>
  <c r="K511" i="5"/>
  <c r="J511" i="5"/>
  <c r="I511" i="5"/>
  <c r="H511" i="5"/>
  <c r="F511" i="5"/>
  <c r="E511" i="5"/>
  <c r="D511" i="5"/>
  <c r="C511" i="5"/>
  <c r="O504" i="5"/>
  <c r="M504" i="5"/>
  <c r="K504" i="5"/>
  <c r="J504" i="5"/>
  <c r="I504" i="5"/>
  <c r="H504" i="5"/>
  <c r="E504" i="5"/>
  <c r="Q503" i="5"/>
  <c r="O503" i="5"/>
  <c r="M503" i="5"/>
  <c r="K503" i="5"/>
  <c r="J503" i="5"/>
  <c r="I503" i="5"/>
  <c r="H503" i="5"/>
  <c r="G503" i="5"/>
  <c r="F503" i="5"/>
  <c r="E503" i="5"/>
  <c r="D503" i="5"/>
  <c r="C503" i="5"/>
  <c r="O501" i="5"/>
  <c r="M501" i="5"/>
  <c r="K501" i="5"/>
  <c r="J501" i="5"/>
  <c r="I501" i="5"/>
  <c r="H501" i="5"/>
  <c r="E501" i="5"/>
  <c r="Q500" i="5"/>
  <c r="M500" i="5"/>
  <c r="K500" i="5"/>
  <c r="J500" i="5"/>
  <c r="I500" i="5"/>
  <c r="H500" i="5"/>
  <c r="F500" i="5"/>
  <c r="E500" i="5"/>
  <c r="D500" i="5"/>
  <c r="O498" i="5"/>
  <c r="M498" i="5"/>
  <c r="K498" i="5"/>
  <c r="J498" i="5"/>
  <c r="I498" i="5"/>
  <c r="H498" i="5"/>
  <c r="E498" i="5"/>
  <c r="Q497" i="5"/>
  <c r="M497" i="5"/>
  <c r="K497" i="5"/>
  <c r="J497" i="5"/>
  <c r="I497" i="5"/>
  <c r="H497" i="5"/>
  <c r="F497" i="5"/>
  <c r="E497" i="5"/>
  <c r="D497" i="5"/>
  <c r="Q495" i="5"/>
  <c r="O495" i="5"/>
  <c r="M495" i="5"/>
  <c r="K495" i="5"/>
  <c r="J495" i="5"/>
  <c r="I495" i="5"/>
  <c r="H495" i="5"/>
  <c r="G495" i="5"/>
  <c r="F495" i="5"/>
  <c r="E495" i="5"/>
  <c r="D495" i="5"/>
  <c r="C495" i="5"/>
  <c r="Q494" i="5"/>
  <c r="O494" i="5"/>
  <c r="M494" i="5"/>
  <c r="K494" i="5"/>
  <c r="J494" i="5"/>
  <c r="I494" i="5"/>
  <c r="H494" i="5"/>
  <c r="G494" i="5"/>
  <c r="F494" i="5"/>
  <c r="E494" i="5"/>
  <c r="D494" i="5"/>
  <c r="C494" i="5"/>
  <c r="O487" i="5"/>
  <c r="M487" i="5"/>
  <c r="K487" i="5"/>
  <c r="J487" i="5"/>
  <c r="I487" i="5"/>
  <c r="H487" i="5"/>
  <c r="E487" i="5"/>
  <c r="Q486" i="5"/>
  <c r="O486" i="5"/>
  <c r="M486" i="5"/>
  <c r="K486" i="5"/>
  <c r="J486" i="5"/>
  <c r="I486" i="5"/>
  <c r="H486" i="5"/>
  <c r="G486" i="5"/>
  <c r="F486" i="5"/>
  <c r="E486" i="5"/>
  <c r="D486" i="5"/>
  <c r="C486" i="5"/>
  <c r="O484" i="5"/>
  <c r="M484" i="5"/>
  <c r="K484" i="5"/>
  <c r="J484" i="5"/>
  <c r="I484" i="5"/>
  <c r="H484" i="5"/>
  <c r="E484" i="5"/>
  <c r="Q483" i="5"/>
  <c r="O483" i="5"/>
  <c r="M483" i="5"/>
  <c r="K483" i="5"/>
  <c r="J483" i="5"/>
  <c r="I483" i="5"/>
  <c r="H483" i="5"/>
  <c r="G483" i="5"/>
  <c r="F483" i="5"/>
  <c r="E483" i="5"/>
  <c r="D483" i="5"/>
  <c r="C483" i="5"/>
  <c r="O481" i="5"/>
  <c r="M481" i="5"/>
  <c r="K481" i="5"/>
  <c r="J481" i="5"/>
  <c r="I481" i="5"/>
  <c r="H481" i="5"/>
  <c r="E481" i="5"/>
  <c r="Q480" i="5"/>
  <c r="O480" i="5"/>
  <c r="M480" i="5"/>
  <c r="K480" i="5"/>
  <c r="J480" i="5"/>
  <c r="I480" i="5"/>
  <c r="H480" i="5"/>
  <c r="G480" i="5"/>
  <c r="F480" i="5"/>
  <c r="E480" i="5"/>
  <c r="D480" i="5"/>
  <c r="C480" i="5"/>
  <c r="Q478" i="5"/>
  <c r="O478" i="5"/>
  <c r="M478" i="5"/>
  <c r="K478" i="5"/>
  <c r="J478" i="5"/>
  <c r="I478" i="5"/>
  <c r="H478" i="5"/>
  <c r="G478" i="5"/>
  <c r="F478" i="5"/>
  <c r="E478" i="5"/>
  <c r="D478" i="5"/>
  <c r="C478" i="5"/>
  <c r="Q477" i="5"/>
  <c r="O477" i="5"/>
  <c r="M477" i="5"/>
  <c r="K477" i="5"/>
  <c r="J477" i="5"/>
  <c r="I477" i="5"/>
  <c r="H477" i="5"/>
  <c r="G477" i="5"/>
  <c r="F477" i="5"/>
  <c r="E477" i="5"/>
  <c r="D477" i="5"/>
  <c r="C477" i="5"/>
  <c r="D488" i="5"/>
  <c r="D489" i="5"/>
  <c r="O470" i="5"/>
  <c r="M470" i="5"/>
  <c r="K470" i="5"/>
  <c r="J470" i="5"/>
  <c r="I470" i="5"/>
  <c r="H470" i="5"/>
  <c r="E470" i="5"/>
  <c r="Q469" i="5"/>
  <c r="O469" i="5"/>
  <c r="M469" i="5"/>
  <c r="K469" i="5"/>
  <c r="J469" i="5"/>
  <c r="I469" i="5"/>
  <c r="H469" i="5"/>
  <c r="G469" i="5"/>
  <c r="F469" i="5"/>
  <c r="E469" i="5"/>
  <c r="D469" i="5"/>
  <c r="C469" i="5"/>
  <c r="O467" i="5"/>
  <c r="M467" i="5"/>
  <c r="K467" i="5"/>
  <c r="J467" i="5"/>
  <c r="I467" i="5"/>
  <c r="H467" i="5"/>
  <c r="E467" i="5"/>
  <c r="Q466" i="5"/>
  <c r="M466" i="5"/>
  <c r="K466" i="5"/>
  <c r="J466" i="5"/>
  <c r="I466" i="5"/>
  <c r="H466" i="5"/>
  <c r="G466" i="5"/>
  <c r="F466" i="5"/>
  <c r="E466" i="5"/>
  <c r="D466" i="5"/>
  <c r="C466" i="5"/>
  <c r="O464" i="5"/>
  <c r="M464" i="5"/>
  <c r="K464" i="5"/>
  <c r="J464" i="5"/>
  <c r="I464" i="5"/>
  <c r="H464" i="5"/>
  <c r="E464" i="5"/>
  <c r="Q463" i="5"/>
  <c r="O463" i="5"/>
  <c r="M463" i="5"/>
  <c r="K463" i="5"/>
  <c r="J463" i="5"/>
  <c r="I463" i="5"/>
  <c r="H463" i="5"/>
  <c r="G463" i="5"/>
  <c r="F463" i="5"/>
  <c r="E463" i="5"/>
  <c r="D463" i="5"/>
  <c r="C463" i="5"/>
  <c r="Q461" i="5"/>
  <c r="O461" i="5"/>
  <c r="M461" i="5"/>
  <c r="K461" i="5"/>
  <c r="J461" i="5"/>
  <c r="I461" i="5"/>
  <c r="H461" i="5"/>
  <c r="G461" i="5"/>
  <c r="F461" i="5"/>
  <c r="E461" i="5"/>
  <c r="D461" i="5"/>
  <c r="C461" i="5"/>
  <c r="Q460" i="5"/>
  <c r="O460" i="5"/>
  <c r="M460" i="5"/>
  <c r="K460" i="5"/>
  <c r="J460" i="5"/>
  <c r="I460" i="5"/>
  <c r="H460" i="5"/>
  <c r="F460" i="5"/>
  <c r="E460" i="5"/>
  <c r="D460" i="5"/>
  <c r="C460" i="5"/>
  <c r="O453" i="5"/>
  <c r="M453" i="5"/>
  <c r="K453" i="5"/>
  <c r="J453" i="5"/>
  <c r="I453" i="5"/>
  <c r="H453" i="5"/>
  <c r="E453" i="5"/>
  <c r="Q452" i="5"/>
  <c r="O452" i="5"/>
  <c r="M452" i="5"/>
  <c r="K452" i="5"/>
  <c r="J452" i="5"/>
  <c r="I452" i="5"/>
  <c r="H452" i="5"/>
  <c r="G452" i="5"/>
  <c r="F452" i="5"/>
  <c r="E452" i="5"/>
  <c r="D452" i="5"/>
  <c r="C452" i="5"/>
  <c r="O450" i="5"/>
  <c r="M450" i="5"/>
  <c r="K450" i="5"/>
  <c r="J450" i="5"/>
  <c r="I450" i="5"/>
  <c r="H450" i="5"/>
  <c r="E450" i="5"/>
  <c r="Q449" i="5"/>
  <c r="M449" i="5"/>
  <c r="K449" i="5"/>
  <c r="J449" i="5"/>
  <c r="I449" i="5"/>
  <c r="H449" i="5"/>
  <c r="F449" i="5"/>
  <c r="E449" i="5"/>
  <c r="D449" i="5"/>
  <c r="O447" i="5"/>
  <c r="M447" i="5"/>
  <c r="K447" i="5"/>
  <c r="J447" i="5"/>
  <c r="I447" i="5"/>
  <c r="H447" i="5"/>
  <c r="E447" i="5"/>
  <c r="Q446" i="5"/>
  <c r="M446" i="5"/>
  <c r="K446" i="5"/>
  <c r="J446" i="5"/>
  <c r="I446" i="5"/>
  <c r="H446" i="5"/>
  <c r="F446" i="5"/>
  <c r="E446" i="5"/>
  <c r="D446" i="5"/>
  <c r="Q444" i="5"/>
  <c r="O444" i="5"/>
  <c r="M444" i="5"/>
  <c r="K444" i="5"/>
  <c r="J444" i="5"/>
  <c r="I444" i="5"/>
  <c r="H444" i="5"/>
  <c r="G444" i="5"/>
  <c r="F444" i="5"/>
  <c r="E444" i="5"/>
  <c r="D444" i="5"/>
  <c r="C444" i="5"/>
  <c r="Q443" i="5"/>
  <c r="O443" i="5"/>
  <c r="M443" i="5"/>
  <c r="K443" i="5"/>
  <c r="J443" i="5"/>
  <c r="I443" i="5"/>
  <c r="H443" i="5"/>
  <c r="G443" i="5"/>
  <c r="F443" i="5"/>
  <c r="E443" i="5"/>
  <c r="D443" i="5"/>
  <c r="C443" i="5"/>
  <c r="O436" i="5"/>
  <c r="M436" i="5"/>
  <c r="K436" i="5"/>
  <c r="J436" i="5"/>
  <c r="I436" i="5"/>
  <c r="H436" i="5"/>
  <c r="E436" i="5"/>
  <c r="Q435" i="5"/>
  <c r="O435" i="5"/>
  <c r="M435" i="5"/>
  <c r="K435" i="5"/>
  <c r="J435" i="5"/>
  <c r="I435" i="5"/>
  <c r="H435" i="5"/>
  <c r="G435" i="5"/>
  <c r="F435" i="5"/>
  <c r="E435" i="5"/>
  <c r="D435" i="5"/>
  <c r="C435" i="5"/>
  <c r="O433" i="5"/>
  <c r="M433" i="5"/>
  <c r="K433" i="5"/>
  <c r="J433" i="5"/>
  <c r="I433" i="5"/>
  <c r="H433" i="5"/>
  <c r="E433" i="5"/>
  <c r="Q432" i="5"/>
  <c r="O432" i="5"/>
  <c r="M432" i="5"/>
  <c r="K432" i="5"/>
  <c r="J432" i="5"/>
  <c r="I432" i="5"/>
  <c r="H432" i="5"/>
  <c r="G432" i="5"/>
  <c r="F432" i="5"/>
  <c r="E432" i="5"/>
  <c r="D432" i="5"/>
  <c r="C432" i="5"/>
  <c r="O430" i="5"/>
  <c r="M430" i="5"/>
  <c r="K430" i="5"/>
  <c r="J430" i="5"/>
  <c r="I430" i="5"/>
  <c r="H430" i="5"/>
  <c r="E430" i="5"/>
  <c r="Q429" i="5"/>
  <c r="O429" i="5"/>
  <c r="M429" i="5"/>
  <c r="K429" i="5"/>
  <c r="J429" i="5"/>
  <c r="I429" i="5"/>
  <c r="H429" i="5"/>
  <c r="G429" i="5"/>
  <c r="F429" i="5"/>
  <c r="E429" i="5"/>
  <c r="D429" i="5"/>
  <c r="C429" i="5"/>
  <c r="Q427" i="5"/>
  <c r="O427" i="5"/>
  <c r="M427" i="5"/>
  <c r="K427" i="5"/>
  <c r="J427" i="5"/>
  <c r="I427" i="5"/>
  <c r="H427" i="5"/>
  <c r="G427" i="5"/>
  <c r="F427" i="5"/>
  <c r="E427" i="5"/>
  <c r="D427" i="5"/>
  <c r="C427" i="5"/>
  <c r="Q426" i="5"/>
  <c r="O426" i="5"/>
  <c r="M426" i="5"/>
  <c r="K426" i="5"/>
  <c r="J426" i="5"/>
  <c r="I426" i="5"/>
  <c r="H426" i="5"/>
  <c r="G426" i="5"/>
  <c r="F426" i="5"/>
  <c r="E426" i="5"/>
  <c r="D426" i="5"/>
  <c r="C426" i="5"/>
  <c r="D437" i="5"/>
  <c r="D438" i="5"/>
  <c r="O419" i="5"/>
  <c r="M419" i="5"/>
  <c r="K419" i="5"/>
  <c r="J419" i="5"/>
  <c r="I419" i="5"/>
  <c r="H419" i="5"/>
  <c r="E419" i="5"/>
  <c r="Q418" i="5"/>
  <c r="O418" i="5"/>
  <c r="M418" i="5"/>
  <c r="K418" i="5"/>
  <c r="J418" i="5"/>
  <c r="I418" i="5"/>
  <c r="H418" i="5"/>
  <c r="G418" i="5"/>
  <c r="F418" i="5"/>
  <c r="E418" i="5"/>
  <c r="D418" i="5"/>
  <c r="C418" i="5"/>
  <c r="O416" i="5"/>
  <c r="M416" i="5"/>
  <c r="K416" i="5"/>
  <c r="J416" i="5"/>
  <c r="I416" i="5"/>
  <c r="H416" i="5"/>
  <c r="E416" i="5"/>
  <c r="Q415" i="5"/>
  <c r="M415" i="5"/>
  <c r="K415" i="5"/>
  <c r="J415" i="5"/>
  <c r="I415" i="5"/>
  <c r="H415" i="5"/>
  <c r="G415" i="5"/>
  <c r="F415" i="5"/>
  <c r="E415" i="5"/>
  <c r="D415" i="5"/>
  <c r="C415" i="5"/>
  <c r="O413" i="5"/>
  <c r="M413" i="5"/>
  <c r="K413" i="5"/>
  <c r="J413" i="5"/>
  <c r="I413" i="5"/>
  <c r="H413" i="5"/>
  <c r="E413" i="5"/>
  <c r="Q412" i="5"/>
  <c r="O412" i="5"/>
  <c r="M412" i="5"/>
  <c r="K412" i="5"/>
  <c r="J412" i="5"/>
  <c r="I412" i="5"/>
  <c r="H412" i="5"/>
  <c r="G412" i="5"/>
  <c r="F412" i="5"/>
  <c r="E412" i="5"/>
  <c r="D412" i="5"/>
  <c r="C412" i="5"/>
  <c r="Q410" i="5"/>
  <c r="O410" i="5"/>
  <c r="M410" i="5"/>
  <c r="K410" i="5"/>
  <c r="J410" i="5"/>
  <c r="I410" i="5"/>
  <c r="H410" i="5"/>
  <c r="G410" i="5"/>
  <c r="F410" i="5"/>
  <c r="E410" i="5"/>
  <c r="D410" i="5"/>
  <c r="C410" i="5"/>
  <c r="Q409" i="5"/>
  <c r="O409" i="5"/>
  <c r="M409" i="5"/>
  <c r="K409" i="5"/>
  <c r="J409" i="5"/>
  <c r="I409" i="5"/>
  <c r="H409" i="5"/>
  <c r="F409" i="5"/>
  <c r="E409" i="5"/>
  <c r="D409" i="5"/>
  <c r="C409" i="5"/>
  <c r="O402" i="5"/>
  <c r="M402" i="5"/>
  <c r="K402" i="5"/>
  <c r="J402" i="5"/>
  <c r="I402" i="5"/>
  <c r="H402" i="5"/>
  <c r="E402" i="5"/>
  <c r="Q401" i="5"/>
  <c r="O401" i="5"/>
  <c r="M401" i="5"/>
  <c r="K401" i="5"/>
  <c r="J401" i="5"/>
  <c r="I401" i="5"/>
  <c r="H401" i="5"/>
  <c r="G401" i="5"/>
  <c r="F401" i="5"/>
  <c r="E401" i="5"/>
  <c r="D401" i="5"/>
  <c r="C401" i="5"/>
  <c r="O399" i="5"/>
  <c r="M399" i="5"/>
  <c r="K399" i="5"/>
  <c r="J399" i="5"/>
  <c r="I399" i="5"/>
  <c r="H399" i="5"/>
  <c r="E399" i="5"/>
  <c r="Q398" i="5"/>
  <c r="M398" i="5"/>
  <c r="K398" i="5"/>
  <c r="J398" i="5"/>
  <c r="I398" i="5"/>
  <c r="H398" i="5"/>
  <c r="F398" i="5"/>
  <c r="E398" i="5"/>
  <c r="D398" i="5"/>
  <c r="O396" i="5"/>
  <c r="M396" i="5"/>
  <c r="K396" i="5"/>
  <c r="J396" i="5"/>
  <c r="I396" i="5"/>
  <c r="H396" i="5"/>
  <c r="E396" i="5"/>
  <c r="Q395" i="5"/>
  <c r="M395" i="5"/>
  <c r="K395" i="5"/>
  <c r="J395" i="5"/>
  <c r="I395" i="5"/>
  <c r="H395" i="5"/>
  <c r="F395" i="5"/>
  <c r="E395" i="5"/>
  <c r="D395" i="5"/>
  <c r="Q393" i="5"/>
  <c r="O393" i="5"/>
  <c r="M393" i="5"/>
  <c r="K393" i="5"/>
  <c r="J393" i="5"/>
  <c r="I393" i="5"/>
  <c r="H393" i="5"/>
  <c r="G393" i="5"/>
  <c r="F393" i="5"/>
  <c r="E393" i="5"/>
  <c r="D393" i="5"/>
  <c r="C393" i="5"/>
  <c r="Q392" i="5"/>
  <c r="O392" i="5"/>
  <c r="M392" i="5"/>
  <c r="K392" i="5"/>
  <c r="J392" i="5"/>
  <c r="I392" i="5"/>
  <c r="H392" i="5"/>
  <c r="G392" i="5"/>
  <c r="F392" i="5"/>
  <c r="E392" i="5"/>
  <c r="D392" i="5"/>
  <c r="C392" i="5"/>
  <c r="O385" i="5"/>
  <c r="M385" i="5"/>
  <c r="K385" i="5"/>
  <c r="J385" i="5"/>
  <c r="I385" i="5"/>
  <c r="H385" i="5"/>
  <c r="E385" i="5"/>
  <c r="Q384" i="5"/>
  <c r="O384" i="5"/>
  <c r="M384" i="5"/>
  <c r="K384" i="5"/>
  <c r="J384" i="5"/>
  <c r="I384" i="5"/>
  <c r="H384" i="5"/>
  <c r="G384" i="5"/>
  <c r="F384" i="5"/>
  <c r="E384" i="5"/>
  <c r="D384" i="5"/>
  <c r="C384" i="5"/>
  <c r="O382" i="5"/>
  <c r="M382" i="5"/>
  <c r="K382" i="5"/>
  <c r="J382" i="5"/>
  <c r="I382" i="5"/>
  <c r="H382" i="5"/>
  <c r="E382" i="5"/>
  <c r="Q381" i="5"/>
  <c r="O381" i="5"/>
  <c r="M381" i="5"/>
  <c r="K381" i="5"/>
  <c r="J381" i="5"/>
  <c r="I381" i="5"/>
  <c r="H381" i="5"/>
  <c r="G381" i="5"/>
  <c r="F381" i="5"/>
  <c r="E381" i="5"/>
  <c r="D381" i="5"/>
  <c r="C381" i="5"/>
  <c r="O379" i="5"/>
  <c r="M379" i="5"/>
  <c r="K379" i="5"/>
  <c r="J379" i="5"/>
  <c r="I379" i="5"/>
  <c r="H379" i="5"/>
  <c r="E379" i="5"/>
  <c r="Q378" i="5"/>
  <c r="O378" i="5"/>
  <c r="M378" i="5"/>
  <c r="K378" i="5"/>
  <c r="J378" i="5"/>
  <c r="I378" i="5"/>
  <c r="H378" i="5"/>
  <c r="G378" i="5"/>
  <c r="F378" i="5"/>
  <c r="E378" i="5"/>
  <c r="D378" i="5"/>
  <c r="C378" i="5"/>
  <c r="Q376" i="5"/>
  <c r="O376" i="5"/>
  <c r="M376" i="5"/>
  <c r="K376" i="5"/>
  <c r="J376" i="5"/>
  <c r="I376" i="5"/>
  <c r="H376" i="5"/>
  <c r="G376" i="5"/>
  <c r="F376" i="5"/>
  <c r="E376" i="5"/>
  <c r="D376" i="5"/>
  <c r="C376" i="5"/>
  <c r="Q375" i="5"/>
  <c r="O375" i="5"/>
  <c r="M375" i="5"/>
  <c r="K375" i="5"/>
  <c r="J375" i="5"/>
  <c r="I375" i="5"/>
  <c r="H375" i="5"/>
  <c r="G375" i="5"/>
  <c r="F375" i="5"/>
  <c r="E375" i="5"/>
  <c r="D375" i="5"/>
  <c r="C375" i="5"/>
  <c r="O368" i="5"/>
  <c r="M368" i="5"/>
  <c r="K368" i="5"/>
  <c r="J368" i="5"/>
  <c r="I368" i="5"/>
  <c r="H368" i="5"/>
  <c r="E368" i="5"/>
  <c r="Q367" i="5"/>
  <c r="O367" i="5"/>
  <c r="M367" i="5"/>
  <c r="K367" i="5"/>
  <c r="J367" i="5"/>
  <c r="I367" i="5"/>
  <c r="H367" i="5"/>
  <c r="G367" i="5"/>
  <c r="F367" i="5"/>
  <c r="E367" i="5"/>
  <c r="D367" i="5"/>
  <c r="C367" i="5"/>
  <c r="O365" i="5"/>
  <c r="M365" i="5"/>
  <c r="K365" i="5"/>
  <c r="J365" i="5"/>
  <c r="I365" i="5"/>
  <c r="H365" i="5"/>
  <c r="E365" i="5"/>
  <c r="Q364" i="5"/>
  <c r="M364" i="5"/>
  <c r="K364" i="5"/>
  <c r="J364" i="5"/>
  <c r="I364" i="5"/>
  <c r="H364" i="5"/>
  <c r="G364" i="5"/>
  <c r="F364" i="5"/>
  <c r="E364" i="5"/>
  <c r="D364" i="5"/>
  <c r="C364" i="5"/>
  <c r="O362" i="5"/>
  <c r="M362" i="5"/>
  <c r="K362" i="5"/>
  <c r="J362" i="5"/>
  <c r="I362" i="5"/>
  <c r="H362" i="5"/>
  <c r="E362" i="5"/>
  <c r="Q361" i="5"/>
  <c r="O361" i="5"/>
  <c r="M361" i="5"/>
  <c r="K361" i="5"/>
  <c r="J361" i="5"/>
  <c r="I361" i="5"/>
  <c r="H361" i="5"/>
  <c r="G361" i="5"/>
  <c r="F361" i="5"/>
  <c r="E361" i="5"/>
  <c r="D361" i="5"/>
  <c r="C361" i="5"/>
  <c r="Q359" i="5"/>
  <c r="O359" i="5"/>
  <c r="M359" i="5"/>
  <c r="K359" i="5"/>
  <c r="J359" i="5"/>
  <c r="I359" i="5"/>
  <c r="H359" i="5"/>
  <c r="G359" i="5"/>
  <c r="F359" i="5"/>
  <c r="E359" i="5"/>
  <c r="D359" i="5"/>
  <c r="C359" i="5"/>
  <c r="Q358" i="5"/>
  <c r="O358" i="5"/>
  <c r="M358" i="5"/>
  <c r="K358" i="5"/>
  <c r="J358" i="5"/>
  <c r="I358" i="5"/>
  <c r="H358" i="5"/>
  <c r="F358" i="5"/>
  <c r="E358" i="5"/>
  <c r="D358" i="5"/>
  <c r="C358" i="5"/>
  <c r="O351" i="5"/>
  <c r="M351" i="5"/>
  <c r="K351" i="5"/>
  <c r="J351" i="5"/>
  <c r="I351" i="5"/>
  <c r="H351" i="5"/>
  <c r="E351" i="5"/>
  <c r="Q350" i="5"/>
  <c r="O350" i="5"/>
  <c r="M350" i="5"/>
  <c r="K350" i="5"/>
  <c r="J350" i="5"/>
  <c r="I350" i="5"/>
  <c r="H350" i="5"/>
  <c r="G350" i="5"/>
  <c r="F350" i="5"/>
  <c r="E350" i="5"/>
  <c r="D350" i="5"/>
  <c r="C350" i="5"/>
  <c r="O348" i="5"/>
  <c r="M348" i="5"/>
  <c r="K348" i="5"/>
  <c r="J348" i="5"/>
  <c r="I348" i="5"/>
  <c r="H348" i="5"/>
  <c r="E348" i="5"/>
  <c r="Q347" i="5"/>
  <c r="M347" i="5"/>
  <c r="K347" i="5"/>
  <c r="J347" i="5"/>
  <c r="I347" i="5"/>
  <c r="H347" i="5"/>
  <c r="F347" i="5"/>
  <c r="E347" i="5"/>
  <c r="D347" i="5"/>
  <c r="O345" i="5"/>
  <c r="M345" i="5"/>
  <c r="K345" i="5"/>
  <c r="J345" i="5"/>
  <c r="I345" i="5"/>
  <c r="H345" i="5"/>
  <c r="E345" i="5"/>
  <c r="Q344" i="5"/>
  <c r="M344" i="5"/>
  <c r="K344" i="5"/>
  <c r="J344" i="5"/>
  <c r="I344" i="5"/>
  <c r="H344" i="5"/>
  <c r="F344" i="5"/>
  <c r="E344" i="5"/>
  <c r="D344" i="5"/>
  <c r="Q342" i="5"/>
  <c r="O342" i="5"/>
  <c r="M342" i="5"/>
  <c r="K342" i="5"/>
  <c r="J342" i="5"/>
  <c r="I342" i="5"/>
  <c r="H342" i="5"/>
  <c r="G342" i="5"/>
  <c r="F342" i="5"/>
  <c r="E342" i="5"/>
  <c r="D342" i="5"/>
  <c r="C342" i="5"/>
  <c r="Q341" i="5"/>
  <c r="O341" i="5"/>
  <c r="M341" i="5"/>
  <c r="K341" i="5"/>
  <c r="J341" i="5"/>
  <c r="I341" i="5"/>
  <c r="H341" i="5"/>
  <c r="G341" i="5"/>
  <c r="F341" i="5"/>
  <c r="E341" i="5"/>
  <c r="D341" i="5"/>
  <c r="C341" i="5"/>
  <c r="O334" i="5"/>
  <c r="M334" i="5"/>
  <c r="K334" i="5"/>
  <c r="J334" i="5"/>
  <c r="I334" i="5"/>
  <c r="H334" i="5"/>
  <c r="E334" i="5"/>
  <c r="Q333" i="5"/>
  <c r="O333" i="5"/>
  <c r="M333" i="5"/>
  <c r="K333" i="5"/>
  <c r="J333" i="5"/>
  <c r="I333" i="5"/>
  <c r="H333" i="5"/>
  <c r="G333" i="5"/>
  <c r="F333" i="5"/>
  <c r="E333" i="5"/>
  <c r="D333" i="5"/>
  <c r="C333" i="5"/>
  <c r="O331" i="5"/>
  <c r="M331" i="5"/>
  <c r="K331" i="5"/>
  <c r="J331" i="5"/>
  <c r="I331" i="5"/>
  <c r="H331" i="5"/>
  <c r="E331" i="5"/>
  <c r="Q330" i="5"/>
  <c r="O330" i="5"/>
  <c r="M330" i="5"/>
  <c r="K330" i="5"/>
  <c r="J330" i="5"/>
  <c r="I330" i="5"/>
  <c r="H330" i="5"/>
  <c r="G330" i="5"/>
  <c r="F330" i="5"/>
  <c r="E330" i="5"/>
  <c r="D330" i="5"/>
  <c r="C330" i="5"/>
  <c r="O328" i="5"/>
  <c r="M328" i="5"/>
  <c r="K328" i="5"/>
  <c r="J328" i="5"/>
  <c r="I328" i="5"/>
  <c r="H328" i="5"/>
  <c r="E328" i="5"/>
  <c r="Q327" i="5"/>
  <c r="O327" i="5"/>
  <c r="M327" i="5"/>
  <c r="K327" i="5"/>
  <c r="J327" i="5"/>
  <c r="I327" i="5"/>
  <c r="H327" i="5"/>
  <c r="G327" i="5"/>
  <c r="F327" i="5"/>
  <c r="E327" i="5"/>
  <c r="D327" i="5"/>
  <c r="C327" i="5"/>
  <c r="Q325" i="5"/>
  <c r="O325" i="5"/>
  <c r="M325" i="5"/>
  <c r="K325" i="5"/>
  <c r="J325" i="5"/>
  <c r="I325" i="5"/>
  <c r="H325" i="5"/>
  <c r="G325" i="5"/>
  <c r="F325" i="5"/>
  <c r="E325" i="5"/>
  <c r="D325" i="5"/>
  <c r="C325" i="5"/>
  <c r="Q324" i="5"/>
  <c r="O324" i="5"/>
  <c r="M324" i="5"/>
  <c r="K324" i="5"/>
  <c r="J324" i="5"/>
  <c r="I324" i="5"/>
  <c r="H324" i="5"/>
  <c r="G324" i="5"/>
  <c r="F324" i="5"/>
  <c r="E324" i="5"/>
  <c r="D324" i="5"/>
  <c r="C324" i="5"/>
  <c r="O317" i="5"/>
  <c r="M317" i="5"/>
  <c r="K317" i="5"/>
  <c r="J317" i="5"/>
  <c r="I317" i="5"/>
  <c r="H317" i="5"/>
  <c r="E317" i="5"/>
  <c r="Q316" i="5"/>
  <c r="O316" i="5"/>
  <c r="M316" i="5"/>
  <c r="K316" i="5"/>
  <c r="J316" i="5"/>
  <c r="I316" i="5"/>
  <c r="H316" i="5"/>
  <c r="G316" i="5"/>
  <c r="F316" i="5"/>
  <c r="E316" i="5"/>
  <c r="D316" i="5"/>
  <c r="C316" i="5"/>
  <c r="O314" i="5"/>
  <c r="M314" i="5"/>
  <c r="K314" i="5"/>
  <c r="J314" i="5"/>
  <c r="I314" i="5"/>
  <c r="H314" i="5"/>
  <c r="E314" i="5"/>
  <c r="Q313" i="5"/>
  <c r="M313" i="5"/>
  <c r="K313" i="5"/>
  <c r="J313" i="5"/>
  <c r="I313" i="5"/>
  <c r="H313" i="5"/>
  <c r="G313" i="5"/>
  <c r="F313" i="5"/>
  <c r="E313" i="5"/>
  <c r="D313" i="5"/>
  <c r="C313" i="5"/>
  <c r="O311" i="5"/>
  <c r="M311" i="5"/>
  <c r="K311" i="5"/>
  <c r="J311" i="5"/>
  <c r="I311" i="5"/>
  <c r="H311" i="5"/>
  <c r="E311" i="5"/>
  <c r="Q310" i="5"/>
  <c r="O310" i="5"/>
  <c r="M310" i="5"/>
  <c r="K310" i="5"/>
  <c r="J310" i="5"/>
  <c r="I310" i="5"/>
  <c r="H310" i="5"/>
  <c r="G310" i="5"/>
  <c r="F310" i="5"/>
  <c r="E310" i="5"/>
  <c r="D310" i="5"/>
  <c r="C310" i="5"/>
  <c r="Q308" i="5"/>
  <c r="O308" i="5"/>
  <c r="M308" i="5"/>
  <c r="K308" i="5"/>
  <c r="J308" i="5"/>
  <c r="I308" i="5"/>
  <c r="H308" i="5"/>
  <c r="G308" i="5"/>
  <c r="F308" i="5"/>
  <c r="E308" i="5"/>
  <c r="D308" i="5"/>
  <c r="C308" i="5"/>
  <c r="Q307" i="5"/>
  <c r="O307" i="5"/>
  <c r="M307" i="5"/>
  <c r="K307" i="5"/>
  <c r="J307" i="5"/>
  <c r="I307" i="5"/>
  <c r="H307" i="5"/>
  <c r="F307" i="5"/>
  <c r="E307" i="5"/>
  <c r="D307" i="5"/>
  <c r="C307" i="5"/>
  <c r="O300" i="5"/>
  <c r="M300" i="5"/>
  <c r="K300" i="5"/>
  <c r="J300" i="5"/>
  <c r="I300" i="5"/>
  <c r="H300" i="5"/>
  <c r="E300" i="5"/>
  <c r="Q299" i="5"/>
  <c r="O299" i="5"/>
  <c r="M299" i="5"/>
  <c r="K299" i="5"/>
  <c r="J299" i="5"/>
  <c r="I299" i="5"/>
  <c r="H299" i="5"/>
  <c r="G299" i="5"/>
  <c r="F299" i="5"/>
  <c r="E299" i="5"/>
  <c r="D299" i="5"/>
  <c r="C299" i="5"/>
  <c r="O297" i="5"/>
  <c r="M297" i="5"/>
  <c r="K297" i="5"/>
  <c r="J297" i="5"/>
  <c r="I297" i="5"/>
  <c r="H297" i="5"/>
  <c r="E297" i="5"/>
  <c r="Q296" i="5"/>
  <c r="M296" i="5"/>
  <c r="K296" i="5"/>
  <c r="J296" i="5"/>
  <c r="I296" i="5"/>
  <c r="H296" i="5"/>
  <c r="F296" i="5"/>
  <c r="E296" i="5"/>
  <c r="D296" i="5"/>
  <c r="O294" i="5"/>
  <c r="M294" i="5"/>
  <c r="K294" i="5"/>
  <c r="J294" i="5"/>
  <c r="I294" i="5"/>
  <c r="H294" i="5"/>
  <c r="E294" i="5"/>
  <c r="Q293" i="5"/>
  <c r="M293" i="5"/>
  <c r="K293" i="5"/>
  <c r="J293" i="5"/>
  <c r="I293" i="5"/>
  <c r="H293" i="5"/>
  <c r="F293" i="5"/>
  <c r="E293" i="5"/>
  <c r="D293" i="5"/>
  <c r="Q291" i="5"/>
  <c r="O291" i="5"/>
  <c r="M291" i="5"/>
  <c r="K291" i="5"/>
  <c r="J291" i="5"/>
  <c r="I291" i="5"/>
  <c r="H291" i="5"/>
  <c r="G291" i="5"/>
  <c r="F291" i="5"/>
  <c r="E291" i="5"/>
  <c r="D291" i="5"/>
  <c r="C291" i="5"/>
  <c r="Q290" i="5"/>
  <c r="O290" i="5"/>
  <c r="M290" i="5"/>
  <c r="K290" i="5"/>
  <c r="J290" i="5"/>
  <c r="I290" i="5"/>
  <c r="H290" i="5"/>
  <c r="G290" i="5"/>
  <c r="F290" i="5"/>
  <c r="E290" i="5"/>
  <c r="D290" i="5"/>
  <c r="C290" i="5"/>
  <c r="O283" i="5"/>
  <c r="M283" i="5"/>
  <c r="K283" i="5"/>
  <c r="J283" i="5"/>
  <c r="I283" i="5"/>
  <c r="H283" i="5"/>
  <c r="E283" i="5"/>
  <c r="Q282" i="5"/>
  <c r="O282" i="5"/>
  <c r="M282" i="5"/>
  <c r="K282" i="5"/>
  <c r="J282" i="5"/>
  <c r="I282" i="5"/>
  <c r="H282" i="5"/>
  <c r="G282" i="5"/>
  <c r="F282" i="5"/>
  <c r="E282" i="5"/>
  <c r="D282" i="5"/>
  <c r="C282" i="5"/>
  <c r="O280" i="5"/>
  <c r="M280" i="5"/>
  <c r="K280" i="5"/>
  <c r="J280" i="5"/>
  <c r="I280" i="5"/>
  <c r="H280" i="5"/>
  <c r="E280" i="5"/>
  <c r="Q279" i="5"/>
  <c r="O279" i="5"/>
  <c r="M279" i="5"/>
  <c r="K279" i="5"/>
  <c r="J279" i="5"/>
  <c r="I279" i="5"/>
  <c r="H279" i="5"/>
  <c r="G279" i="5"/>
  <c r="F279" i="5"/>
  <c r="E279" i="5"/>
  <c r="D279" i="5"/>
  <c r="C279" i="5"/>
  <c r="O277" i="5"/>
  <c r="M277" i="5"/>
  <c r="K277" i="5"/>
  <c r="J277" i="5"/>
  <c r="I277" i="5"/>
  <c r="H277" i="5"/>
  <c r="E277" i="5"/>
  <c r="Q276" i="5"/>
  <c r="O276" i="5"/>
  <c r="M276" i="5"/>
  <c r="K276" i="5"/>
  <c r="J276" i="5"/>
  <c r="I276" i="5"/>
  <c r="H276" i="5"/>
  <c r="G276" i="5"/>
  <c r="F276" i="5"/>
  <c r="E276" i="5"/>
  <c r="D276" i="5"/>
  <c r="C276" i="5"/>
  <c r="Q274" i="5"/>
  <c r="O274" i="5"/>
  <c r="M274" i="5"/>
  <c r="K274" i="5"/>
  <c r="J274" i="5"/>
  <c r="I274" i="5"/>
  <c r="H274" i="5"/>
  <c r="G274" i="5"/>
  <c r="F274" i="5"/>
  <c r="E274" i="5"/>
  <c r="D274" i="5"/>
  <c r="C274" i="5"/>
  <c r="Q273" i="5"/>
  <c r="O273" i="5"/>
  <c r="M273" i="5"/>
  <c r="K273" i="5"/>
  <c r="J273" i="5"/>
  <c r="I273" i="5"/>
  <c r="H273" i="5"/>
  <c r="G273" i="5"/>
  <c r="F273" i="5"/>
  <c r="E273" i="5"/>
  <c r="D273" i="5"/>
  <c r="C273" i="5"/>
  <c r="O266" i="5"/>
  <c r="M266" i="5"/>
  <c r="K266" i="5"/>
  <c r="J266" i="5"/>
  <c r="I266" i="5"/>
  <c r="H266" i="5"/>
  <c r="E266" i="5"/>
  <c r="Q265" i="5"/>
  <c r="O265" i="5"/>
  <c r="M265" i="5"/>
  <c r="K265" i="5"/>
  <c r="J265" i="5"/>
  <c r="I265" i="5"/>
  <c r="H265" i="5"/>
  <c r="G265" i="5"/>
  <c r="F265" i="5"/>
  <c r="E265" i="5"/>
  <c r="D265" i="5"/>
  <c r="C265" i="5"/>
  <c r="O263" i="5"/>
  <c r="M263" i="5"/>
  <c r="K263" i="5"/>
  <c r="J263" i="5"/>
  <c r="I263" i="5"/>
  <c r="H263" i="5"/>
  <c r="E263" i="5"/>
  <c r="Q262" i="5"/>
  <c r="M262" i="5"/>
  <c r="K262" i="5"/>
  <c r="J262" i="5"/>
  <c r="I262" i="5"/>
  <c r="H262" i="5"/>
  <c r="G262" i="5"/>
  <c r="F262" i="5"/>
  <c r="E262" i="5"/>
  <c r="D262" i="5"/>
  <c r="C262" i="5"/>
  <c r="O260" i="5"/>
  <c r="M260" i="5"/>
  <c r="K260" i="5"/>
  <c r="J260" i="5"/>
  <c r="I260" i="5"/>
  <c r="H260" i="5"/>
  <c r="E260" i="5"/>
  <c r="Q259" i="5"/>
  <c r="O259" i="5"/>
  <c r="M259" i="5"/>
  <c r="K259" i="5"/>
  <c r="J259" i="5"/>
  <c r="I259" i="5"/>
  <c r="H259" i="5"/>
  <c r="G259" i="5"/>
  <c r="F259" i="5"/>
  <c r="E259" i="5"/>
  <c r="D259" i="5"/>
  <c r="C259" i="5"/>
  <c r="Q257" i="5"/>
  <c r="O257" i="5"/>
  <c r="M257" i="5"/>
  <c r="K257" i="5"/>
  <c r="J257" i="5"/>
  <c r="I257" i="5"/>
  <c r="H257" i="5"/>
  <c r="G257" i="5"/>
  <c r="F257" i="5"/>
  <c r="E257" i="5"/>
  <c r="D257" i="5"/>
  <c r="C257" i="5"/>
  <c r="Q256" i="5"/>
  <c r="O256" i="5"/>
  <c r="M256" i="5"/>
  <c r="K256" i="5"/>
  <c r="J256" i="5"/>
  <c r="I256" i="5"/>
  <c r="H256" i="5"/>
  <c r="F256" i="5"/>
  <c r="E256" i="5"/>
  <c r="D256" i="5"/>
  <c r="C256" i="5"/>
  <c r="O249" i="5"/>
  <c r="M249" i="5"/>
  <c r="K249" i="5"/>
  <c r="J249" i="5"/>
  <c r="I249" i="5"/>
  <c r="H249" i="5"/>
  <c r="E249" i="5"/>
  <c r="Q248" i="5"/>
  <c r="O248" i="5"/>
  <c r="M248" i="5"/>
  <c r="K248" i="5"/>
  <c r="J248" i="5"/>
  <c r="I248" i="5"/>
  <c r="H248" i="5"/>
  <c r="G248" i="5"/>
  <c r="F248" i="5"/>
  <c r="E248" i="5"/>
  <c r="D248" i="5"/>
  <c r="C248" i="5"/>
  <c r="O246" i="5"/>
  <c r="M246" i="5"/>
  <c r="K246" i="5"/>
  <c r="J246" i="5"/>
  <c r="I246" i="5"/>
  <c r="H246" i="5"/>
  <c r="E246" i="5"/>
  <c r="Q245" i="5"/>
  <c r="M245" i="5"/>
  <c r="K245" i="5"/>
  <c r="J245" i="5"/>
  <c r="I245" i="5"/>
  <c r="H245" i="5"/>
  <c r="F245" i="5"/>
  <c r="E245" i="5"/>
  <c r="D245" i="5"/>
  <c r="O243" i="5"/>
  <c r="M243" i="5"/>
  <c r="K243" i="5"/>
  <c r="J243" i="5"/>
  <c r="I243" i="5"/>
  <c r="H243" i="5"/>
  <c r="E243" i="5"/>
  <c r="Q242" i="5"/>
  <c r="M242" i="5"/>
  <c r="K242" i="5"/>
  <c r="J242" i="5"/>
  <c r="I242" i="5"/>
  <c r="H242" i="5"/>
  <c r="F242" i="5"/>
  <c r="E242" i="5"/>
  <c r="D242" i="5"/>
  <c r="Q240" i="5"/>
  <c r="O240" i="5"/>
  <c r="M240" i="5"/>
  <c r="K240" i="5"/>
  <c r="J240" i="5"/>
  <c r="I240" i="5"/>
  <c r="H240" i="5"/>
  <c r="G240" i="5"/>
  <c r="F240" i="5"/>
  <c r="E240" i="5"/>
  <c r="D240" i="5"/>
  <c r="C240" i="5"/>
  <c r="Q239" i="5"/>
  <c r="O239" i="5"/>
  <c r="M239" i="5"/>
  <c r="K239" i="5"/>
  <c r="J239" i="5"/>
  <c r="I239" i="5"/>
  <c r="H239" i="5"/>
  <c r="G239" i="5"/>
  <c r="F239" i="5"/>
  <c r="E239" i="5"/>
  <c r="D239" i="5"/>
  <c r="C239" i="5"/>
  <c r="O232" i="5"/>
  <c r="M232" i="5"/>
  <c r="K232" i="5"/>
  <c r="J232" i="5"/>
  <c r="I232" i="5"/>
  <c r="H232" i="5"/>
  <c r="E232" i="5"/>
  <c r="Q231" i="5"/>
  <c r="O231" i="5"/>
  <c r="M231" i="5"/>
  <c r="K231" i="5"/>
  <c r="J231" i="5"/>
  <c r="I231" i="5"/>
  <c r="H231" i="5"/>
  <c r="G231" i="5"/>
  <c r="F231" i="5"/>
  <c r="E231" i="5"/>
  <c r="D231" i="5"/>
  <c r="C231" i="5"/>
  <c r="O229" i="5"/>
  <c r="M229" i="5"/>
  <c r="K229" i="5"/>
  <c r="J229" i="5"/>
  <c r="I229" i="5"/>
  <c r="H229" i="5"/>
  <c r="E229" i="5"/>
  <c r="Q228" i="5"/>
  <c r="O228" i="5"/>
  <c r="M228" i="5"/>
  <c r="K228" i="5"/>
  <c r="J228" i="5"/>
  <c r="I228" i="5"/>
  <c r="H228" i="5"/>
  <c r="G228" i="5"/>
  <c r="F228" i="5"/>
  <c r="E228" i="5"/>
  <c r="D228" i="5"/>
  <c r="C228" i="5"/>
  <c r="O226" i="5"/>
  <c r="M226" i="5"/>
  <c r="K226" i="5"/>
  <c r="J226" i="5"/>
  <c r="I226" i="5"/>
  <c r="H226" i="5"/>
  <c r="E226" i="5"/>
  <c r="Q225" i="5"/>
  <c r="O225" i="5"/>
  <c r="M225" i="5"/>
  <c r="K225" i="5"/>
  <c r="J225" i="5"/>
  <c r="I225" i="5"/>
  <c r="H225" i="5"/>
  <c r="G225" i="5"/>
  <c r="F225" i="5"/>
  <c r="E225" i="5"/>
  <c r="D225" i="5"/>
  <c r="C225" i="5"/>
  <c r="Q223" i="5"/>
  <c r="O223" i="5"/>
  <c r="M223" i="5"/>
  <c r="K223" i="5"/>
  <c r="J223" i="5"/>
  <c r="I223" i="5"/>
  <c r="H223" i="5"/>
  <c r="G223" i="5"/>
  <c r="F223" i="5"/>
  <c r="E223" i="5"/>
  <c r="D223" i="5"/>
  <c r="C223" i="5"/>
  <c r="Q222" i="5"/>
  <c r="O222" i="5"/>
  <c r="M222" i="5"/>
  <c r="K222" i="5"/>
  <c r="J222" i="5"/>
  <c r="I222" i="5"/>
  <c r="H222" i="5"/>
  <c r="G222" i="5"/>
  <c r="F222" i="5"/>
  <c r="E222" i="5"/>
  <c r="D222" i="5"/>
  <c r="C222" i="5"/>
  <c r="O215" i="5"/>
  <c r="M215" i="5"/>
  <c r="K215" i="5"/>
  <c r="J215" i="5"/>
  <c r="I215" i="5"/>
  <c r="H215" i="5"/>
  <c r="E215" i="5"/>
  <c r="Q214" i="5"/>
  <c r="O214" i="5"/>
  <c r="M214" i="5"/>
  <c r="K214" i="5"/>
  <c r="J214" i="5"/>
  <c r="I214" i="5"/>
  <c r="H214" i="5"/>
  <c r="G214" i="5"/>
  <c r="F214" i="5"/>
  <c r="E214" i="5"/>
  <c r="D214" i="5"/>
  <c r="C214" i="5"/>
  <c r="O212" i="5"/>
  <c r="M212" i="5"/>
  <c r="K212" i="5"/>
  <c r="J212" i="5"/>
  <c r="I212" i="5"/>
  <c r="H212" i="5"/>
  <c r="E212" i="5"/>
  <c r="Q211" i="5"/>
  <c r="M211" i="5"/>
  <c r="K211" i="5"/>
  <c r="J211" i="5"/>
  <c r="I211" i="5"/>
  <c r="H211" i="5"/>
  <c r="G211" i="5"/>
  <c r="F211" i="5"/>
  <c r="E211" i="5"/>
  <c r="D211" i="5"/>
  <c r="C211" i="5"/>
  <c r="O209" i="5"/>
  <c r="M209" i="5"/>
  <c r="K209" i="5"/>
  <c r="J209" i="5"/>
  <c r="I209" i="5"/>
  <c r="H209" i="5"/>
  <c r="E209" i="5"/>
  <c r="Q208" i="5"/>
  <c r="O208" i="5"/>
  <c r="M208" i="5"/>
  <c r="K208" i="5"/>
  <c r="J208" i="5"/>
  <c r="I208" i="5"/>
  <c r="H208" i="5"/>
  <c r="G208" i="5"/>
  <c r="F208" i="5"/>
  <c r="E208" i="5"/>
  <c r="D208" i="5"/>
  <c r="C208" i="5"/>
  <c r="Q206" i="5"/>
  <c r="O206" i="5"/>
  <c r="M206" i="5"/>
  <c r="K206" i="5"/>
  <c r="J206" i="5"/>
  <c r="I206" i="5"/>
  <c r="H206" i="5"/>
  <c r="G206" i="5"/>
  <c r="F206" i="5"/>
  <c r="E206" i="5"/>
  <c r="D206" i="5"/>
  <c r="C206" i="5"/>
  <c r="Q205" i="5"/>
  <c r="O205" i="5"/>
  <c r="M205" i="5"/>
  <c r="K205" i="5"/>
  <c r="J205" i="5"/>
  <c r="I205" i="5"/>
  <c r="H205" i="5"/>
  <c r="F205" i="5"/>
  <c r="E205" i="5"/>
  <c r="D205" i="5"/>
  <c r="C205" i="5"/>
  <c r="O198" i="5"/>
  <c r="M198" i="5"/>
  <c r="K198" i="5"/>
  <c r="J198" i="5"/>
  <c r="I198" i="5"/>
  <c r="H198" i="5"/>
  <c r="E198" i="5"/>
  <c r="Q197" i="5"/>
  <c r="O197" i="5"/>
  <c r="M197" i="5"/>
  <c r="K197" i="5"/>
  <c r="J197" i="5"/>
  <c r="I197" i="5"/>
  <c r="H197" i="5"/>
  <c r="G197" i="5"/>
  <c r="F197" i="5"/>
  <c r="E197" i="5"/>
  <c r="D197" i="5"/>
  <c r="C197" i="5"/>
  <c r="O195" i="5"/>
  <c r="M195" i="5"/>
  <c r="K195" i="5"/>
  <c r="J195" i="5"/>
  <c r="I195" i="5"/>
  <c r="H195" i="5"/>
  <c r="E195" i="5"/>
  <c r="Q194" i="5"/>
  <c r="M194" i="5"/>
  <c r="K194" i="5"/>
  <c r="J194" i="5"/>
  <c r="I194" i="5"/>
  <c r="H194" i="5"/>
  <c r="F194" i="5"/>
  <c r="E194" i="5"/>
  <c r="D194" i="5"/>
  <c r="O192" i="5"/>
  <c r="M192" i="5"/>
  <c r="K192" i="5"/>
  <c r="J192" i="5"/>
  <c r="I192" i="5"/>
  <c r="H192" i="5"/>
  <c r="E192" i="5"/>
  <c r="Q191" i="5"/>
  <c r="M191" i="5"/>
  <c r="K191" i="5"/>
  <c r="J191" i="5"/>
  <c r="I191" i="5"/>
  <c r="H191" i="5"/>
  <c r="F191" i="5"/>
  <c r="E191" i="5"/>
  <c r="D191" i="5"/>
  <c r="Q189" i="5"/>
  <c r="O189" i="5"/>
  <c r="M189" i="5"/>
  <c r="K189" i="5"/>
  <c r="J189" i="5"/>
  <c r="I189" i="5"/>
  <c r="H189" i="5"/>
  <c r="G189" i="5"/>
  <c r="F189" i="5"/>
  <c r="E189" i="5"/>
  <c r="D189" i="5"/>
  <c r="C189" i="5"/>
  <c r="Q188" i="5"/>
  <c r="O188" i="5"/>
  <c r="M188" i="5"/>
  <c r="K188" i="5"/>
  <c r="J188" i="5"/>
  <c r="I188" i="5"/>
  <c r="H188" i="5"/>
  <c r="G188" i="5"/>
  <c r="F188" i="5"/>
  <c r="E188" i="5"/>
  <c r="D188" i="5"/>
  <c r="C188" i="5"/>
  <c r="O181" i="5"/>
  <c r="M181" i="5"/>
  <c r="K181" i="5"/>
  <c r="J181" i="5"/>
  <c r="I181" i="5"/>
  <c r="H181" i="5"/>
  <c r="E181" i="5"/>
  <c r="Q180" i="5"/>
  <c r="O180" i="5"/>
  <c r="M180" i="5"/>
  <c r="K180" i="5"/>
  <c r="J180" i="5"/>
  <c r="I180" i="5"/>
  <c r="H180" i="5"/>
  <c r="G180" i="5"/>
  <c r="F180" i="5"/>
  <c r="E180" i="5"/>
  <c r="D180" i="5"/>
  <c r="C180" i="5"/>
  <c r="O178" i="5"/>
  <c r="M178" i="5"/>
  <c r="K178" i="5"/>
  <c r="J178" i="5"/>
  <c r="I178" i="5"/>
  <c r="H178" i="5"/>
  <c r="E178" i="5"/>
  <c r="Q177" i="5"/>
  <c r="O177" i="5"/>
  <c r="M177" i="5"/>
  <c r="K177" i="5"/>
  <c r="J177" i="5"/>
  <c r="I177" i="5"/>
  <c r="H177" i="5"/>
  <c r="G177" i="5"/>
  <c r="F177" i="5"/>
  <c r="E177" i="5"/>
  <c r="D177" i="5"/>
  <c r="C177" i="5"/>
  <c r="O175" i="5"/>
  <c r="M175" i="5"/>
  <c r="K175" i="5"/>
  <c r="J175" i="5"/>
  <c r="I175" i="5"/>
  <c r="H175" i="5"/>
  <c r="E175" i="5"/>
  <c r="Q174" i="5"/>
  <c r="O174" i="5"/>
  <c r="M174" i="5"/>
  <c r="K174" i="5"/>
  <c r="J174" i="5"/>
  <c r="I174" i="5"/>
  <c r="H174" i="5"/>
  <c r="G174" i="5"/>
  <c r="F174" i="5"/>
  <c r="E174" i="5"/>
  <c r="D174" i="5"/>
  <c r="C174" i="5"/>
  <c r="Q172" i="5"/>
  <c r="O172" i="5"/>
  <c r="M172" i="5"/>
  <c r="K172" i="5"/>
  <c r="J172" i="5"/>
  <c r="I172" i="5"/>
  <c r="H172" i="5"/>
  <c r="G172" i="5"/>
  <c r="F172" i="5"/>
  <c r="E172" i="5"/>
  <c r="D172" i="5"/>
  <c r="C172" i="5"/>
  <c r="Q171" i="5"/>
  <c r="O171" i="5"/>
  <c r="M171" i="5"/>
  <c r="K171" i="5"/>
  <c r="J171" i="5"/>
  <c r="I171" i="5"/>
  <c r="H171" i="5"/>
  <c r="G171" i="5"/>
  <c r="F171" i="5"/>
  <c r="E171" i="5"/>
  <c r="D171" i="5"/>
  <c r="C171" i="5"/>
  <c r="D182" i="5"/>
  <c r="D183" i="5"/>
  <c r="O164" i="5"/>
  <c r="M164" i="5"/>
  <c r="K164" i="5"/>
  <c r="J164" i="5"/>
  <c r="I164" i="5"/>
  <c r="H164" i="5"/>
  <c r="E164" i="5"/>
  <c r="Q163" i="5"/>
  <c r="O163" i="5"/>
  <c r="M163" i="5"/>
  <c r="K163" i="5"/>
  <c r="J163" i="5"/>
  <c r="I163" i="5"/>
  <c r="H163" i="5"/>
  <c r="G163" i="5"/>
  <c r="F163" i="5"/>
  <c r="E163" i="5"/>
  <c r="D163" i="5"/>
  <c r="C163" i="5"/>
  <c r="O161" i="5"/>
  <c r="M161" i="5"/>
  <c r="K161" i="5"/>
  <c r="J161" i="5"/>
  <c r="I161" i="5"/>
  <c r="H161" i="5"/>
  <c r="H130" i="5"/>
  <c r="G161" i="5"/>
  <c r="E161" i="5"/>
  <c r="Q160" i="5"/>
  <c r="M160" i="5"/>
  <c r="K160" i="5"/>
  <c r="J160" i="5"/>
  <c r="I160" i="5"/>
  <c r="H160" i="5"/>
  <c r="G160" i="5"/>
  <c r="F160" i="5"/>
  <c r="E160" i="5"/>
  <c r="D160" i="5"/>
  <c r="C160" i="5"/>
  <c r="O158" i="5"/>
  <c r="M158" i="5"/>
  <c r="K158" i="5"/>
  <c r="J158" i="5"/>
  <c r="I158" i="5"/>
  <c r="H158" i="5"/>
  <c r="E129" i="5"/>
  <c r="F158" i="5"/>
  <c r="E158" i="5"/>
  <c r="Q157" i="5"/>
  <c r="O157" i="5"/>
  <c r="M157" i="5"/>
  <c r="K157" i="5"/>
  <c r="J157" i="5"/>
  <c r="I157" i="5"/>
  <c r="H157" i="5"/>
  <c r="G157" i="5"/>
  <c r="F157" i="5"/>
  <c r="E157" i="5"/>
  <c r="D157" i="5"/>
  <c r="C157" i="5"/>
  <c r="Q155" i="5"/>
  <c r="O155" i="5"/>
  <c r="M155" i="5"/>
  <c r="K155" i="5"/>
  <c r="J155" i="5"/>
  <c r="I155" i="5"/>
  <c r="H155" i="5"/>
  <c r="G155" i="5"/>
  <c r="F155" i="5"/>
  <c r="E155" i="5"/>
  <c r="D155" i="5"/>
  <c r="C155" i="5"/>
  <c r="Q154" i="5"/>
  <c r="O154" i="5"/>
  <c r="M154" i="5"/>
  <c r="K154" i="5"/>
  <c r="J154" i="5"/>
  <c r="I154" i="5"/>
  <c r="H154" i="5"/>
  <c r="F154" i="5"/>
  <c r="E154" i="5"/>
  <c r="D154" i="5"/>
  <c r="C154" i="5"/>
  <c r="O147" i="5"/>
  <c r="M147" i="5"/>
  <c r="K147" i="5"/>
  <c r="J147" i="5"/>
  <c r="I147" i="5"/>
  <c r="H147" i="5"/>
  <c r="E147" i="5"/>
  <c r="Q146" i="5"/>
  <c r="O146" i="5"/>
  <c r="M146" i="5"/>
  <c r="K146" i="5"/>
  <c r="J146" i="5"/>
  <c r="I146" i="5"/>
  <c r="H146" i="5"/>
  <c r="G146" i="5"/>
  <c r="F146" i="5"/>
  <c r="E146" i="5"/>
  <c r="D146" i="5"/>
  <c r="C146" i="5"/>
  <c r="O144" i="5"/>
  <c r="M144" i="5"/>
  <c r="K144" i="5"/>
  <c r="J144" i="5"/>
  <c r="I144" i="5"/>
  <c r="H144" i="5"/>
  <c r="G144" i="5"/>
  <c r="E144" i="5"/>
  <c r="H126" i="5"/>
  <c r="C144" i="5"/>
  <c r="Q143" i="5"/>
  <c r="M143" i="5"/>
  <c r="K143" i="5"/>
  <c r="J143" i="5"/>
  <c r="I143" i="5"/>
  <c r="H143" i="5"/>
  <c r="F143" i="5"/>
  <c r="E143" i="5"/>
  <c r="D143" i="5"/>
  <c r="O141" i="5"/>
  <c r="M141" i="5"/>
  <c r="K141" i="5"/>
  <c r="J141" i="5"/>
  <c r="I141" i="5"/>
  <c r="H141" i="5"/>
  <c r="F141" i="5"/>
  <c r="E141" i="5"/>
  <c r="E127" i="5"/>
  <c r="D141" i="5"/>
  <c r="Q140" i="5"/>
  <c r="M140" i="5"/>
  <c r="K140" i="5"/>
  <c r="J140" i="5"/>
  <c r="I140" i="5"/>
  <c r="H140" i="5"/>
  <c r="F140" i="5"/>
  <c r="E140" i="5"/>
  <c r="D140" i="5"/>
  <c r="Q138" i="5"/>
  <c r="O138" i="5"/>
  <c r="M138" i="5"/>
  <c r="K138" i="5"/>
  <c r="J138" i="5"/>
  <c r="I138" i="5"/>
  <c r="H138" i="5"/>
  <c r="G138" i="5"/>
  <c r="F138" i="5"/>
  <c r="E138" i="5"/>
  <c r="D138" i="5"/>
  <c r="C138" i="5"/>
  <c r="Q137" i="5"/>
  <c r="O137" i="5"/>
  <c r="M137" i="5"/>
  <c r="K137" i="5"/>
  <c r="J137" i="5"/>
  <c r="I137" i="5"/>
  <c r="O313" i="5"/>
  <c r="H137" i="5"/>
  <c r="Q127" i="5"/>
  <c r="G137" i="5"/>
  <c r="F137" i="5"/>
  <c r="E137" i="5"/>
  <c r="Q294" i="5"/>
  <c r="D137" i="5"/>
  <c r="C137" i="5"/>
  <c r="O130" i="5"/>
  <c r="M130" i="5"/>
  <c r="K130" i="5"/>
  <c r="J130" i="5"/>
  <c r="I130" i="5"/>
  <c r="G348" i="5"/>
  <c r="G130" i="5"/>
  <c r="E130" i="5"/>
  <c r="Q129" i="5"/>
  <c r="O129" i="5"/>
  <c r="M129" i="5"/>
  <c r="K129" i="5"/>
  <c r="J129" i="5"/>
  <c r="I129" i="5"/>
  <c r="H129" i="5"/>
  <c r="F127" i="5"/>
  <c r="G129" i="5"/>
  <c r="F129" i="5"/>
  <c r="F294" i="5"/>
  <c r="D129" i="5"/>
  <c r="C129" i="5"/>
  <c r="O127" i="5"/>
  <c r="M127" i="5"/>
  <c r="K127" i="5"/>
  <c r="J127" i="5"/>
  <c r="I127" i="5"/>
  <c r="H127" i="5"/>
  <c r="G127" i="5"/>
  <c r="D345" i="5"/>
  <c r="D127" i="5"/>
  <c r="C127" i="5"/>
  <c r="Q126" i="5"/>
  <c r="O126" i="5"/>
  <c r="M126" i="5"/>
  <c r="K126" i="5"/>
  <c r="C147" i="5"/>
  <c r="J126" i="5"/>
  <c r="I126" i="5"/>
  <c r="G126" i="5"/>
  <c r="F126" i="5"/>
  <c r="E126" i="5"/>
  <c r="D126" i="5"/>
  <c r="C126" i="5"/>
  <c r="Q124" i="5"/>
  <c r="O124" i="5"/>
  <c r="M124" i="5"/>
  <c r="K124" i="5"/>
  <c r="J124" i="5"/>
  <c r="I124" i="5"/>
  <c r="H124" i="5"/>
  <c r="G124" i="5"/>
  <c r="F124" i="5"/>
  <c r="E124" i="5"/>
  <c r="C124" i="5"/>
  <c r="Q123" i="5"/>
  <c r="O123" i="5"/>
  <c r="M123" i="5"/>
  <c r="K123" i="5"/>
  <c r="J123" i="5"/>
  <c r="I123" i="5"/>
  <c r="H123" i="5"/>
  <c r="G123" i="5"/>
  <c r="F123" i="5"/>
  <c r="E123" i="5"/>
  <c r="D123" i="5"/>
  <c r="C123" i="5"/>
  <c r="Q121" i="5"/>
  <c r="O121" i="5"/>
  <c r="M121" i="5"/>
  <c r="K121" i="5"/>
  <c r="J121" i="5"/>
  <c r="I121" i="5"/>
  <c r="H121" i="5"/>
  <c r="G121" i="5"/>
  <c r="F121" i="5"/>
  <c r="E121" i="5"/>
  <c r="D121" i="5"/>
  <c r="C121" i="5"/>
  <c r="Q120" i="5"/>
  <c r="O120" i="5"/>
  <c r="M120" i="5"/>
  <c r="K120" i="5"/>
  <c r="J120" i="5"/>
  <c r="I120" i="5"/>
  <c r="H120" i="5"/>
  <c r="G120" i="5"/>
  <c r="F120" i="5"/>
  <c r="E120" i="5"/>
  <c r="D120" i="5"/>
  <c r="C120" i="5"/>
  <c r="Q113" i="5"/>
  <c r="O113" i="5"/>
  <c r="M113" i="5"/>
  <c r="K113" i="5"/>
  <c r="J113" i="5"/>
  <c r="I113" i="5"/>
  <c r="H113" i="5"/>
  <c r="E113" i="5"/>
  <c r="Q112" i="5"/>
  <c r="O112" i="5"/>
  <c r="M112" i="5"/>
  <c r="K112" i="5"/>
  <c r="J112" i="5"/>
  <c r="I112" i="5"/>
  <c r="H112" i="5"/>
  <c r="G112" i="5"/>
  <c r="F112" i="5"/>
  <c r="E112" i="5"/>
  <c r="D112" i="5"/>
  <c r="C112" i="5"/>
  <c r="Q110" i="5"/>
  <c r="O110" i="5"/>
  <c r="M110" i="5"/>
  <c r="K110" i="5"/>
  <c r="J110" i="5"/>
  <c r="I110" i="5"/>
  <c r="H110" i="5"/>
  <c r="G110" i="5"/>
  <c r="F110" i="5"/>
  <c r="E110" i="5"/>
  <c r="C110" i="5"/>
  <c r="Q109" i="5"/>
  <c r="O109" i="5"/>
  <c r="M109" i="5"/>
  <c r="K109" i="5"/>
  <c r="J109" i="5"/>
  <c r="I109" i="5"/>
  <c r="H109" i="5"/>
  <c r="G109" i="5"/>
  <c r="F109" i="5"/>
  <c r="E109" i="5"/>
  <c r="D109" i="5"/>
  <c r="C109" i="5"/>
  <c r="Q107" i="5"/>
  <c r="O107" i="5"/>
  <c r="M107" i="5"/>
  <c r="K107" i="5"/>
  <c r="J107" i="5"/>
  <c r="I107" i="5"/>
  <c r="H107" i="5"/>
  <c r="F107" i="5"/>
  <c r="E107" i="5"/>
  <c r="D107" i="5"/>
  <c r="C107" i="5"/>
  <c r="Q106" i="5"/>
  <c r="O106" i="5"/>
  <c r="M106" i="5"/>
  <c r="K106" i="5"/>
  <c r="J106" i="5"/>
  <c r="I106" i="5"/>
  <c r="H106" i="5"/>
  <c r="G106" i="5"/>
  <c r="F106" i="5"/>
  <c r="E106" i="5"/>
  <c r="D106" i="5"/>
  <c r="C106" i="5"/>
  <c r="Q104" i="5"/>
  <c r="O104" i="5"/>
  <c r="M104" i="5"/>
  <c r="K104" i="5"/>
  <c r="J104" i="5"/>
  <c r="I104" i="5"/>
  <c r="H104" i="5"/>
  <c r="G104" i="5"/>
  <c r="F104" i="5"/>
  <c r="E104" i="5"/>
  <c r="D104" i="5"/>
  <c r="C104" i="5"/>
  <c r="Q103" i="5"/>
  <c r="O103" i="5"/>
  <c r="M103" i="5"/>
  <c r="K103" i="5"/>
  <c r="J103" i="5"/>
  <c r="I103" i="5"/>
  <c r="H103" i="5"/>
  <c r="F103" i="5"/>
  <c r="E103" i="5"/>
  <c r="D103" i="5"/>
  <c r="C103" i="5"/>
  <c r="O96" i="5"/>
  <c r="M96" i="5"/>
  <c r="K96" i="5"/>
  <c r="J96" i="5"/>
  <c r="I96" i="5"/>
  <c r="H96" i="5"/>
  <c r="E96" i="5"/>
  <c r="C96" i="5"/>
  <c r="Q95" i="5"/>
  <c r="O95" i="5"/>
  <c r="M95" i="5"/>
  <c r="K95" i="5"/>
  <c r="J95" i="5"/>
  <c r="I95" i="5"/>
  <c r="H95" i="5"/>
  <c r="G95" i="5"/>
  <c r="F95" i="5"/>
  <c r="E95" i="5"/>
  <c r="D95" i="5"/>
  <c r="C95" i="5"/>
  <c r="Q93" i="5"/>
  <c r="O93" i="5"/>
  <c r="M93" i="5"/>
  <c r="K93" i="5"/>
  <c r="J93" i="5"/>
  <c r="I93" i="5"/>
  <c r="H93" i="5"/>
  <c r="G93" i="5"/>
  <c r="F93" i="5"/>
  <c r="E93" i="5"/>
  <c r="D93" i="5"/>
  <c r="C93" i="5"/>
  <c r="Q92" i="5"/>
  <c r="O92" i="5"/>
  <c r="M92" i="5"/>
  <c r="K92" i="5"/>
  <c r="J92" i="5"/>
  <c r="I92" i="5"/>
  <c r="H92" i="5"/>
  <c r="G92" i="5"/>
  <c r="F92" i="5"/>
  <c r="E92" i="5"/>
  <c r="D92" i="5"/>
  <c r="C92" i="5"/>
  <c r="O90" i="5"/>
  <c r="M90" i="5"/>
  <c r="K90" i="5"/>
  <c r="J90" i="5"/>
  <c r="I90" i="5"/>
  <c r="H90" i="5"/>
  <c r="F90" i="5"/>
  <c r="E90" i="5"/>
  <c r="D90" i="5"/>
  <c r="C90" i="5"/>
  <c r="Q89" i="5"/>
  <c r="O89" i="5"/>
  <c r="M89" i="5"/>
  <c r="K89" i="5"/>
  <c r="J89" i="5"/>
  <c r="I89" i="5"/>
  <c r="H89" i="5"/>
  <c r="F89" i="5"/>
  <c r="E89" i="5"/>
  <c r="D89" i="5"/>
  <c r="C89" i="5"/>
  <c r="Q87" i="5"/>
  <c r="O87" i="5"/>
  <c r="M87" i="5"/>
  <c r="K87" i="5"/>
  <c r="J87" i="5"/>
  <c r="I87" i="5"/>
  <c r="H87" i="5"/>
  <c r="G87" i="5"/>
  <c r="F87" i="5"/>
  <c r="E87" i="5"/>
  <c r="D87" i="5"/>
  <c r="C87" i="5"/>
  <c r="Q86" i="5"/>
  <c r="O86" i="5"/>
  <c r="M86" i="5"/>
  <c r="K86" i="5"/>
  <c r="J86" i="5"/>
  <c r="I86" i="5"/>
  <c r="H86" i="5"/>
  <c r="G86" i="5"/>
  <c r="F86" i="5"/>
  <c r="E86" i="5"/>
  <c r="D86" i="5"/>
  <c r="C86" i="5"/>
  <c r="L221" i="4"/>
  <c r="K221" i="4"/>
  <c r="L220" i="4"/>
  <c r="K220" i="4"/>
  <c r="L219" i="4"/>
  <c r="P219" i="4"/>
  <c r="K219" i="4"/>
  <c r="L218" i="4"/>
  <c r="P218" i="4"/>
  <c r="K218" i="4"/>
  <c r="L217" i="4"/>
  <c r="K217" i="4"/>
  <c r="L216" i="4"/>
  <c r="K216" i="4"/>
  <c r="L215" i="4"/>
  <c r="P215" i="4"/>
  <c r="K215" i="4"/>
  <c r="L214" i="4"/>
  <c r="P214" i="4"/>
  <c r="K214" i="4"/>
  <c r="L213" i="4"/>
  <c r="K213" i="4"/>
  <c r="L212" i="4"/>
  <c r="K212" i="4"/>
  <c r="L211" i="4"/>
  <c r="P211" i="4"/>
  <c r="K211" i="4"/>
  <c r="L210" i="4"/>
  <c r="P210" i="4"/>
  <c r="K210" i="4"/>
  <c r="L209" i="4"/>
  <c r="K209" i="4"/>
  <c r="L208" i="4"/>
  <c r="K208" i="4"/>
  <c r="L207" i="4"/>
  <c r="P207" i="4"/>
  <c r="K207" i="4"/>
  <c r="L206" i="4"/>
  <c r="P206" i="4"/>
  <c r="K206" i="4"/>
  <c r="L205" i="4"/>
  <c r="K205" i="4"/>
  <c r="L204" i="4"/>
  <c r="K204" i="4"/>
  <c r="L203" i="4"/>
  <c r="P203" i="4"/>
  <c r="K203" i="4"/>
  <c r="L202" i="4"/>
  <c r="P202" i="4"/>
  <c r="K202" i="4"/>
  <c r="L201" i="4"/>
  <c r="P201" i="4"/>
  <c r="K201" i="4"/>
  <c r="L200" i="4"/>
  <c r="P200" i="4"/>
  <c r="K200" i="4"/>
  <c r="L199" i="4"/>
  <c r="P199" i="4"/>
  <c r="K199" i="4"/>
  <c r="L198" i="4"/>
  <c r="P198" i="4"/>
  <c r="K198" i="4"/>
  <c r="L197" i="4"/>
  <c r="P197" i="4"/>
  <c r="K197" i="4"/>
  <c r="L196" i="4"/>
  <c r="P196" i="4"/>
  <c r="K196" i="4"/>
  <c r="L195" i="4"/>
  <c r="P195" i="4"/>
  <c r="K195" i="4"/>
  <c r="L194" i="4"/>
  <c r="P194" i="4"/>
  <c r="K194" i="4"/>
  <c r="L193" i="4"/>
  <c r="P193" i="4"/>
  <c r="K193" i="4"/>
  <c r="L192" i="4"/>
  <c r="P192" i="4"/>
  <c r="K192" i="4"/>
  <c r="L191" i="4"/>
  <c r="P191" i="4"/>
  <c r="K191" i="4"/>
  <c r="L190" i="4"/>
  <c r="P190" i="4"/>
  <c r="K190" i="4"/>
  <c r="L189" i="4"/>
  <c r="P189" i="4"/>
  <c r="K189" i="4"/>
  <c r="L188" i="4"/>
  <c r="P188" i="4"/>
  <c r="K188" i="4"/>
  <c r="L187" i="4"/>
  <c r="P187" i="4"/>
  <c r="K187" i="4"/>
  <c r="L186" i="4"/>
  <c r="P186" i="4"/>
  <c r="K186" i="4"/>
  <c r="L185" i="4"/>
  <c r="P185" i="4"/>
  <c r="K185" i="4"/>
  <c r="L184" i="4"/>
  <c r="P184" i="4"/>
  <c r="K184" i="4"/>
  <c r="L183" i="4"/>
  <c r="P183" i="4"/>
  <c r="K183" i="4"/>
  <c r="L182" i="4"/>
  <c r="P182" i="4"/>
  <c r="K182" i="4"/>
  <c r="L181" i="4"/>
  <c r="P181" i="4"/>
  <c r="K181" i="4"/>
  <c r="L180" i="4"/>
  <c r="P180" i="4"/>
  <c r="K180" i="4"/>
  <c r="L179" i="4"/>
  <c r="P179" i="4"/>
  <c r="K179" i="4"/>
  <c r="L178" i="4"/>
  <c r="P178" i="4"/>
  <c r="K178" i="4"/>
  <c r="L177" i="4"/>
  <c r="P177" i="4"/>
  <c r="K177" i="4"/>
  <c r="L176" i="4"/>
  <c r="P176" i="4"/>
  <c r="K176" i="4"/>
  <c r="L175" i="4"/>
  <c r="P175" i="4"/>
  <c r="K175" i="4"/>
  <c r="L174" i="4"/>
  <c r="P174" i="4"/>
  <c r="K174" i="4"/>
  <c r="L173" i="4"/>
  <c r="P173" i="4"/>
  <c r="K173" i="4"/>
  <c r="L172" i="4"/>
  <c r="P172" i="4"/>
  <c r="K172" i="4"/>
  <c r="L171" i="4"/>
  <c r="P171" i="4"/>
  <c r="K171" i="4"/>
  <c r="L170" i="4"/>
  <c r="P170" i="4"/>
  <c r="K170" i="4"/>
  <c r="L169" i="4"/>
  <c r="P169" i="4"/>
  <c r="K169" i="4"/>
  <c r="L168" i="4"/>
  <c r="P168" i="4"/>
  <c r="K168" i="4"/>
  <c r="L167" i="4"/>
  <c r="P167" i="4"/>
  <c r="K167" i="4"/>
  <c r="L166" i="4"/>
  <c r="P166" i="4"/>
  <c r="K166" i="4"/>
  <c r="L165" i="4"/>
  <c r="P165" i="4"/>
  <c r="K165" i="4"/>
  <c r="L164" i="4"/>
  <c r="P164" i="4"/>
  <c r="K164" i="4"/>
  <c r="L163" i="4"/>
  <c r="P163" i="4"/>
  <c r="K163" i="4"/>
  <c r="L162" i="4"/>
  <c r="P162" i="4"/>
  <c r="K162" i="4"/>
  <c r="L161" i="4"/>
  <c r="P161" i="4"/>
  <c r="K161" i="4"/>
  <c r="L160" i="4"/>
  <c r="P160" i="4"/>
  <c r="K160" i="4"/>
  <c r="L159" i="4"/>
  <c r="P159" i="4"/>
  <c r="K159" i="4"/>
  <c r="L158" i="4"/>
  <c r="P158" i="4"/>
  <c r="K158" i="4"/>
  <c r="L157" i="4"/>
  <c r="P157" i="4"/>
  <c r="K157" i="4"/>
  <c r="L156" i="4"/>
  <c r="P156" i="4"/>
  <c r="K156" i="4"/>
  <c r="L155" i="4"/>
  <c r="P155" i="4"/>
  <c r="K155" i="4"/>
  <c r="L154" i="4"/>
  <c r="P154" i="4"/>
  <c r="K154" i="4"/>
  <c r="L153" i="4"/>
  <c r="P153" i="4"/>
  <c r="K153" i="4"/>
  <c r="L152" i="4"/>
  <c r="P152" i="4"/>
  <c r="K152" i="4"/>
  <c r="L151" i="4"/>
  <c r="P151" i="4"/>
  <c r="K151" i="4"/>
  <c r="L150" i="4"/>
  <c r="P150" i="4"/>
  <c r="K150" i="4"/>
  <c r="L149" i="4"/>
  <c r="P149" i="4"/>
  <c r="K149" i="4"/>
  <c r="L148" i="4"/>
  <c r="P148" i="4"/>
  <c r="K148" i="4"/>
  <c r="L147" i="4"/>
  <c r="P147" i="4"/>
  <c r="K147" i="4"/>
  <c r="L146" i="4"/>
  <c r="P146" i="4"/>
  <c r="K146" i="4"/>
  <c r="L145" i="4"/>
  <c r="P145" i="4"/>
  <c r="K145" i="4"/>
  <c r="L144" i="4"/>
  <c r="P144" i="4"/>
  <c r="K144" i="4"/>
  <c r="L143" i="4"/>
  <c r="P143" i="4"/>
  <c r="K143" i="4"/>
  <c r="L142" i="4"/>
  <c r="P142" i="4"/>
  <c r="K142" i="4"/>
  <c r="L141" i="4"/>
  <c r="P141" i="4"/>
  <c r="K141" i="4"/>
  <c r="L140" i="4"/>
  <c r="P140" i="4"/>
  <c r="K140" i="4"/>
  <c r="L139" i="4"/>
  <c r="P139" i="4"/>
  <c r="K139" i="4"/>
  <c r="L138" i="4"/>
  <c r="P138" i="4"/>
  <c r="K138" i="4"/>
  <c r="L137" i="4"/>
  <c r="P137" i="4"/>
  <c r="K137" i="4"/>
  <c r="L136" i="4"/>
  <c r="P136" i="4"/>
  <c r="K136" i="4"/>
  <c r="L135" i="4"/>
  <c r="P135" i="4"/>
  <c r="K135" i="4"/>
  <c r="L134" i="4"/>
  <c r="P134" i="4"/>
  <c r="K134" i="4"/>
  <c r="L133" i="4"/>
  <c r="P133" i="4"/>
  <c r="K133" i="4"/>
  <c r="L132" i="4"/>
  <c r="P132" i="4"/>
  <c r="K132" i="4"/>
  <c r="L131" i="4"/>
  <c r="P131" i="4"/>
  <c r="K131" i="4"/>
  <c r="L130" i="4"/>
  <c r="P130" i="4"/>
  <c r="K130" i="4"/>
  <c r="L129" i="4"/>
  <c r="P129" i="4"/>
  <c r="K129" i="4"/>
  <c r="L128" i="4"/>
  <c r="P128" i="4"/>
  <c r="K128" i="4"/>
  <c r="L127" i="4"/>
  <c r="P127" i="4"/>
  <c r="K127" i="4"/>
  <c r="L126" i="4"/>
  <c r="P126" i="4"/>
  <c r="K126" i="4"/>
  <c r="L125" i="4"/>
  <c r="P125" i="4"/>
  <c r="K125" i="4"/>
  <c r="L124" i="4"/>
  <c r="P124" i="4"/>
  <c r="K124" i="4"/>
  <c r="L123" i="4"/>
  <c r="P123" i="4"/>
  <c r="K123" i="4"/>
  <c r="L122" i="4"/>
  <c r="P122" i="4"/>
  <c r="K122" i="4"/>
  <c r="L121" i="4"/>
  <c r="P121" i="4"/>
  <c r="K121" i="4"/>
  <c r="L120" i="4"/>
  <c r="P120" i="4"/>
  <c r="K120" i="4"/>
  <c r="L119" i="4"/>
  <c r="P119" i="4"/>
  <c r="K119" i="4"/>
  <c r="L118" i="4"/>
  <c r="P118" i="4"/>
  <c r="K118" i="4"/>
  <c r="L117" i="4"/>
  <c r="P117" i="4"/>
  <c r="K117" i="4"/>
  <c r="L116" i="4"/>
  <c r="P116" i="4"/>
  <c r="K116" i="4"/>
  <c r="L115" i="4"/>
  <c r="P115" i="4"/>
  <c r="K115" i="4"/>
  <c r="L114" i="4"/>
  <c r="P114" i="4"/>
  <c r="K114" i="4"/>
  <c r="L113" i="4"/>
  <c r="P113" i="4"/>
  <c r="K113" i="4"/>
  <c r="L112" i="4"/>
  <c r="P112" i="4"/>
  <c r="K112" i="4"/>
  <c r="L111" i="4"/>
  <c r="P111" i="4"/>
  <c r="K111" i="4"/>
  <c r="L110" i="4"/>
  <c r="P110" i="4"/>
  <c r="K110" i="4"/>
  <c r="L109" i="4"/>
  <c r="P109" i="4"/>
  <c r="K109" i="4"/>
  <c r="L108" i="4"/>
  <c r="P108" i="4"/>
  <c r="K108" i="4"/>
  <c r="L107" i="4"/>
  <c r="P107" i="4"/>
  <c r="K107" i="4"/>
  <c r="L106" i="4"/>
  <c r="P106" i="4"/>
  <c r="K106" i="4"/>
  <c r="L105" i="4"/>
  <c r="P105" i="4"/>
  <c r="K105" i="4"/>
  <c r="L104" i="4"/>
  <c r="P104" i="4"/>
  <c r="K104" i="4"/>
  <c r="L103" i="4"/>
  <c r="P103" i="4"/>
  <c r="K103" i="4"/>
  <c r="L102" i="4"/>
  <c r="P102" i="4"/>
  <c r="K102" i="4"/>
  <c r="L101" i="4"/>
  <c r="P101" i="4"/>
  <c r="K101" i="4"/>
  <c r="L100" i="4"/>
  <c r="P100" i="4"/>
  <c r="K100" i="4"/>
  <c r="L99" i="4"/>
  <c r="P99" i="4"/>
  <c r="K99" i="4"/>
  <c r="L98" i="4"/>
  <c r="P98" i="4"/>
  <c r="K98" i="4"/>
  <c r="L97" i="4"/>
  <c r="P97" i="4"/>
  <c r="K97" i="4"/>
  <c r="L96" i="4"/>
  <c r="P96" i="4"/>
  <c r="K96" i="4"/>
  <c r="L95" i="4"/>
  <c r="P95" i="4"/>
  <c r="K95" i="4"/>
  <c r="L94" i="4"/>
  <c r="P94" i="4"/>
  <c r="K94" i="4"/>
  <c r="L93" i="4"/>
  <c r="P93" i="4"/>
  <c r="K93" i="4"/>
  <c r="L92" i="4"/>
  <c r="P92" i="4"/>
  <c r="K92" i="4"/>
  <c r="L91" i="4"/>
  <c r="P91" i="4"/>
  <c r="K91" i="4"/>
  <c r="L90" i="4"/>
  <c r="P90" i="4"/>
  <c r="K90" i="4"/>
  <c r="L89" i="4"/>
  <c r="P89" i="4"/>
  <c r="K89" i="4"/>
  <c r="L88" i="4"/>
  <c r="P88" i="4"/>
  <c r="K88" i="4"/>
  <c r="L87" i="4"/>
  <c r="P87" i="4"/>
  <c r="K87" i="4"/>
  <c r="L86" i="4"/>
  <c r="P86" i="4"/>
  <c r="K86" i="4"/>
  <c r="L85" i="4"/>
  <c r="P85" i="4"/>
  <c r="K85" i="4"/>
  <c r="L84" i="4"/>
  <c r="P84" i="4"/>
  <c r="K84" i="4"/>
  <c r="L83" i="4"/>
  <c r="P83" i="4"/>
  <c r="K83" i="4"/>
  <c r="L82" i="4"/>
  <c r="P82" i="4"/>
  <c r="K82" i="4"/>
  <c r="L81" i="4"/>
  <c r="P81" i="4"/>
  <c r="K81" i="4"/>
  <c r="L80" i="4"/>
  <c r="P80" i="4"/>
  <c r="K80" i="4"/>
  <c r="L79" i="4"/>
  <c r="P79" i="4"/>
  <c r="K79" i="4"/>
  <c r="L78" i="4"/>
  <c r="P78" i="4"/>
  <c r="K78" i="4"/>
  <c r="L77" i="4"/>
  <c r="P77" i="4"/>
  <c r="K77" i="4"/>
  <c r="L76" i="4"/>
  <c r="P76" i="4"/>
  <c r="K76" i="4"/>
  <c r="L75" i="4"/>
  <c r="P75" i="4"/>
  <c r="K75" i="4"/>
  <c r="L74" i="4"/>
  <c r="P74" i="4"/>
  <c r="K74" i="4"/>
  <c r="L73" i="4"/>
  <c r="P73" i="4"/>
  <c r="K73" i="4"/>
  <c r="L72" i="4"/>
  <c r="P72" i="4"/>
  <c r="K72" i="4"/>
  <c r="L71" i="4"/>
  <c r="P71" i="4"/>
  <c r="K71" i="4"/>
  <c r="L70" i="4"/>
  <c r="P70" i="4"/>
  <c r="K70" i="4"/>
  <c r="L69" i="4"/>
  <c r="P69" i="4"/>
  <c r="K69" i="4"/>
  <c r="L68" i="4"/>
  <c r="P68" i="4"/>
  <c r="K68" i="4"/>
  <c r="L67" i="4"/>
  <c r="P67" i="4"/>
  <c r="K67" i="4"/>
  <c r="L66" i="4"/>
  <c r="P66" i="4"/>
  <c r="K66" i="4"/>
  <c r="L65" i="4"/>
  <c r="P65" i="4"/>
  <c r="K65" i="4"/>
  <c r="L64" i="4"/>
  <c r="P64" i="4"/>
  <c r="K64" i="4"/>
  <c r="L63" i="4"/>
  <c r="P63" i="4"/>
  <c r="K63" i="4"/>
  <c r="L62" i="4"/>
  <c r="P62" i="4"/>
  <c r="K62" i="4"/>
  <c r="L61" i="4"/>
  <c r="P61" i="4"/>
  <c r="K61" i="4"/>
  <c r="L60" i="4"/>
  <c r="P60" i="4"/>
  <c r="K60" i="4"/>
  <c r="L59" i="4"/>
  <c r="P59" i="4"/>
  <c r="K59" i="4"/>
  <c r="L58" i="4"/>
  <c r="P58" i="4"/>
  <c r="K58" i="4"/>
  <c r="L57" i="4"/>
  <c r="P57" i="4"/>
  <c r="K57" i="4"/>
  <c r="L56" i="4"/>
  <c r="P56" i="4"/>
  <c r="K56" i="4"/>
  <c r="L55" i="4"/>
  <c r="P55" i="4"/>
  <c r="K55" i="4"/>
  <c r="L54" i="4"/>
  <c r="P54" i="4"/>
  <c r="K54" i="4"/>
  <c r="L53" i="4"/>
  <c r="P53" i="4"/>
  <c r="K53" i="4"/>
  <c r="L52" i="4"/>
  <c r="P52" i="4"/>
  <c r="K52" i="4"/>
  <c r="Q6" i="6"/>
  <c r="J6" i="6"/>
  <c r="K5" i="6"/>
  <c r="C6" i="6"/>
  <c r="K4" i="6"/>
  <c r="Q79" i="5"/>
  <c r="O79" i="5"/>
  <c r="M79" i="5"/>
  <c r="K79" i="5"/>
  <c r="J79" i="5"/>
  <c r="I79" i="5"/>
  <c r="H79" i="5"/>
  <c r="G79" i="5"/>
  <c r="F79" i="5"/>
  <c r="E79" i="5"/>
  <c r="D79" i="5"/>
  <c r="C79" i="5"/>
  <c r="Q78" i="5"/>
  <c r="O78" i="5"/>
  <c r="M78" i="5"/>
  <c r="K78" i="5"/>
  <c r="J78" i="5"/>
  <c r="I78" i="5"/>
  <c r="H78" i="5"/>
  <c r="G78" i="5"/>
  <c r="F78" i="5"/>
  <c r="E78" i="5"/>
  <c r="D78" i="5"/>
  <c r="C78" i="5"/>
  <c r="Q76" i="5"/>
  <c r="O76" i="5"/>
  <c r="M76" i="5"/>
  <c r="K76" i="5"/>
  <c r="J76" i="5"/>
  <c r="I76" i="5"/>
  <c r="H76" i="5"/>
  <c r="G76" i="5"/>
  <c r="F76" i="5"/>
  <c r="E76" i="5"/>
  <c r="D76" i="5"/>
  <c r="C76" i="5"/>
  <c r="Q75" i="5"/>
  <c r="O75" i="5"/>
  <c r="M75" i="5"/>
  <c r="K75" i="5"/>
  <c r="J75" i="5"/>
  <c r="I75" i="5"/>
  <c r="H75" i="5"/>
  <c r="G75" i="5"/>
  <c r="F75" i="5"/>
  <c r="E75" i="5"/>
  <c r="D75" i="5"/>
  <c r="C75" i="5"/>
  <c r="Q73" i="5"/>
  <c r="O73" i="5"/>
  <c r="M73" i="5"/>
  <c r="K73" i="5"/>
  <c r="J73" i="5"/>
  <c r="I73" i="5"/>
  <c r="H73" i="5"/>
  <c r="G73" i="5"/>
  <c r="F73" i="5"/>
  <c r="E73" i="5"/>
  <c r="D73" i="5"/>
  <c r="C73" i="5"/>
  <c r="Q72" i="5"/>
  <c r="O72" i="5"/>
  <c r="M72" i="5"/>
  <c r="K72" i="5"/>
  <c r="J72" i="5"/>
  <c r="I72" i="5"/>
  <c r="H72" i="5"/>
  <c r="G72" i="5"/>
  <c r="F72" i="5"/>
  <c r="E72" i="5"/>
  <c r="D72" i="5"/>
  <c r="C72" i="5"/>
  <c r="Q70" i="5"/>
  <c r="O70" i="5"/>
  <c r="M70" i="5"/>
  <c r="K70" i="5"/>
  <c r="J70" i="5"/>
  <c r="I70" i="5"/>
  <c r="H70" i="5"/>
  <c r="G70" i="5"/>
  <c r="F70" i="5"/>
  <c r="E70" i="5"/>
  <c r="D70" i="5"/>
  <c r="C70" i="5"/>
  <c r="Q69" i="5"/>
  <c r="O69" i="5"/>
  <c r="M69" i="5"/>
  <c r="K69" i="5"/>
  <c r="J69" i="5"/>
  <c r="I69" i="5"/>
  <c r="H69" i="5"/>
  <c r="G69" i="5"/>
  <c r="F69" i="5"/>
  <c r="E69" i="5"/>
  <c r="D69" i="5"/>
  <c r="C69" i="5"/>
  <c r="Q62" i="5"/>
  <c r="O62" i="5"/>
  <c r="M62" i="5"/>
  <c r="K62" i="5"/>
  <c r="J62" i="5"/>
  <c r="I62" i="5"/>
  <c r="H62" i="5"/>
  <c r="G62" i="5"/>
  <c r="F62" i="5"/>
  <c r="E62" i="5"/>
  <c r="D62" i="5"/>
  <c r="C62" i="5"/>
  <c r="Q61" i="5"/>
  <c r="O61" i="5"/>
  <c r="M61" i="5"/>
  <c r="K61" i="5"/>
  <c r="J61" i="5"/>
  <c r="I61" i="5"/>
  <c r="H61" i="5"/>
  <c r="G61" i="5"/>
  <c r="F61" i="5"/>
  <c r="E61" i="5"/>
  <c r="D61" i="5"/>
  <c r="C61" i="5"/>
  <c r="Q59" i="5"/>
  <c r="O59" i="5"/>
  <c r="M59" i="5"/>
  <c r="K59" i="5"/>
  <c r="J59" i="5"/>
  <c r="I59" i="5"/>
  <c r="H59" i="5"/>
  <c r="G59" i="5"/>
  <c r="F59" i="5"/>
  <c r="E59" i="5"/>
  <c r="D59" i="5"/>
  <c r="C59" i="5"/>
  <c r="Q58" i="5"/>
  <c r="O58" i="5"/>
  <c r="M58" i="5"/>
  <c r="K58" i="5"/>
  <c r="J58" i="5"/>
  <c r="I58" i="5"/>
  <c r="H58" i="5"/>
  <c r="G58" i="5"/>
  <c r="F58" i="5"/>
  <c r="E58" i="5"/>
  <c r="D58" i="5"/>
  <c r="C58" i="5"/>
  <c r="Q56" i="5"/>
  <c r="O56" i="5"/>
  <c r="M56" i="5"/>
  <c r="K56" i="5"/>
  <c r="J56" i="5"/>
  <c r="I56" i="5"/>
  <c r="H56" i="5"/>
  <c r="G56" i="5"/>
  <c r="F56" i="5"/>
  <c r="E56" i="5"/>
  <c r="D56" i="5"/>
  <c r="C56" i="5"/>
  <c r="Q55" i="5"/>
  <c r="O55" i="5"/>
  <c r="M55" i="5"/>
  <c r="K55" i="5"/>
  <c r="J55" i="5"/>
  <c r="I55" i="5"/>
  <c r="H55" i="5"/>
  <c r="G55" i="5"/>
  <c r="F55" i="5"/>
  <c r="E55" i="5"/>
  <c r="D55" i="5"/>
  <c r="C55" i="5"/>
  <c r="Q53" i="5"/>
  <c r="O53" i="5"/>
  <c r="M53" i="5"/>
  <c r="K53" i="5"/>
  <c r="J53" i="5"/>
  <c r="I53" i="5"/>
  <c r="H53" i="5"/>
  <c r="G53" i="5"/>
  <c r="F53" i="5"/>
  <c r="E53" i="5"/>
  <c r="D53" i="5"/>
  <c r="C53" i="5"/>
  <c r="Q52" i="5"/>
  <c r="O52" i="5"/>
  <c r="M52" i="5"/>
  <c r="K52" i="5"/>
  <c r="J52" i="5"/>
  <c r="I52" i="5"/>
  <c r="H52" i="5"/>
  <c r="F52" i="5"/>
  <c r="E52" i="5"/>
  <c r="D52" i="5"/>
  <c r="C52" i="5"/>
  <c r="Q45" i="5"/>
  <c r="O45" i="5"/>
  <c r="M45" i="5"/>
  <c r="K45" i="5"/>
  <c r="J45" i="5"/>
  <c r="I45" i="5"/>
  <c r="H45" i="5"/>
  <c r="G45" i="5"/>
  <c r="F45" i="5"/>
  <c r="E45" i="5"/>
  <c r="D45" i="5"/>
  <c r="C45" i="5"/>
  <c r="Q44" i="5"/>
  <c r="O44" i="5"/>
  <c r="M44" i="5"/>
  <c r="K44" i="5"/>
  <c r="J44" i="5"/>
  <c r="I44" i="5"/>
  <c r="H44" i="5"/>
  <c r="G44" i="5"/>
  <c r="F44" i="5"/>
  <c r="E44" i="5"/>
  <c r="D44" i="5"/>
  <c r="C44" i="5"/>
  <c r="Q42" i="5"/>
  <c r="O42" i="5"/>
  <c r="M42" i="5"/>
  <c r="K42" i="5"/>
  <c r="J42" i="5"/>
  <c r="I42" i="5"/>
  <c r="H42" i="5"/>
  <c r="G42" i="5"/>
  <c r="F42" i="5"/>
  <c r="E42" i="5"/>
  <c r="D42" i="5"/>
  <c r="C42" i="5"/>
  <c r="Q41" i="5"/>
  <c r="O41" i="5"/>
  <c r="M41" i="5"/>
  <c r="K41" i="5"/>
  <c r="J41" i="5"/>
  <c r="I41" i="5"/>
  <c r="H41" i="5"/>
  <c r="G41" i="5"/>
  <c r="F41" i="5"/>
  <c r="E41" i="5"/>
  <c r="D41" i="5"/>
  <c r="C41" i="5"/>
  <c r="Q39" i="5"/>
  <c r="O39" i="5"/>
  <c r="M39" i="5"/>
  <c r="K39" i="5"/>
  <c r="J39" i="5"/>
  <c r="I39" i="5"/>
  <c r="H39" i="5"/>
  <c r="G39" i="5"/>
  <c r="F39" i="5"/>
  <c r="E39" i="5"/>
  <c r="D39" i="5"/>
  <c r="C39" i="5"/>
  <c r="Q38" i="5"/>
  <c r="O38" i="5"/>
  <c r="M38" i="5"/>
  <c r="K38" i="5"/>
  <c r="J38" i="5"/>
  <c r="I38" i="5"/>
  <c r="H38" i="5"/>
  <c r="F38" i="5"/>
  <c r="E38" i="5"/>
  <c r="D38" i="5"/>
  <c r="C38" i="5"/>
  <c r="Q36" i="5"/>
  <c r="O36" i="5"/>
  <c r="M36" i="5"/>
  <c r="K36" i="5"/>
  <c r="J36" i="5"/>
  <c r="I36" i="5"/>
  <c r="H36" i="5"/>
  <c r="G36" i="5"/>
  <c r="F36" i="5"/>
  <c r="E36" i="5"/>
  <c r="D36" i="5"/>
  <c r="C36" i="5"/>
  <c r="Q35" i="5"/>
  <c r="O35" i="5"/>
  <c r="M35" i="5"/>
  <c r="K35" i="5"/>
  <c r="J35" i="5"/>
  <c r="I35" i="5"/>
  <c r="H35" i="5"/>
  <c r="G35" i="5"/>
  <c r="F35" i="5"/>
  <c r="E35" i="5"/>
  <c r="D35" i="5"/>
  <c r="C35" i="5"/>
  <c r="P25" i="5"/>
  <c r="Q25" i="5"/>
  <c r="P24" i="5"/>
  <c r="P23" i="5"/>
  <c r="P22" i="5"/>
  <c r="Q22" i="5"/>
  <c r="S19" i="5"/>
  <c r="R19" i="5"/>
  <c r="S18" i="5"/>
  <c r="R18" i="5"/>
  <c r="R17" i="5"/>
  <c r="R16" i="5"/>
  <c r="L51" i="4"/>
  <c r="P51" i="4"/>
  <c r="K51" i="4"/>
  <c r="L50" i="4"/>
  <c r="P50" i="4"/>
  <c r="K50" i="4"/>
  <c r="L49" i="4"/>
  <c r="P49" i="4"/>
  <c r="K49" i="4"/>
  <c r="L48" i="4"/>
  <c r="P48" i="4"/>
  <c r="K48" i="4"/>
  <c r="L47" i="4"/>
  <c r="P47" i="4"/>
  <c r="K47" i="4"/>
  <c r="L46" i="4"/>
  <c r="P46" i="4"/>
  <c r="K46" i="4"/>
  <c r="L45" i="4"/>
  <c r="P45" i="4"/>
  <c r="K45" i="4"/>
  <c r="L44" i="4"/>
  <c r="P44" i="4"/>
  <c r="K44" i="4"/>
  <c r="L43" i="4"/>
  <c r="P43" i="4"/>
  <c r="K43" i="4"/>
  <c r="L42" i="4"/>
  <c r="P42" i="4"/>
  <c r="K42" i="4"/>
  <c r="L41" i="4"/>
  <c r="P41" i="4"/>
  <c r="K41" i="4"/>
  <c r="L40" i="4"/>
  <c r="P40" i="4"/>
  <c r="K40" i="4"/>
  <c r="L39" i="4"/>
  <c r="P39" i="4"/>
  <c r="K39" i="4"/>
  <c r="L38" i="4"/>
  <c r="P38" i="4"/>
  <c r="K38" i="4"/>
  <c r="L37" i="4"/>
  <c r="P37" i="4"/>
  <c r="K37" i="4"/>
  <c r="L36" i="4"/>
  <c r="P36" i="4"/>
  <c r="K36" i="4"/>
  <c r="L35" i="4"/>
  <c r="P35" i="4"/>
  <c r="K35" i="4"/>
  <c r="L34" i="4"/>
  <c r="P34" i="4"/>
  <c r="K34" i="4"/>
  <c r="L33" i="4"/>
  <c r="P33" i="4"/>
  <c r="K33" i="4"/>
  <c r="L32" i="4"/>
  <c r="P32" i="4"/>
  <c r="K32" i="4"/>
  <c r="L31" i="4"/>
  <c r="P31" i="4"/>
  <c r="K31" i="4"/>
  <c r="L30" i="4"/>
  <c r="P30" i="4"/>
  <c r="K30" i="4"/>
  <c r="L29" i="4"/>
  <c r="P29" i="4"/>
  <c r="K29" i="4"/>
  <c r="L28" i="4"/>
  <c r="P28" i="4"/>
  <c r="E18" i="4"/>
  <c r="K28" i="4"/>
  <c r="L27" i="4"/>
  <c r="P27" i="4"/>
  <c r="K27" i="4"/>
  <c r="L26" i="4"/>
  <c r="P26" i="4"/>
  <c r="K26" i="4"/>
  <c r="L25" i="4"/>
  <c r="P25" i="4"/>
  <c r="K25" i="4"/>
  <c r="L24" i="4"/>
  <c r="P24" i="4"/>
  <c r="E17" i="4"/>
  <c r="K24" i="4"/>
  <c r="L23" i="4"/>
  <c r="P23" i="4"/>
  <c r="K23" i="4"/>
  <c r="L22" i="4"/>
  <c r="P22" i="4"/>
  <c r="E16" i="4"/>
  <c r="C9" i="4"/>
  <c r="K22" i="4"/>
  <c r="C18" i="4"/>
  <c r="E13" i="4"/>
  <c r="C17" i="4"/>
  <c r="E12" i="4"/>
  <c r="E11" i="4"/>
  <c r="V131" i="3"/>
  <c r="V132" i="3"/>
  <c r="P131" i="3"/>
  <c r="P132" i="3"/>
  <c r="J131" i="3"/>
  <c r="J132" i="3"/>
  <c r="D131" i="3"/>
  <c r="D132" i="3"/>
  <c r="D127" i="3"/>
  <c r="J127" i="3"/>
  <c r="P127" i="3"/>
  <c r="V127" i="3"/>
  <c r="D115" i="3"/>
  <c r="D126" i="3"/>
  <c r="J126" i="3"/>
  <c r="P126" i="3"/>
  <c r="V126" i="3"/>
  <c r="V119" i="3"/>
  <c r="V120" i="3"/>
  <c r="V107" i="3"/>
  <c r="V108" i="3"/>
  <c r="V95" i="3"/>
  <c r="V96" i="3"/>
  <c r="V83" i="3"/>
  <c r="V84" i="3"/>
  <c r="D79" i="3"/>
  <c r="J79" i="3"/>
  <c r="P79" i="3"/>
  <c r="V79" i="3"/>
  <c r="V71" i="3"/>
  <c r="V72" i="3"/>
  <c r="V59" i="3"/>
  <c r="V60" i="3"/>
  <c r="V47" i="3"/>
  <c r="V48" i="3"/>
  <c r="V35" i="3"/>
  <c r="V36" i="3"/>
  <c r="P119" i="3"/>
  <c r="P120" i="3"/>
  <c r="J119" i="3"/>
  <c r="J120" i="3"/>
  <c r="D119" i="3"/>
  <c r="D120" i="3"/>
  <c r="J115" i="3"/>
  <c r="P115" i="3"/>
  <c r="V115" i="3"/>
  <c r="P107" i="3"/>
  <c r="P108" i="3"/>
  <c r="J107" i="3"/>
  <c r="J108" i="3"/>
  <c r="D107" i="3"/>
  <c r="D108" i="3"/>
  <c r="D103" i="3"/>
  <c r="J103" i="3"/>
  <c r="P103" i="3"/>
  <c r="V103" i="3"/>
  <c r="P95" i="3"/>
  <c r="P96" i="3"/>
  <c r="J95" i="3"/>
  <c r="J96" i="3"/>
  <c r="D95" i="3"/>
  <c r="D96" i="3"/>
  <c r="D91" i="3"/>
  <c r="J91" i="3"/>
  <c r="P91" i="3"/>
  <c r="V91" i="3"/>
  <c r="P83" i="3"/>
  <c r="P84" i="3"/>
  <c r="J83" i="3"/>
  <c r="J84" i="3"/>
  <c r="D83" i="3"/>
  <c r="D84" i="3"/>
  <c r="P71" i="3"/>
  <c r="P72" i="3"/>
  <c r="J71" i="3"/>
  <c r="J72" i="3"/>
  <c r="D71" i="3"/>
  <c r="D72" i="3"/>
  <c r="D67" i="3"/>
  <c r="J67" i="3"/>
  <c r="P67" i="3"/>
  <c r="V67" i="3"/>
  <c r="P59" i="3"/>
  <c r="P60" i="3"/>
  <c r="J59" i="3"/>
  <c r="J60" i="3"/>
  <c r="D59" i="3"/>
  <c r="D60" i="3"/>
  <c r="D55" i="3"/>
  <c r="J55" i="3"/>
  <c r="P55" i="3"/>
  <c r="V55" i="3"/>
  <c r="P47" i="3"/>
  <c r="P48" i="3"/>
  <c r="J47" i="3"/>
  <c r="J48" i="3"/>
  <c r="D47" i="3"/>
  <c r="D48" i="3"/>
  <c r="D43" i="3"/>
  <c r="J43" i="3"/>
  <c r="P43" i="3"/>
  <c r="V43" i="3"/>
  <c r="J35" i="3"/>
  <c r="J36" i="3"/>
  <c r="D34" i="3"/>
  <c r="J34" i="3"/>
  <c r="P34" i="3"/>
  <c r="V34" i="3"/>
  <c r="D33" i="3"/>
  <c r="D45" i="3"/>
  <c r="J45" i="3"/>
  <c r="P45" i="3"/>
  <c r="V45" i="3"/>
  <c r="D32" i="3"/>
  <c r="J32" i="3"/>
  <c r="P32" i="3"/>
  <c r="V32" i="3"/>
  <c r="D31" i="3"/>
  <c r="J31" i="3"/>
  <c r="P31" i="3"/>
  <c r="V31" i="3"/>
  <c r="D30" i="3"/>
  <c r="J30" i="3"/>
  <c r="P30" i="3"/>
  <c r="V30" i="3"/>
  <c r="C11" i="3"/>
  <c r="C10" i="3"/>
  <c r="D35" i="3"/>
  <c r="D36" i="3"/>
  <c r="C9" i="3"/>
  <c r="P35" i="3"/>
  <c r="P36" i="3"/>
  <c r="E16" i="3"/>
  <c r="R218" i="2"/>
  <c r="P218" i="2"/>
  <c r="R217" i="2"/>
  <c r="P217" i="2"/>
  <c r="R216" i="2"/>
  <c r="P216" i="2"/>
  <c r="R215" i="2"/>
  <c r="P215" i="2"/>
  <c r="R214" i="2"/>
  <c r="P214" i="2"/>
  <c r="R213" i="2"/>
  <c r="P213" i="2"/>
  <c r="R212" i="2"/>
  <c r="P212" i="2"/>
  <c r="R211" i="2"/>
  <c r="P211" i="2"/>
  <c r="R210" i="2"/>
  <c r="P210" i="2"/>
  <c r="R209" i="2"/>
  <c r="P209" i="2"/>
  <c r="R208" i="2"/>
  <c r="P208" i="2"/>
  <c r="R207" i="2"/>
  <c r="P207" i="2"/>
  <c r="R206" i="2"/>
  <c r="P206" i="2"/>
  <c r="R205" i="2"/>
  <c r="P205" i="2"/>
  <c r="R204" i="2"/>
  <c r="P204" i="2"/>
  <c r="R203" i="2"/>
  <c r="P203" i="2"/>
  <c r="R202" i="2"/>
  <c r="P202" i="2"/>
  <c r="R201" i="2"/>
  <c r="P201" i="2"/>
  <c r="R200" i="2"/>
  <c r="P200" i="2"/>
  <c r="R199" i="2"/>
  <c r="P199" i="2"/>
  <c r="R198" i="2"/>
  <c r="P198" i="2"/>
  <c r="R197" i="2"/>
  <c r="P197" i="2"/>
  <c r="R196" i="2"/>
  <c r="P196" i="2"/>
  <c r="R195" i="2"/>
  <c r="P195" i="2"/>
  <c r="R194" i="2"/>
  <c r="P194" i="2"/>
  <c r="R193" i="2"/>
  <c r="P193" i="2"/>
  <c r="R192" i="2"/>
  <c r="P192" i="2"/>
  <c r="R191" i="2"/>
  <c r="P191" i="2"/>
  <c r="R190" i="2"/>
  <c r="P190" i="2"/>
  <c r="R189" i="2"/>
  <c r="P189" i="2"/>
  <c r="R188" i="2"/>
  <c r="P188" i="2"/>
  <c r="R187" i="2"/>
  <c r="P187" i="2"/>
  <c r="R186" i="2"/>
  <c r="P186" i="2"/>
  <c r="R185" i="2"/>
  <c r="P185" i="2"/>
  <c r="R184" i="2"/>
  <c r="P184" i="2"/>
  <c r="R183" i="2"/>
  <c r="P183" i="2"/>
  <c r="R182" i="2"/>
  <c r="P182" i="2"/>
  <c r="R181" i="2"/>
  <c r="P181" i="2"/>
  <c r="R180" i="2"/>
  <c r="P180" i="2"/>
  <c r="R179" i="2"/>
  <c r="P179" i="2"/>
  <c r="R178" i="2"/>
  <c r="P178" i="2"/>
  <c r="R177" i="2"/>
  <c r="P177" i="2"/>
  <c r="R176" i="2"/>
  <c r="P176" i="2"/>
  <c r="R175" i="2"/>
  <c r="P175" i="2"/>
  <c r="R174" i="2"/>
  <c r="P174" i="2"/>
  <c r="R173" i="2"/>
  <c r="P173" i="2"/>
  <c r="R172" i="2"/>
  <c r="P172" i="2"/>
  <c r="R171" i="2"/>
  <c r="P171" i="2"/>
  <c r="R170" i="2"/>
  <c r="P170" i="2"/>
  <c r="R169" i="2"/>
  <c r="P169" i="2"/>
  <c r="R168" i="2"/>
  <c r="P168" i="2"/>
  <c r="R167" i="2"/>
  <c r="P167" i="2"/>
  <c r="R166" i="2"/>
  <c r="P166" i="2"/>
  <c r="R165" i="2"/>
  <c r="P165" i="2"/>
  <c r="R164" i="2"/>
  <c r="P164" i="2"/>
  <c r="R163" i="2"/>
  <c r="P163" i="2"/>
  <c r="R162" i="2"/>
  <c r="P162" i="2"/>
  <c r="R161" i="2"/>
  <c r="P161" i="2"/>
  <c r="R160" i="2"/>
  <c r="P160" i="2"/>
  <c r="R159" i="2"/>
  <c r="P159" i="2"/>
  <c r="R158" i="2"/>
  <c r="P158" i="2"/>
  <c r="R157" i="2"/>
  <c r="P157" i="2"/>
  <c r="R156" i="2"/>
  <c r="P156" i="2"/>
  <c r="R155" i="2"/>
  <c r="P155" i="2"/>
  <c r="R154" i="2"/>
  <c r="P154" i="2"/>
  <c r="R153" i="2"/>
  <c r="P153" i="2"/>
  <c r="R152" i="2"/>
  <c r="P152" i="2"/>
  <c r="R151" i="2"/>
  <c r="P151" i="2"/>
  <c r="R150" i="2"/>
  <c r="P150" i="2"/>
  <c r="R149" i="2"/>
  <c r="P149" i="2"/>
  <c r="R148" i="2"/>
  <c r="P148" i="2"/>
  <c r="R147" i="2"/>
  <c r="P147" i="2"/>
  <c r="R146" i="2"/>
  <c r="P146" i="2"/>
  <c r="R145" i="2"/>
  <c r="P145" i="2"/>
  <c r="R144" i="2"/>
  <c r="P144" i="2"/>
  <c r="R143" i="2"/>
  <c r="P143" i="2"/>
  <c r="R142" i="2"/>
  <c r="P142" i="2"/>
  <c r="R141" i="2"/>
  <c r="P141" i="2"/>
  <c r="R140" i="2"/>
  <c r="P140" i="2"/>
  <c r="R139" i="2"/>
  <c r="P139" i="2"/>
  <c r="R138" i="2"/>
  <c r="P138" i="2"/>
  <c r="R137" i="2"/>
  <c r="P137" i="2"/>
  <c r="R136" i="2"/>
  <c r="P136" i="2"/>
  <c r="R135" i="2"/>
  <c r="P135" i="2"/>
  <c r="R134" i="2"/>
  <c r="P134" i="2"/>
  <c r="R133" i="2"/>
  <c r="P133" i="2"/>
  <c r="R132" i="2"/>
  <c r="P132" i="2"/>
  <c r="R131" i="2"/>
  <c r="P131" i="2"/>
  <c r="R130" i="2"/>
  <c r="P130" i="2"/>
  <c r="R129" i="2"/>
  <c r="P129" i="2"/>
  <c r="R128" i="2"/>
  <c r="P128" i="2"/>
  <c r="R127" i="2"/>
  <c r="P127" i="2"/>
  <c r="R126" i="2"/>
  <c r="P126" i="2"/>
  <c r="R125" i="2"/>
  <c r="P125" i="2"/>
  <c r="R124" i="2"/>
  <c r="P124" i="2"/>
  <c r="R123" i="2"/>
  <c r="P123" i="2"/>
  <c r="R122" i="2"/>
  <c r="P122" i="2"/>
  <c r="R121" i="2"/>
  <c r="P121" i="2"/>
  <c r="R120" i="2"/>
  <c r="P120" i="2"/>
  <c r="R119" i="2"/>
  <c r="P119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28" i="2"/>
  <c r="P21" i="2"/>
  <c r="R21" i="2"/>
  <c r="P25" i="2"/>
  <c r="R25" i="2"/>
  <c r="P20" i="2"/>
  <c r="R20" i="2"/>
  <c r="P22" i="2"/>
  <c r="P23" i="2"/>
  <c r="R23" i="2"/>
  <c r="P24" i="2"/>
  <c r="R24" i="2"/>
  <c r="P26" i="2"/>
  <c r="P27" i="2"/>
  <c r="P29" i="2"/>
  <c r="P30" i="2"/>
  <c r="P19" i="2"/>
  <c r="R19" i="2"/>
  <c r="R22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F8" i="2"/>
  <c r="F10" i="2"/>
  <c r="S4" i="1"/>
  <c r="C134" i="1"/>
  <c r="Q177" i="1"/>
  <c r="O177" i="1"/>
  <c r="M177" i="1"/>
  <c r="K177" i="1"/>
  <c r="J177" i="1"/>
  <c r="I177" i="1"/>
  <c r="H177" i="1"/>
  <c r="G177" i="1"/>
  <c r="F177" i="1"/>
  <c r="E177" i="1"/>
  <c r="D177" i="1"/>
  <c r="C177" i="1"/>
  <c r="Q160" i="1"/>
  <c r="O160" i="1"/>
  <c r="M160" i="1"/>
  <c r="K160" i="1"/>
  <c r="J160" i="1"/>
  <c r="I160" i="1"/>
  <c r="H160" i="1"/>
  <c r="G160" i="1"/>
  <c r="F160" i="1"/>
  <c r="E160" i="1"/>
  <c r="D160" i="1"/>
  <c r="C160" i="1"/>
  <c r="Q174" i="1"/>
  <c r="O174" i="1"/>
  <c r="M174" i="1"/>
  <c r="K174" i="1"/>
  <c r="J174" i="1"/>
  <c r="I174" i="1"/>
  <c r="H174" i="1"/>
  <c r="G174" i="1"/>
  <c r="F174" i="1"/>
  <c r="E174" i="1"/>
  <c r="D174" i="1"/>
  <c r="C174" i="1"/>
  <c r="Q157" i="1"/>
  <c r="O157" i="1"/>
  <c r="M157" i="1"/>
  <c r="K157" i="1"/>
  <c r="J157" i="1"/>
  <c r="I157" i="1"/>
  <c r="H157" i="1"/>
  <c r="G157" i="1"/>
  <c r="F157" i="1"/>
  <c r="E157" i="1"/>
  <c r="D157" i="1"/>
  <c r="C157" i="1"/>
  <c r="Q171" i="1"/>
  <c r="O171" i="1"/>
  <c r="M171" i="1"/>
  <c r="K171" i="1"/>
  <c r="J171" i="1"/>
  <c r="I171" i="1"/>
  <c r="H171" i="1"/>
  <c r="G171" i="1"/>
  <c r="F171" i="1"/>
  <c r="E171" i="1"/>
  <c r="D171" i="1"/>
  <c r="C171" i="1"/>
  <c r="Q154" i="1"/>
  <c r="O154" i="1"/>
  <c r="M154" i="1"/>
  <c r="K154" i="1"/>
  <c r="J154" i="1"/>
  <c r="I154" i="1"/>
  <c r="H154" i="1"/>
  <c r="G154" i="1"/>
  <c r="F154" i="1"/>
  <c r="E154" i="1"/>
  <c r="D154" i="1"/>
  <c r="C154" i="1"/>
  <c r="Q168" i="1"/>
  <c r="O168" i="1"/>
  <c r="M168" i="1"/>
  <c r="K168" i="1"/>
  <c r="J168" i="1"/>
  <c r="I168" i="1"/>
  <c r="H168" i="1"/>
  <c r="G168" i="1"/>
  <c r="F168" i="1"/>
  <c r="E168" i="1"/>
  <c r="D168" i="1"/>
  <c r="C168" i="1"/>
  <c r="Q151" i="1"/>
  <c r="O151" i="1"/>
  <c r="M151" i="1"/>
  <c r="K151" i="1"/>
  <c r="J151" i="1"/>
  <c r="I151" i="1"/>
  <c r="H151" i="1"/>
  <c r="G151" i="1"/>
  <c r="F151" i="1"/>
  <c r="E151" i="1"/>
  <c r="D151" i="1"/>
  <c r="C151" i="1"/>
  <c r="Q143" i="1"/>
  <c r="O143" i="1"/>
  <c r="M143" i="1"/>
  <c r="K143" i="1"/>
  <c r="J143" i="1"/>
  <c r="I143" i="1"/>
  <c r="H143" i="1"/>
  <c r="G143" i="1"/>
  <c r="F143" i="1"/>
  <c r="E143" i="1"/>
  <c r="D143" i="1"/>
  <c r="C143" i="1"/>
  <c r="Q140" i="1"/>
  <c r="O140" i="1"/>
  <c r="M140" i="1"/>
  <c r="K140" i="1"/>
  <c r="J140" i="1"/>
  <c r="I140" i="1"/>
  <c r="H140" i="1"/>
  <c r="G140" i="1"/>
  <c r="F140" i="1"/>
  <c r="E140" i="1"/>
  <c r="D140" i="1"/>
  <c r="C140" i="1"/>
  <c r="Q137" i="1"/>
  <c r="O137" i="1"/>
  <c r="M137" i="1"/>
  <c r="K137" i="1"/>
  <c r="J137" i="1"/>
  <c r="I137" i="1"/>
  <c r="H137" i="1"/>
  <c r="G137" i="1"/>
  <c r="F137" i="1"/>
  <c r="E137" i="1"/>
  <c r="D137" i="1"/>
  <c r="C137" i="1"/>
  <c r="Q134" i="1"/>
  <c r="O134" i="1"/>
  <c r="M134" i="1"/>
  <c r="K134" i="1"/>
  <c r="J134" i="1"/>
  <c r="I134" i="1"/>
  <c r="H134" i="1"/>
  <c r="G134" i="1"/>
  <c r="F134" i="1"/>
  <c r="E134" i="1"/>
  <c r="D134" i="1"/>
  <c r="C142" i="1"/>
  <c r="S117" i="1"/>
  <c r="R117" i="1"/>
  <c r="S116" i="1"/>
  <c r="R116" i="1"/>
  <c r="Q189" i="1"/>
  <c r="J189" i="1"/>
  <c r="K187" i="1"/>
  <c r="K188" i="1"/>
  <c r="C189" i="1"/>
  <c r="P123" i="1"/>
  <c r="P122" i="1"/>
  <c r="P121" i="1"/>
  <c r="P120" i="1"/>
  <c r="R115" i="1"/>
  <c r="R114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7" i="1"/>
  <c r="L78" i="1"/>
  <c r="P78" i="1"/>
  <c r="L79" i="1"/>
  <c r="L80" i="1"/>
  <c r="L81" i="1"/>
  <c r="P81" i="1"/>
  <c r="L82" i="1"/>
  <c r="P82" i="1"/>
  <c r="L83" i="1"/>
  <c r="L84" i="1"/>
  <c r="L85" i="1"/>
  <c r="P85" i="1"/>
  <c r="L86" i="1"/>
  <c r="P86" i="1"/>
  <c r="L87" i="1"/>
  <c r="L88" i="1"/>
  <c r="L89" i="1"/>
  <c r="P89" i="1"/>
  <c r="L90" i="1"/>
  <c r="P90" i="1"/>
  <c r="L91" i="1"/>
  <c r="L92" i="1"/>
  <c r="S92" i="1"/>
  <c r="L93" i="1"/>
  <c r="P93" i="1"/>
  <c r="L94" i="1"/>
  <c r="P94" i="1"/>
  <c r="L95" i="1"/>
  <c r="L96" i="1"/>
  <c r="S96" i="1"/>
  <c r="L97" i="1"/>
  <c r="P97" i="1"/>
  <c r="L98" i="1"/>
  <c r="P98" i="1"/>
  <c r="L99" i="1"/>
  <c r="S99" i="1"/>
  <c r="L100" i="1"/>
  <c r="S100" i="1"/>
  <c r="L101" i="1"/>
  <c r="P101" i="1"/>
  <c r="L102" i="1"/>
  <c r="P102" i="1"/>
  <c r="L103" i="1"/>
  <c r="S103" i="1"/>
  <c r="L104" i="1"/>
  <c r="S104" i="1"/>
  <c r="L105" i="1"/>
  <c r="L106" i="1"/>
  <c r="L77" i="1"/>
  <c r="P77" i="1"/>
  <c r="O27" i="1"/>
  <c r="Q27" i="1"/>
  <c r="O30" i="1"/>
  <c r="Q30" i="1"/>
  <c r="O28" i="1"/>
  <c r="Q28" i="1"/>
  <c r="O29" i="1"/>
  <c r="Q29" i="1"/>
  <c r="O31" i="1"/>
  <c r="Q31" i="1"/>
  <c r="L39" i="1"/>
  <c r="L70" i="1"/>
  <c r="L72" i="1"/>
  <c r="L71" i="1"/>
  <c r="F7" i="1"/>
  <c r="I15" i="1"/>
  <c r="S202" i="4"/>
  <c r="S206" i="4"/>
  <c r="S210" i="4"/>
  <c r="S214" i="4"/>
  <c r="S218" i="4"/>
  <c r="C140" i="5"/>
  <c r="C497" i="5"/>
  <c r="C446" i="5"/>
  <c r="C395" i="5"/>
  <c r="C293" i="5"/>
  <c r="C242" i="5"/>
  <c r="C191" i="5"/>
  <c r="C344" i="5"/>
  <c r="G500" i="5"/>
  <c r="G449" i="5"/>
  <c r="G398" i="5"/>
  <c r="G347" i="5"/>
  <c r="G296" i="5"/>
  <c r="G245" i="5"/>
  <c r="G194" i="5"/>
  <c r="G143" i="5"/>
  <c r="O140" i="5"/>
  <c r="O497" i="5"/>
  <c r="O446" i="5"/>
  <c r="O395" i="5"/>
  <c r="O344" i="5"/>
  <c r="O293" i="5"/>
  <c r="O242" i="5"/>
  <c r="O191" i="5"/>
  <c r="S205" i="4"/>
  <c r="S209" i="4"/>
  <c r="S213" i="4"/>
  <c r="S217" i="4"/>
  <c r="S221" i="4"/>
  <c r="C113" i="5"/>
  <c r="C538" i="5"/>
  <c r="C521" i="5"/>
  <c r="C504" i="5"/>
  <c r="C487" i="5"/>
  <c r="C470" i="5"/>
  <c r="C453" i="5"/>
  <c r="C436" i="5"/>
  <c r="C419" i="5"/>
  <c r="C402" i="5"/>
  <c r="C385" i="5"/>
  <c r="C368" i="5"/>
  <c r="C300" i="5"/>
  <c r="C283" i="5"/>
  <c r="C266" i="5"/>
  <c r="C249" i="5"/>
  <c r="C232" i="5"/>
  <c r="C215" i="5"/>
  <c r="C198" i="5"/>
  <c r="C164" i="5"/>
  <c r="C317" i="5"/>
  <c r="C181" i="5"/>
  <c r="C351" i="5"/>
  <c r="C334" i="5"/>
  <c r="D113" i="5"/>
  <c r="D538" i="5"/>
  <c r="D521" i="5"/>
  <c r="D504" i="5"/>
  <c r="D487" i="5"/>
  <c r="D470" i="5"/>
  <c r="D453" i="5"/>
  <c r="D436" i="5"/>
  <c r="D419" i="5"/>
  <c r="D402" i="5"/>
  <c r="D385" i="5"/>
  <c r="D368" i="5"/>
  <c r="D317" i="5"/>
  <c r="D351" i="5"/>
  <c r="D334" i="5"/>
  <c r="D300" i="5"/>
  <c r="D283" i="5"/>
  <c r="D266" i="5"/>
  <c r="D249" i="5"/>
  <c r="D232" i="5"/>
  <c r="D215" i="5"/>
  <c r="D198" i="5"/>
  <c r="F130" i="5"/>
  <c r="F538" i="5"/>
  <c r="F521" i="5"/>
  <c r="F504" i="5"/>
  <c r="F487" i="5"/>
  <c r="F470" i="5"/>
  <c r="F453" i="5"/>
  <c r="F436" i="5"/>
  <c r="F419" i="5"/>
  <c r="F402" i="5"/>
  <c r="F385" i="5"/>
  <c r="F368" i="5"/>
  <c r="F351" i="5"/>
  <c r="F334" i="5"/>
  <c r="F317" i="5"/>
  <c r="F147" i="5"/>
  <c r="F300" i="5"/>
  <c r="F283" i="5"/>
  <c r="F266" i="5"/>
  <c r="F249" i="5"/>
  <c r="F232" i="5"/>
  <c r="F215" i="5"/>
  <c r="F198" i="5"/>
  <c r="F164" i="5"/>
  <c r="F181" i="5"/>
  <c r="G532" i="5"/>
  <c r="G515" i="5"/>
  <c r="G498" i="5"/>
  <c r="G481" i="5"/>
  <c r="G464" i="5"/>
  <c r="G447" i="5"/>
  <c r="G430" i="5"/>
  <c r="G413" i="5"/>
  <c r="G396" i="5"/>
  <c r="G328" i="5"/>
  <c r="G294" i="5"/>
  <c r="G277" i="5"/>
  <c r="G260" i="5"/>
  <c r="G243" i="5"/>
  <c r="G226" i="5"/>
  <c r="G209" i="5"/>
  <c r="G192" i="5"/>
  <c r="G141" i="5"/>
  <c r="G379" i="5"/>
  <c r="G158" i="5"/>
  <c r="G311" i="5"/>
  <c r="G362" i="5"/>
  <c r="G345" i="5"/>
  <c r="G175" i="5"/>
  <c r="Q181" i="5"/>
  <c r="Q538" i="5"/>
  <c r="Q521" i="5"/>
  <c r="Q504" i="5"/>
  <c r="Q487" i="5"/>
  <c r="Q470" i="5"/>
  <c r="Q453" i="5"/>
  <c r="Q436" i="5"/>
  <c r="Q419" i="5"/>
  <c r="Q402" i="5"/>
  <c r="Q385" i="5"/>
  <c r="Q368" i="5"/>
  <c r="Q351" i="5"/>
  <c r="Q334" i="5"/>
  <c r="Q317" i="5"/>
  <c r="Q300" i="5"/>
  <c r="Q283" i="5"/>
  <c r="Q266" i="5"/>
  <c r="Q249" i="5"/>
  <c r="Q232" i="5"/>
  <c r="Q215" i="5"/>
  <c r="Q198" i="5"/>
  <c r="S204" i="4"/>
  <c r="P205" i="4"/>
  <c r="S208" i="4"/>
  <c r="P209" i="4"/>
  <c r="S212" i="4"/>
  <c r="P213" i="4"/>
  <c r="S216" i="4"/>
  <c r="P217" i="4"/>
  <c r="S220" i="4"/>
  <c r="P221" i="4"/>
  <c r="G90" i="5"/>
  <c r="Q96" i="5"/>
  <c r="G107" i="5"/>
  <c r="D131" i="5"/>
  <c r="D132" i="5"/>
  <c r="C535" i="5"/>
  <c r="C518" i="5"/>
  <c r="C501" i="5"/>
  <c r="C484" i="5"/>
  <c r="C467" i="5"/>
  <c r="C450" i="5"/>
  <c r="C433" i="5"/>
  <c r="C416" i="5"/>
  <c r="C399" i="5"/>
  <c r="C382" i="5"/>
  <c r="C297" i="5"/>
  <c r="C280" i="5"/>
  <c r="C263" i="5"/>
  <c r="C246" i="5"/>
  <c r="C229" i="5"/>
  <c r="C212" i="5"/>
  <c r="C195" i="5"/>
  <c r="C178" i="5"/>
  <c r="C365" i="5"/>
  <c r="C348" i="5"/>
  <c r="C331" i="5"/>
  <c r="C314" i="5"/>
  <c r="D535" i="5"/>
  <c r="D518" i="5"/>
  <c r="D501" i="5"/>
  <c r="D484" i="5"/>
  <c r="D467" i="5"/>
  <c r="D450" i="5"/>
  <c r="D433" i="5"/>
  <c r="D416" i="5"/>
  <c r="D399" i="5"/>
  <c r="D382" i="5"/>
  <c r="D365" i="5"/>
  <c r="D348" i="5"/>
  <c r="D331" i="5"/>
  <c r="D144" i="5"/>
  <c r="D314" i="5"/>
  <c r="D161" i="5"/>
  <c r="D297" i="5"/>
  <c r="D280" i="5"/>
  <c r="D263" i="5"/>
  <c r="D246" i="5"/>
  <c r="D229" i="5"/>
  <c r="D212" i="5"/>
  <c r="D195" i="5"/>
  <c r="D178" i="5"/>
  <c r="F535" i="5"/>
  <c r="F518" i="5"/>
  <c r="F501" i="5"/>
  <c r="F484" i="5"/>
  <c r="F467" i="5"/>
  <c r="F450" i="5"/>
  <c r="F433" i="5"/>
  <c r="F416" i="5"/>
  <c r="F399" i="5"/>
  <c r="F382" i="5"/>
  <c r="F365" i="5"/>
  <c r="F348" i="5"/>
  <c r="F331" i="5"/>
  <c r="F314" i="5"/>
  <c r="F161" i="5"/>
  <c r="F297" i="5"/>
  <c r="F280" i="5"/>
  <c r="F263" i="5"/>
  <c r="F246" i="5"/>
  <c r="F229" i="5"/>
  <c r="F212" i="5"/>
  <c r="F195" i="5"/>
  <c r="F178" i="5"/>
  <c r="G113" i="5"/>
  <c r="G538" i="5"/>
  <c r="G521" i="5"/>
  <c r="G504" i="5"/>
  <c r="G487" i="5"/>
  <c r="G470" i="5"/>
  <c r="G453" i="5"/>
  <c r="G436" i="5"/>
  <c r="G419" i="5"/>
  <c r="G402" i="5"/>
  <c r="G385" i="5"/>
  <c r="G351" i="5"/>
  <c r="G334" i="5"/>
  <c r="G300" i="5"/>
  <c r="G283" i="5"/>
  <c r="G266" i="5"/>
  <c r="G249" i="5"/>
  <c r="G232" i="5"/>
  <c r="G215" i="5"/>
  <c r="G198" i="5"/>
  <c r="G368" i="5"/>
  <c r="G317" i="5"/>
  <c r="Q178" i="5"/>
  <c r="Q535" i="5"/>
  <c r="Q518" i="5"/>
  <c r="Q501" i="5"/>
  <c r="Q484" i="5"/>
  <c r="Q467" i="5"/>
  <c r="Q450" i="5"/>
  <c r="Q433" i="5"/>
  <c r="Q416" i="5"/>
  <c r="Q399" i="5"/>
  <c r="Q382" i="5"/>
  <c r="Q365" i="5"/>
  <c r="Q348" i="5"/>
  <c r="Q331" i="5"/>
  <c r="Q314" i="5"/>
  <c r="Q297" i="5"/>
  <c r="Q280" i="5"/>
  <c r="Q263" i="5"/>
  <c r="Q246" i="5"/>
  <c r="Q229" i="5"/>
  <c r="Q212" i="5"/>
  <c r="Q195" i="5"/>
  <c r="C161" i="5"/>
  <c r="Q24" i="5"/>
  <c r="S203" i="4"/>
  <c r="P204" i="4"/>
  <c r="S207" i="4"/>
  <c r="P208" i="4"/>
  <c r="S211" i="4"/>
  <c r="P212" i="4"/>
  <c r="S215" i="4"/>
  <c r="P216" i="4"/>
  <c r="S219" i="4"/>
  <c r="P220" i="4"/>
  <c r="F96" i="5"/>
  <c r="D110" i="5"/>
  <c r="C532" i="5"/>
  <c r="C515" i="5"/>
  <c r="C498" i="5"/>
  <c r="C481" i="5"/>
  <c r="C464" i="5"/>
  <c r="C447" i="5"/>
  <c r="C430" i="5"/>
  <c r="C413" i="5"/>
  <c r="C396" i="5"/>
  <c r="C294" i="5"/>
  <c r="C277" i="5"/>
  <c r="C260" i="5"/>
  <c r="C243" i="5"/>
  <c r="C226" i="5"/>
  <c r="C209" i="5"/>
  <c r="C192" i="5"/>
  <c r="C141" i="5"/>
  <c r="C362" i="5"/>
  <c r="C311" i="5"/>
  <c r="C158" i="5"/>
  <c r="C345" i="5"/>
  <c r="C379" i="5"/>
  <c r="C328" i="5"/>
  <c r="C175" i="5"/>
  <c r="C500" i="5"/>
  <c r="C449" i="5"/>
  <c r="C398" i="5"/>
  <c r="C347" i="5"/>
  <c r="C296" i="5"/>
  <c r="C245" i="5"/>
  <c r="C194" i="5"/>
  <c r="C143" i="5"/>
  <c r="F144" i="5"/>
  <c r="Q144" i="5"/>
  <c r="D192" i="5"/>
  <c r="D209" i="5"/>
  <c r="D226" i="5"/>
  <c r="D243" i="5"/>
  <c r="D260" i="5"/>
  <c r="D277" i="5"/>
  <c r="D294" i="5"/>
  <c r="D335" i="5"/>
  <c r="D336" i="5"/>
  <c r="G365" i="5"/>
  <c r="D386" i="5"/>
  <c r="D387" i="5"/>
  <c r="D175" i="5"/>
  <c r="O194" i="5"/>
  <c r="O211" i="5"/>
  <c r="O245" i="5"/>
  <c r="O262" i="5"/>
  <c r="O296" i="5"/>
  <c r="D328" i="5"/>
  <c r="G331" i="5"/>
  <c r="F192" i="5"/>
  <c r="Q192" i="5"/>
  <c r="F209" i="5"/>
  <c r="Q209" i="5"/>
  <c r="F226" i="5"/>
  <c r="Q226" i="5"/>
  <c r="F243" i="5"/>
  <c r="Q243" i="5"/>
  <c r="F260" i="5"/>
  <c r="Q260" i="5"/>
  <c r="F277" i="5"/>
  <c r="Q277" i="5"/>
  <c r="D124" i="5"/>
  <c r="D532" i="5"/>
  <c r="D515" i="5"/>
  <c r="D498" i="5"/>
  <c r="D481" i="5"/>
  <c r="D464" i="5"/>
  <c r="D447" i="5"/>
  <c r="D430" i="5"/>
  <c r="D413" i="5"/>
  <c r="D396" i="5"/>
  <c r="D379" i="5"/>
  <c r="D362" i="5"/>
  <c r="F532" i="5"/>
  <c r="F515" i="5"/>
  <c r="F498" i="5"/>
  <c r="F481" i="5"/>
  <c r="F464" i="5"/>
  <c r="F447" i="5"/>
  <c r="F430" i="5"/>
  <c r="F413" i="5"/>
  <c r="F396" i="5"/>
  <c r="F379" i="5"/>
  <c r="F362" i="5"/>
  <c r="F345" i="5"/>
  <c r="F328" i="5"/>
  <c r="F311" i="5"/>
  <c r="G535" i="5"/>
  <c r="G518" i="5"/>
  <c r="G501" i="5"/>
  <c r="G484" i="5"/>
  <c r="G467" i="5"/>
  <c r="G450" i="5"/>
  <c r="G433" i="5"/>
  <c r="G416" i="5"/>
  <c r="G399" i="5"/>
  <c r="G382" i="5"/>
  <c r="Q175" i="5"/>
  <c r="Q532" i="5"/>
  <c r="Q515" i="5"/>
  <c r="Q498" i="5"/>
  <c r="Q481" i="5"/>
  <c r="Q464" i="5"/>
  <c r="Q447" i="5"/>
  <c r="Q430" i="5"/>
  <c r="Q413" i="5"/>
  <c r="Q396" i="5"/>
  <c r="Q379" i="5"/>
  <c r="Q362" i="5"/>
  <c r="Q345" i="5"/>
  <c r="Q328" i="5"/>
  <c r="Q311" i="5"/>
  <c r="O143" i="5"/>
  <c r="O517" i="5"/>
  <c r="O500" i="5"/>
  <c r="O466" i="5"/>
  <c r="O449" i="5"/>
  <c r="O415" i="5"/>
  <c r="O398" i="5"/>
  <c r="O364" i="5"/>
  <c r="O347" i="5"/>
  <c r="D158" i="5"/>
  <c r="F175" i="5"/>
  <c r="G178" i="5"/>
  <c r="G195" i="5"/>
  <c r="G212" i="5"/>
  <c r="D233" i="5"/>
  <c r="D234" i="5"/>
  <c r="G229" i="5"/>
  <c r="G246" i="5"/>
  <c r="G263" i="5"/>
  <c r="D284" i="5"/>
  <c r="D285" i="5"/>
  <c r="G280" i="5"/>
  <c r="G297" i="5"/>
  <c r="D311" i="5"/>
  <c r="G314" i="5"/>
  <c r="Q90" i="5"/>
  <c r="G96" i="5"/>
  <c r="D147" i="5"/>
  <c r="Q158" i="5"/>
  <c r="Q161" i="5"/>
  <c r="Q164" i="5"/>
  <c r="D181" i="5"/>
  <c r="G147" i="5"/>
  <c r="O160" i="5"/>
  <c r="G181" i="5"/>
  <c r="Q130" i="5"/>
  <c r="Q141" i="5"/>
  <c r="Q147" i="5"/>
  <c r="D164" i="5"/>
  <c r="G164" i="5"/>
  <c r="G89" i="5"/>
  <c r="G38" i="5"/>
  <c r="Q23" i="5"/>
  <c r="P28" i="5"/>
  <c r="D97" i="5"/>
  <c r="D98" i="5"/>
  <c r="D96" i="5"/>
  <c r="F113" i="5"/>
  <c r="D130" i="5"/>
  <c r="C130" i="5"/>
  <c r="D80" i="5"/>
  <c r="D81" i="5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C16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D78" i="3"/>
  <c r="J78" i="3"/>
  <c r="P78" i="3"/>
  <c r="V78" i="3"/>
  <c r="D102" i="3"/>
  <c r="J102" i="3"/>
  <c r="P102" i="3"/>
  <c r="V102" i="3"/>
  <c r="J33" i="3"/>
  <c r="P33" i="3"/>
  <c r="V33" i="3"/>
  <c r="D42" i="3"/>
  <c r="J42" i="3"/>
  <c r="P42" i="3"/>
  <c r="V42" i="3"/>
  <c r="D44" i="3"/>
  <c r="J44" i="3"/>
  <c r="P44" i="3"/>
  <c r="V44" i="3"/>
  <c r="D46" i="3"/>
  <c r="D114" i="3"/>
  <c r="J114" i="3"/>
  <c r="P114" i="3"/>
  <c r="V114" i="3"/>
  <c r="D90" i="3"/>
  <c r="J90" i="3"/>
  <c r="P90" i="3"/>
  <c r="V90" i="3"/>
  <c r="D66" i="3"/>
  <c r="J66" i="3"/>
  <c r="P66" i="3"/>
  <c r="V66" i="3"/>
  <c r="D57" i="3"/>
  <c r="D54" i="3"/>
  <c r="J54" i="3"/>
  <c r="P54" i="3"/>
  <c r="V54" i="3"/>
  <c r="C21" i="3"/>
  <c r="E17" i="3"/>
  <c r="E19" i="3"/>
  <c r="E18" i="3"/>
  <c r="F11" i="2"/>
  <c r="D6" i="2"/>
  <c r="F9" i="2"/>
  <c r="C13" i="2"/>
  <c r="C14" i="1"/>
  <c r="S105" i="1"/>
  <c r="S88" i="1"/>
  <c r="S95" i="1"/>
  <c r="S91" i="1"/>
  <c r="S87" i="1"/>
  <c r="S83" i="1"/>
  <c r="S79" i="1"/>
  <c r="S84" i="1"/>
  <c r="S80" i="1"/>
  <c r="P104" i="1"/>
  <c r="P96" i="1"/>
  <c r="P88" i="1"/>
  <c r="P80" i="1"/>
  <c r="P105" i="1"/>
  <c r="P100" i="1"/>
  <c r="P92" i="1"/>
  <c r="P84" i="1"/>
  <c r="S77" i="1"/>
  <c r="P103" i="1"/>
  <c r="P99" i="1"/>
  <c r="P95" i="1"/>
  <c r="P91" i="1"/>
  <c r="P87" i="1"/>
  <c r="P83" i="1"/>
  <c r="P79" i="1"/>
  <c r="Q71" i="1"/>
  <c r="S78" i="1"/>
  <c r="S82" i="1"/>
  <c r="S86" i="1"/>
  <c r="S90" i="1"/>
  <c r="S94" i="1"/>
  <c r="S98" i="1"/>
  <c r="S102" i="1"/>
  <c r="S106" i="1"/>
  <c r="S81" i="1"/>
  <c r="S89" i="1"/>
  <c r="S93" i="1"/>
  <c r="S101" i="1"/>
  <c r="S85" i="1"/>
  <c r="S97" i="1"/>
  <c r="P106" i="1"/>
  <c r="Q72" i="1"/>
  <c r="L24" i="1"/>
  <c r="Q21" i="1"/>
  <c r="L23" i="1"/>
  <c r="Q176" i="1"/>
  <c r="O176" i="1"/>
  <c r="M176" i="1"/>
  <c r="K176" i="1"/>
  <c r="J176" i="1"/>
  <c r="I176" i="1"/>
  <c r="H176" i="1"/>
  <c r="G176" i="1"/>
  <c r="F176" i="1"/>
  <c r="E176" i="1"/>
  <c r="D176" i="1"/>
  <c r="C176" i="1"/>
  <c r="Q173" i="1"/>
  <c r="O173" i="1"/>
  <c r="M173" i="1"/>
  <c r="K173" i="1"/>
  <c r="J173" i="1"/>
  <c r="I173" i="1"/>
  <c r="H173" i="1"/>
  <c r="G173" i="1"/>
  <c r="F173" i="1"/>
  <c r="E173" i="1"/>
  <c r="D173" i="1"/>
  <c r="C173" i="1"/>
  <c r="Q170" i="1"/>
  <c r="O170" i="1"/>
  <c r="M170" i="1"/>
  <c r="K170" i="1"/>
  <c r="J170" i="1"/>
  <c r="I170" i="1"/>
  <c r="H170" i="1"/>
  <c r="G170" i="1"/>
  <c r="F170" i="1"/>
  <c r="E170" i="1"/>
  <c r="D170" i="1"/>
  <c r="C170" i="1"/>
  <c r="Q167" i="1"/>
  <c r="O167" i="1"/>
  <c r="M167" i="1"/>
  <c r="K167" i="1"/>
  <c r="J167" i="1"/>
  <c r="I167" i="1"/>
  <c r="H167" i="1"/>
  <c r="G167" i="1"/>
  <c r="F167" i="1"/>
  <c r="E167" i="1"/>
  <c r="D167" i="1"/>
  <c r="C167" i="1"/>
  <c r="Q159" i="1"/>
  <c r="O159" i="1"/>
  <c r="M159" i="1"/>
  <c r="K159" i="1"/>
  <c r="J159" i="1"/>
  <c r="I159" i="1"/>
  <c r="H159" i="1"/>
  <c r="G159" i="1"/>
  <c r="F159" i="1"/>
  <c r="E159" i="1"/>
  <c r="D159" i="1"/>
  <c r="C159" i="1"/>
  <c r="Q156" i="1"/>
  <c r="O156" i="1"/>
  <c r="M156" i="1"/>
  <c r="K156" i="1"/>
  <c r="J156" i="1"/>
  <c r="I156" i="1"/>
  <c r="H156" i="1"/>
  <c r="G156" i="1"/>
  <c r="F156" i="1"/>
  <c r="E156" i="1"/>
  <c r="D156" i="1"/>
  <c r="C156" i="1"/>
  <c r="Q153" i="1"/>
  <c r="O153" i="1"/>
  <c r="M153" i="1"/>
  <c r="K153" i="1"/>
  <c r="J153" i="1"/>
  <c r="I153" i="1"/>
  <c r="H153" i="1"/>
  <c r="G153" i="1"/>
  <c r="F153" i="1"/>
  <c r="E153" i="1"/>
  <c r="D153" i="1"/>
  <c r="C153" i="1"/>
  <c r="Q150" i="1"/>
  <c r="O150" i="1"/>
  <c r="M150" i="1"/>
  <c r="K150" i="1"/>
  <c r="J150" i="1"/>
  <c r="I150" i="1"/>
  <c r="H150" i="1"/>
  <c r="G150" i="1"/>
  <c r="F150" i="1"/>
  <c r="E150" i="1"/>
  <c r="D150" i="1"/>
  <c r="C150" i="1"/>
  <c r="Q142" i="1"/>
  <c r="O142" i="1"/>
  <c r="M142" i="1"/>
  <c r="K142" i="1"/>
  <c r="J142" i="1"/>
  <c r="I142" i="1"/>
  <c r="H142" i="1"/>
  <c r="G142" i="1"/>
  <c r="F142" i="1"/>
  <c r="E142" i="1"/>
  <c r="D142" i="1"/>
  <c r="Q139" i="1"/>
  <c r="O139" i="1"/>
  <c r="M139" i="1"/>
  <c r="K139" i="1"/>
  <c r="J139" i="1"/>
  <c r="I139" i="1"/>
  <c r="H139" i="1"/>
  <c r="G139" i="1"/>
  <c r="F139" i="1"/>
  <c r="E139" i="1"/>
  <c r="D139" i="1"/>
  <c r="C139" i="1"/>
  <c r="Q136" i="1"/>
  <c r="O136" i="1"/>
  <c r="M136" i="1"/>
  <c r="K136" i="1"/>
  <c r="J136" i="1"/>
  <c r="I136" i="1"/>
  <c r="H136" i="1"/>
  <c r="G136" i="1"/>
  <c r="F136" i="1"/>
  <c r="E136" i="1"/>
  <c r="D136" i="1"/>
  <c r="C136" i="1"/>
  <c r="Q133" i="1"/>
  <c r="O133" i="1"/>
  <c r="M133" i="1"/>
  <c r="K133" i="1"/>
  <c r="J133" i="1"/>
  <c r="I133" i="1"/>
  <c r="H133" i="1"/>
  <c r="G133" i="1"/>
  <c r="F133" i="1"/>
  <c r="E133" i="1"/>
  <c r="D133" i="1"/>
  <c r="C133" i="1"/>
  <c r="Q70" i="1"/>
  <c r="C46" i="1"/>
  <c r="C45" i="1"/>
  <c r="C44" i="1"/>
  <c r="P59" i="1"/>
  <c r="L45" i="1"/>
  <c r="P58" i="1"/>
  <c r="J45" i="1"/>
  <c r="P56" i="1"/>
  <c r="J44" i="1"/>
  <c r="G497" i="5"/>
  <c r="D505" i="5"/>
  <c r="D506" i="5"/>
  <c r="G511" i="5"/>
  <c r="D522" i="5"/>
  <c r="D523" i="5"/>
  <c r="G460" i="5"/>
  <c r="D471" i="5"/>
  <c r="D472" i="5"/>
  <c r="G409" i="5"/>
  <c r="D420" i="5"/>
  <c r="D421" i="5"/>
  <c r="G256" i="5"/>
  <c r="D267" i="5"/>
  <c r="D268" i="5"/>
  <c r="G205" i="5"/>
  <c r="D216" i="5"/>
  <c r="D217" i="5"/>
  <c r="G358" i="5"/>
  <c r="D369" i="5"/>
  <c r="D370" i="5"/>
  <c r="G307" i="5"/>
  <c r="D318" i="5"/>
  <c r="D319" i="5"/>
  <c r="G154" i="5"/>
  <c r="D165" i="5"/>
  <c r="D166" i="5"/>
  <c r="G446" i="5"/>
  <c r="D454" i="5"/>
  <c r="D455" i="5"/>
  <c r="G395" i="5"/>
  <c r="D403" i="5"/>
  <c r="D404" i="5"/>
  <c r="G293" i="5"/>
  <c r="D301" i="5"/>
  <c r="D302" i="5"/>
  <c r="G242" i="5"/>
  <c r="D250" i="5"/>
  <c r="D251" i="5"/>
  <c r="G191" i="5"/>
  <c r="D199" i="5"/>
  <c r="D200" i="5"/>
  <c r="G344" i="5"/>
  <c r="D352" i="5"/>
  <c r="D353" i="5"/>
  <c r="G140" i="5"/>
  <c r="D148" i="5"/>
  <c r="D149" i="5"/>
  <c r="I14" i="1"/>
  <c r="D46" i="5"/>
  <c r="D47" i="5"/>
  <c r="G103" i="5"/>
  <c r="D114" i="5"/>
  <c r="D115" i="5"/>
  <c r="G52" i="5"/>
  <c r="D63" i="5"/>
  <c r="D64" i="5"/>
  <c r="D58" i="3"/>
  <c r="J46" i="3"/>
  <c r="P46" i="3"/>
  <c r="V46" i="3"/>
  <c r="D56" i="3"/>
  <c r="D68" i="3"/>
  <c r="J57" i="3"/>
  <c r="P57" i="3"/>
  <c r="V57" i="3"/>
  <c r="D69" i="3"/>
  <c r="P60" i="1"/>
  <c r="L40" i="1"/>
  <c r="D60" i="1"/>
  <c r="D61" i="1"/>
  <c r="Q123" i="1"/>
  <c r="Q121" i="1"/>
  <c r="S72" i="1"/>
  <c r="Q120" i="1"/>
  <c r="Q122" i="1"/>
  <c r="C23" i="1"/>
  <c r="S71" i="1"/>
  <c r="S70" i="1"/>
  <c r="D161" i="1"/>
  <c r="D162" i="1"/>
  <c r="D144" i="1"/>
  <c r="D145" i="1"/>
  <c r="D178" i="1"/>
  <c r="D179" i="1"/>
  <c r="J60" i="1"/>
  <c r="J61" i="1"/>
  <c r="P126" i="1"/>
  <c r="C73" i="1"/>
  <c r="P61" i="1"/>
  <c r="J58" i="3"/>
  <c r="P58" i="3"/>
  <c r="V58" i="3"/>
  <c r="D70" i="3"/>
  <c r="J56" i="3"/>
  <c r="P56" i="3"/>
  <c r="V56" i="3"/>
  <c r="J68" i="3"/>
  <c r="P68" i="3"/>
  <c r="V68" i="3"/>
  <c r="D80" i="3"/>
  <c r="J69" i="3"/>
  <c r="P69" i="3"/>
  <c r="V69" i="3"/>
  <c r="D81" i="3"/>
  <c r="L41" i="1"/>
  <c r="P41" i="1"/>
  <c r="J70" i="3"/>
  <c r="P70" i="3"/>
  <c r="V70" i="3"/>
  <c r="D82" i="3"/>
  <c r="J80" i="3"/>
  <c r="P80" i="3"/>
  <c r="V80" i="3"/>
  <c r="D92" i="3"/>
  <c r="J81" i="3"/>
  <c r="P81" i="3"/>
  <c r="V81" i="3"/>
  <c r="D93" i="3"/>
  <c r="M7" i="1"/>
  <c r="Q7" i="1"/>
  <c r="J82" i="3"/>
  <c r="P82" i="3"/>
  <c r="V82" i="3"/>
  <c r="D94" i="3"/>
  <c r="J92" i="3"/>
  <c r="P92" i="3"/>
  <c r="V92" i="3"/>
  <c r="D104" i="3"/>
  <c r="J93" i="3"/>
  <c r="P93" i="3"/>
  <c r="V93" i="3"/>
  <c r="D105" i="3"/>
  <c r="J94" i="3"/>
  <c r="P94" i="3"/>
  <c r="V94" i="3"/>
  <c r="D106" i="3"/>
  <c r="J104" i="3"/>
  <c r="P104" i="3"/>
  <c r="V104" i="3"/>
  <c r="D116" i="3"/>
  <c r="J105" i="3"/>
  <c r="P105" i="3"/>
  <c r="V105" i="3"/>
  <c r="D117" i="3"/>
  <c r="J116" i="3"/>
  <c r="P116" i="3"/>
  <c r="V116" i="3"/>
  <c r="D128" i="3"/>
  <c r="J128" i="3"/>
  <c r="P128" i="3"/>
  <c r="V128" i="3"/>
  <c r="J117" i="3"/>
  <c r="P117" i="3"/>
  <c r="V117" i="3"/>
  <c r="D129" i="3"/>
  <c r="J129" i="3"/>
  <c r="P129" i="3"/>
  <c r="V129" i="3"/>
  <c r="J106" i="3"/>
  <c r="P106" i="3"/>
  <c r="V106" i="3"/>
  <c r="D118" i="3"/>
  <c r="J55" i="1"/>
  <c r="P55" i="1"/>
  <c r="J118" i="3"/>
  <c r="P118" i="3"/>
  <c r="V118" i="3"/>
  <c r="D130" i="3"/>
  <c r="J130" i="3"/>
  <c r="P130" i="3"/>
  <c r="V130" i="3"/>
  <c r="J43" i="1"/>
  <c r="J57" i="1"/>
  <c r="P57" i="1"/>
  <c r="L42" i="1"/>
  <c r="I13" i="1"/>
  <c r="L44" i="1"/>
</calcChain>
</file>

<file path=xl/sharedStrings.xml><?xml version="1.0" encoding="utf-8"?>
<sst xmlns="http://schemas.openxmlformats.org/spreadsheetml/2006/main" count="1837" uniqueCount="199">
  <si>
    <t xml:space="preserve">Cadastro do Veiculo </t>
  </si>
  <si>
    <t>Placa</t>
  </si>
  <si>
    <t>Motorista</t>
  </si>
  <si>
    <t>Fabricante</t>
  </si>
  <si>
    <t>Modelo</t>
  </si>
  <si>
    <t>Tipo</t>
  </si>
  <si>
    <t>Quilometragem Atual</t>
  </si>
  <si>
    <t>Km/L</t>
  </si>
  <si>
    <t>Reais</t>
  </si>
  <si>
    <t>Rodando</t>
  </si>
  <si>
    <t>Consumo de Combustivel</t>
  </si>
  <si>
    <t>Litros do Tanque</t>
  </si>
  <si>
    <t xml:space="preserve">Autonomia </t>
  </si>
  <si>
    <t>L</t>
  </si>
  <si>
    <t>Km</t>
  </si>
  <si>
    <t>Data do Ultimo Abastecimento</t>
  </si>
  <si>
    <t>Litragem do Ultimo Abastecimento</t>
  </si>
  <si>
    <t>Média</t>
  </si>
  <si>
    <t>Data</t>
  </si>
  <si>
    <t>Posto</t>
  </si>
  <si>
    <t>Litragem</t>
  </si>
  <si>
    <t>Total do Abasticimento</t>
  </si>
  <si>
    <t xml:space="preserve">Faturamento </t>
  </si>
  <si>
    <t>Reais/Km</t>
  </si>
  <si>
    <t>Km Abastecimento</t>
  </si>
  <si>
    <t>BDC</t>
  </si>
  <si>
    <t>Média Anterior (km/L)</t>
  </si>
  <si>
    <t>Custo do Km (Reais/kM)</t>
  </si>
  <si>
    <t>Troca de Óleo e Filtros</t>
  </si>
  <si>
    <t>Litros de Óleo</t>
  </si>
  <si>
    <t>Ar</t>
  </si>
  <si>
    <t>Combustivel</t>
  </si>
  <si>
    <t>Mão de Obra</t>
  </si>
  <si>
    <t xml:space="preserve">Outros </t>
  </si>
  <si>
    <t>Coódigo e Tipo</t>
  </si>
  <si>
    <t>Valor</t>
  </si>
  <si>
    <t xml:space="preserve">Trocar </t>
  </si>
  <si>
    <t>Teste</t>
  </si>
  <si>
    <t>Troca de Óleo</t>
  </si>
  <si>
    <t>Quilometragem</t>
  </si>
  <si>
    <t>Proxima Troca</t>
  </si>
  <si>
    <t>Câmbio</t>
  </si>
  <si>
    <t xml:space="preserve">Diferencial </t>
  </si>
  <si>
    <t>PU</t>
  </si>
  <si>
    <t>Outros</t>
  </si>
  <si>
    <t>Trocado (X)</t>
  </si>
  <si>
    <t>Total de Gastos</t>
  </si>
  <si>
    <t>Custo por kM</t>
  </si>
  <si>
    <t>Consumo de Pneus</t>
  </si>
  <si>
    <t>Quantidade de Pneus</t>
  </si>
  <si>
    <t>Tipo de Veiculo</t>
  </si>
  <si>
    <t>Uni.</t>
  </si>
  <si>
    <t>6x2</t>
  </si>
  <si>
    <t>Dianteira</t>
  </si>
  <si>
    <t>Tração</t>
  </si>
  <si>
    <t>Posição</t>
  </si>
  <si>
    <t>Marca</t>
  </si>
  <si>
    <t>Reforma</t>
  </si>
  <si>
    <t>Km Enrada</t>
  </si>
  <si>
    <t>Km Saida</t>
  </si>
  <si>
    <t>Km Rodados</t>
  </si>
  <si>
    <t>Custo Pneu/Reforma</t>
  </si>
  <si>
    <t>Custo do Km</t>
  </si>
  <si>
    <t>Status do Pneu</t>
  </si>
  <si>
    <t>Vida Util</t>
  </si>
  <si>
    <t>Troca e Manutenção dos Freios</t>
  </si>
  <si>
    <t>Tipo de Lona</t>
  </si>
  <si>
    <t>2º</t>
  </si>
  <si>
    <t>3º</t>
  </si>
  <si>
    <t>L636</t>
  </si>
  <si>
    <t>L224</t>
  </si>
  <si>
    <t>Item / Eixo</t>
  </si>
  <si>
    <t>Lona</t>
  </si>
  <si>
    <t>Patinho</t>
  </si>
  <si>
    <t>Rolamento</t>
  </si>
  <si>
    <t>Graxa</t>
  </si>
  <si>
    <t>Retentor</t>
  </si>
  <si>
    <t>Roletes</t>
  </si>
  <si>
    <t>1º Eixo</t>
  </si>
  <si>
    <t xml:space="preserve">1º  </t>
  </si>
  <si>
    <t>2º Eixo</t>
  </si>
  <si>
    <t>3º Eixo</t>
  </si>
  <si>
    <t>1°</t>
  </si>
  <si>
    <t xml:space="preserve">Itens </t>
  </si>
  <si>
    <t>KM:</t>
  </si>
  <si>
    <t>Cuica</t>
  </si>
  <si>
    <t>Catraca</t>
  </si>
  <si>
    <t>Juntas</t>
  </si>
  <si>
    <t>4º Eixo</t>
  </si>
  <si>
    <t xml:space="preserve">Outras Manutenções </t>
  </si>
  <si>
    <t>Descrição do Serviço ou Produto</t>
  </si>
  <si>
    <t>Km do Serviço</t>
  </si>
  <si>
    <t>Oficina ou Fornecedor</t>
  </si>
  <si>
    <t>Motor</t>
  </si>
  <si>
    <t>Cambio</t>
  </si>
  <si>
    <t>Diferencial</t>
  </si>
  <si>
    <t>Óleo Motor</t>
  </si>
  <si>
    <t>Óleo Cambio</t>
  </si>
  <si>
    <t>Óleo Diferancial</t>
  </si>
  <si>
    <t>15W40</t>
  </si>
  <si>
    <t>100W40</t>
  </si>
  <si>
    <t xml:space="preserve">Data da Ultima Troca </t>
  </si>
  <si>
    <t>Valor da Ultima Troca</t>
  </si>
  <si>
    <t>Km Proxima Troca</t>
  </si>
  <si>
    <t>Valor do Litro</t>
  </si>
  <si>
    <t>x</t>
  </si>
  <si>
    <t>Custo da Ultima Troca por KM</t>
  </si>
  <si>
    <t>Média de Consumo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</si>
  <si>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</si>
  <si>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</si>
  <si>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</si>
  <si>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</si>
  <si>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</si>
  <si>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</si>
  <si>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</si>
  <si>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</si>
  <si>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</si>
  <si>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</si>
  <si>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Brid</t>
  </si>
  <si>
    <t>Pirel</t>
  </si>
  <si>
    <t>R 250</t>
  </si>
  <si>
    <t>P1</t>
  </si>
  <si>
    <t>Fogo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</si>
  <si>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</si>
  <si>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</si>
  <si>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</si>
  <si>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</si>
  <si>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</si>
  <si>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</si>
  <si>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</si>
  <si>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</si>
  <si>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</si>
  <si>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</si>
  <si>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Data da Ultima Troca</t>
  </si>
  <si>
    <t>Km Ultima Troca</t>
  </si>
  <si>
    <t>Quantidade de Pneus Movimentados</t>
  </si>
  <si>
    <t>Realizado</t>
  </si>
  <si>
    <t>4º</t>
  </si>
  <si>
    <t>8x2</t>
  </si>
  <si>
    <t xml:space="preserve">Periodo </t>
  </si>
  <si>
    <t>Data da Ultima Manutenção</t>
  </si>
  <si>
    <t>Km da Ultima Manutenção</t>
  </si>
  <si>
    <t xml:space="preserve">Oficina ou Fornecedor </t>
  </si>
  <si>
    <t>BXH-9066</t>
  </si>
  <si>
    <t>Mercedez</t>
  </si>
  <si>
    <t>Caminhão</t>
  </si>
  <si>
    <t>João Antonio Barbosa Neto</t>
  </si>
  <si>
    <t>João</t>
  </si>
  <si>
    <t>Km Inicio Controle</t>
  </si>
  <si>
    <t>Valor do Litro do Ultimo abastecimento</t>
  </si>
  <si>
    <t>Reforma / Estoque / Sucata</t>
  </si>
  <si>
    <t xml:space="preserve">1º Custo Médio da Carcaça </t>
  </si>
  <si>
    <t xml:space="preserve">2º Custo Médio da Carcaça </t>
  </si>
  <si>
    <t xml:space="preserve">3º Custo Médio da Carcaça </t>
  </si>
  <si>
    <t>Estoque</t>
  </si>
  <si>
    <t>Pneu Rodando</t>
  </si>
  <si>
    <t>Custo do KM Rodado</t>
  </si>
  <si>
    <t>Tambor</t>
  </si>
  <si>
    <t xml:space="preserve">Eixos com Lonas Trocadas </t>
  </si>
  <si>
    <t>Durabilidade e Média de Custo</t>
  </si>
  <si>
    <t>Inicio</t>
  </si>
  <si>
    <t>Fim</t>
  </si>
  <si>
    <r>
      <rPr>
        <b/>
        <sz val="14"/>
        <color theme="1"/>
        <rFont val="Calibri"/>
        <family val="2"/>
        <scheme val="minor"/>
      </rPr>
      <t>Média</t>
    </r>
    <r>
      <rPr>
        <b/>
        <sz val="11"/>
        <color theme="1"/>
        <rFont val="Calibri"/>
        <family val="2"/>
        <scheme val="minor"/>
      </rPr>
      <t xml:space="preserve">                                    (Periodo de 1 Ano)</t>
    </r>
  </si>
  <si>
    <t>Rodando / Manutenção / Disponivel</t>
  </si>
  <si>
    <t>Troca de Pneus</t>
  </si>
  <si>
    <t>Sistema de Freio</t>
  </si>
  <si>
    <t xml:space="preserve">Itens de Atenção </t>
  </si>
  <si>
    <r>
      <t xml:space="preserve">Statos                            </t>
    </r>
    <r>
      <rPr>
        <b/>
        <sz val="11"/>
        <color theme="1"/>
        <rFont val="Calibri"/>
        <family val="2"/>
        <scheme val="minor"/>
      </rPr>
      <t>Ultima Manutenção</t>
    </r>
  </si>
  <si>
    <t xml:space="preserve">Adiamento de Manutenção </t>
  </si>
  <si>
    <t>Autorizado Por</t>
  </si>
  <si>
    <t>Km Extras</t>
  </si>
  <si>
    <t>Ideal:</t>
  </si>
  <si>
    <t>Retorno do Invertimento</t>
  </si>
  <si>
    <t>Estimativa de Rodagem</t>
  </si>
  <si>
    <t>Valor de Desvalorização</t>
  </si>
  <si>
    <t>Configuração</t>
  </si>
  <si>
    <t>Carroçaria</t>
  </si>
  <si>
    <t>Sider</t>
  </si>
  <si>
    <t xml:space="preserve">Outras Informações </t>
  </si>
  <si>
    <t>0011</t>
  </si>
  <si>
    <t>0012</t>
  </si>
  <si>
    <t>0013</t>
  </si>
  <si>
    <t>0014</t>
  </si>
  <si>
    <t>0015</t>
  </si>
  <si>
    <t>0016</t>
  </si>
  <si>
    <t>0018</t>
  </si>
  <si>
    <t>0019</t>
  </si>
  <si>
    <t>0020</t>
  </si>
  <si>
    <t>0021</t>
  </si>
  <si>
    <t>Iluminação</t>
  </si>
  <si>
    <t>Troca de Vidros</t>
  </si>
  <si>
    <t xml:space="preserve">Acessorios </t>
  </si>
  <si>
    <t>Fernando</t>
  </si>
  <si>
    <t>N.º Abs</t>
  </si>
  <si>
    <r>
      <rPr>
        <b/>
        <sz val="14"/>
        <color theme="1"/>
        <rFont val="Calibri"/>
        <family val="2"/>
        <scheme val="minor"/>
      </rPr>
      <t>Média</t>
    </r>
    <r>
      <rPr>
        <b/>
        <sz val="11"/>
        <color theme="1"/>
        <rFont val="Calibri"/>
        <family val="2"/>
        <scheme val="minor"/>
      </rPr>
      <t xml:space="preserve">                                    (Periodo de 6 Meses)</t>
    </r>
  </si>
  <si>
    <t>Quantidade de Rodas</t>
  </si>
  <si>
    <t>Itens da Proxima Troca</t>
  </si>
  <si>
    <t>X</t>
  </si>
  <si>
    <t>Eixo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</si>
</sst>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R$&quot;\ #,##0.00"/>
    <numFmt numFmtId="165" formatCode="0.000"/>
    <numFmt numFmtId="166" formatCode="&quot;R$&quot;\ #,##0.0000"/>
    <numFmt numFmtId="167" formatCode="&quot;R$&quot;\ #,##0.00000"/>
    <numFmt numFmtId="168" formatCode="&quot;R$&quot;\ #,##0.000"/>
    <numFmt numFmtId="169" formatCode="#,##0.00000"/>
    <numFmt numFmtId="170" formatCode="0.0000"/>
    <numFmt numFmtId="171" formatCode="&quot;R$&quot;\ 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0" fillId="0" borderId="1" xfId="0" applyBorder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 applyBorder="1" applyAlignment="1">
      <alignment horizontal="center"/>
    </xf>
    <xf numFmtId="0" fontId="1" fillId="4" borderId="1" xfId="0" applyFont="1" applyFill="1" applyBorder="1" applyAlignment="1"/>
    <xf numFmtId="0" fontId="1" fillId="3" borderId="1" xfId="0" applyFont="1" applyFill="1" applyBorder="1" applyAlignment="1">
      <alignment horizontal="left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" fontId="1" fillId="6" borderId="3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7" fontId="0" fillId="4" borderId="0" xfId="0" applyNumberFormat="1" applyFill="1" applyBorder="1" applyAlignment="1">
      <alignment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vertical="center"/>
    </xf>
    <xf numFmtId="14" fontId="0" fillId="6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1" fillId="4" borderId="0" xfId="0" applyFont="1" applyFill="1" applyBorder="1" applyAlignment="1"/>
    <xf numFmtId="0" fontId="1" fillId="4" borderId="0" xfId="0" applyFont="1" applyFill="1" applyBorder="1" applyAlignment="1">
      <alignment horizontal="left" vertical="center"/>
    </xf>
    <xf numFmtId="3" fontId="1" fillId="4" borderId="0" xfId="0" applyNumberFormat="1" applyFont="1" applyFill="1" applyBorder="1" applyAlignment="1">
      <alignment horizontal="center" vertical="center"/>
    </xf>
    <xf numFmtId="167" fontId="1" fillId="4" borderId="0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3" fontId="1" fillId="10" borderId="1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14" fontId="8" fillId="7" borderId="1" xfId="0" applyNumberFormat="1" applyFont="1" applyFill="1" applyBorder="1" applyAlignment="1">
      <alignment horizontal="center" vertical="center"/>
    </xf>
    <xf numFmtId="14" fontId="8" fillId="12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vertical="center" wrapText="1"/>
    </xf>
    <xf numFmtId="0" fontId="0" fillId="0" borderId="3" xfId="0" applyBorder="1"/>
    <xf numFmtId="3" fontId="1" fillId="6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 vertical="center"/>
    </xf>
    <xf numFmtId="1" fontId="1" fillId="10" borderId="6" xfId="0" applyNumberFormat="1" applyFont="1" applyFill="1" applyBorder="1" applyAlignment="1">
      <alignment horizontal="center" vertical="center"/>
    </xf>
    <xf numFmtId="1" fontId="1" fillId="10" borderId="7" xfId="0" applyNumberFormat="1" applyFont="1" applyFill="1" applyBorder="1" applyAlignment="1">
      <alignment horizontal="center" vertical="center"/>
    </xf>
    <xf numFmtId="1" fontId="1" fillId="10" borderId="8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13" borderId="0" xfId="0" applyFill="1"/>
    <xf numFmtId="0" fontId="0" fillId="13" borderId="0" xfId="0" applyFill="1" applyBorder="1"/>
    <xf numFmtId="0" fontId="3" fillId="2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9" fontId="10" fillId="6" borderId="3" xfId="0" applyNumberFormat="1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3" fontId="1" fillId="6" borderId="3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0" fillId="13" borderId="0" xfId="0" applyFill="1" applyBorder="1" applyAlignment="1"/>
    <xf numFmtId="0" fontId="1" fillId="3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 vertical="center"/>
    </xf>
    <xf numFmtId="1" fontId="4" fillId="9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/>
    </xf>
    <xf numFmtId="164" fontId="0" fillId="4" borderId="0" xfId="0" applyNumberFormat="1" applyFont="1" applyFill="1" applyBorder="1" applyAlignment="1">
      <alignment horizontal="center" vertical="center"/>
    </xf>
    <xf numFmtId="167" fontId="7" fillId="4" borderId="0" xfId="0" applyNumberFormat="1" applyFont="1" applyFill="1" applyBorder="1" applyAlignment="1">
      <alignment horizontal="center" vertical="center"/>
    </xf>
    <xf numFmtId="167" fontId="5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0" fontId="1" fillId="3" borderId="2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7" fontId="5" fillId="4" borderId="5" xfId="0" applyNumberFormat="1" applyFont="1" applyFill="1" applyBorder="1" applyAlignment="1">
      <alignment horizontal="center" vertical="center"/>
    </xf>
    <xf numFmtId="167" fontId="5" fillId="4" borderId="6" xfId="0" applyNumberFormat="1" applyFont="1" applyFill="1" applyBorder="1" applyAlignment="1">
      <alignment horizontal="center" vertical="center"/>
    </xf>
    <xf numFmtId="167" fontId="5" fillId="4" borderId="13" xfId="0" applyNumberFormat="1" applyFont="1" applyFill="1" applyBorder="1" applyAlignment="1">
      <alignment horizontal="center" vertical="center"/>
    </xf>
    <xf numFmtId="167" fontId="5" fillId="4" borderId="14" xfId="0" applyNumberFormat="1" applyFont="1" applyFill="1" applyBorder="1" applyAlignment="1">
      <alignment horizontal="center" vertical="center"/>
    </xf>
    <xf numFmtId="167" fontId="5" fillId="4" borderId="7" xfId="0" applyNumberFormat="1" applyFont="1" applyFill="1" applyBorder="1" applyAlignment="1">
      <alignment horizontal="center" vertical="center"/>
    </xf>
    <xf numFmtId="167" fontId="5" fillId="4" borderId="8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4" fontId="1" fillId="5" borderId="2" xfId="0" applyNumberFormat="1" applyFont="1" applyFill="1" applyBorder="1" applyAlignment="1">
      <alignment horizontal="center"/>
    </xf>
    <xf numFmtId="14" fontId="1" fillId="5" borderId="3" xfId="0" applyNumberFormat="1" applyFont="1" applyFill="1" applyBorder="1" applyAlignment="1">
      <alignment horizontal="center"/>
    </xf>
    <xf numFmtId="14" fontId="4" fillId="10" borderId="5" xfId="0" applyNumberFormat="1" applyFont="1" applyFill="1" applyBorder="1" applyAlignment="1">
      <alignment horizontal="center" vertical="center"/>
    </xf>
    <xf numFmtId="14" fontId="4" fillId="10" borderId="6" xfId="0" applyNumberFormat="1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4" fontId="4" fillId="10" borderId="8" xfId="0" applyNumberFormat="1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10" xfId="0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/>
    </xf>
    <xf numFmtId="3" fontId="1" fillId="5" borderId="3" xfId="0" applyNumberFormat="1" applyFont="1" applyFill="1" applyBorder="1" applyAlignment="1">
      <alignment horizontal="center"/>
    </xf>
    <xf numFmtId="166" fontId="1" fillId="10" borderId="2" xfId="0" applyNumberFormat="1" applyFont="1" applyFill="1" applyBorder="1" applyAlignment="1">
      <alignment horizontal="center" vertical="center"/>
    </xf>
    <xf numFmtId="166" fontId="1" fillId="10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7" fontId="5" fillId="4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3" fontId="1" fillId="10" borderId="4" xfId="0" applyNumberFormat="1" applyFont="1" applyFill="1" applyBorder="1" applyAlignment="1">
      <alignment horizontal="center"/>
    </xf>
    <xf numFmtId="167" fontId="7" fillId="4" borderId="2" xfId="0" applyNumberFormat="1" applyFont="1" applyFill="1" applyBorder="1" applyAlignment="1">
      <alignment horizontal="center" vertical="center"/>
    </xf>
    <xf numFmtId="167" fontId="7" fillId="4" borderId="9" xfId="0" applyNumberFormat="1" applyFont="1" applyFill="1" applyBorder="1" applyAlignment="1">
      <alignment horizontal="center" vertical="center"/>
    </xf>
    <xf numFmtId="167" fontId="7" fillId="4" borderId="3" xfId="0" applyNumberFormat="1" applyFont="1" applyFill="1" applyBorder="1" applyAlignment="1">
      <alignment horizontal="center" vertical="center"/>
    </xf>
    <xf numFmtId="14" fontId="1" fillId="10" borderId="1" xfId="0" applyNumberFormat="1" applyFont="1" applyFill="1" applyBorder="1" applyAlignment="1">
      <alignment horizontal="center"/>
    </xf>
    <xf numFmtId="3" fontId="1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3" fontId="1" fillId="10" borderId="2" xfId="0" applyNumberFormat="1" applyFont="1" applyFill="1" applyBorder="1" applyAlignment="1">
      <alignment horizontal="center" vertical="center"/>
    </xf>
    <xf numFmtId="3" fontId="1" fillId="10" borderId="3" xfId="0" applyNumberFormat="1" applyFont="1" applyFill="1" applyBorder="1" applyAlignment="1">
      <alignment horizontal="center" vertical="center"/>
    </xf>
    <xf numFmtId="166" fontId="1" fillId="5" borderId="2" xfId="0" applyNumberFormat="1" applyFont="1" applyFill="1" applyBorder="1" applyAlignment="1">
      <alignment horizontal="center"/>
    </xf>
    <xf numFmtId="166" fontId="1" fillId="5" borderId="3" xfId="0" applyNumberFormat="1" applyFont="1" applyFill="1" applyBorder="1" applyAlignment="1">
      <alignment horizontal="center"/>
    </xf>
    <xf numFmtId="3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9" fontId="5" fillId="4" borderId="4" xfId="0" applyNumberFormat="1" applyFont="1" applyFill="1" applyBorder="1" applyAlignment="1">
      <alignment horizontal="center" vertical="center"/>
    </xf>
    <xf numFmtId="169" fontId="5" fillId="4" borderId="10" xfId="0" applyNumberFormat="1" applyFont="1" applyFill="1" applyBorder="1" applyAlignment="1">
      <alignment horizontal="center" vertical="center"/>
    </xf>
    <xf numFmtId="166" fontId="1" fillId="10" borderId="1" xfId="0" applyNumberFormat="1" applyFont="1" applyFill="1" applyBorder="1" applyAlignment="1">
      <alignment horizontal="center"/>
    </xf>
    <xf numFmtId="165" fontId="1" fillId="10" borderId="1" xfId="0" applyNumberFormat="1" applyFont="1" applyFill="1" applyBorder="1" applyAlignment="1">
      <alignment horizontal="center"/>
    </xf>
    <xf numFmtId="170" fontId="5" fillId="4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166" fontId="9" fillId="10" borderId="5" xfId="0" applyNumberFormat="1" applyFont="1" applyFill="1" applyBorder="1" applyAlignment="1">
      <alignment horizontal="center" vertical="center"/>
    </xf>
    <xf numFmtId="166" fontId="9" fillId="10" borderId="6" xfId="0" applyNumberFormat="1" applyFont="1" applyFill="1" applyBorder="1" applyAlignment="1">
      <alignment horizontal="center" vertical="center"/>
    </xf>
    <xf numFmtId="166" fontId="9" fillId="10" borderId="13" xfId="0" applyNumberFormat="1" applyFont="1" applyFill="1" applyBorder="1" applyAlignment="1">
      <alignment horizontal="center" vertical="center"/>
    </xf>
    <xf numFmtId="166" fontId="9" fillId="10" borderId="14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 wrapText="1"/>
    </xf>
    <xf numFmtId="3" fontId="1" fillId="6" borderId="3" xfId="0" applyNumberFormat="1" applyFont="1" applyFill="1" applyBorder="1" applyAlignment="1">
      <alignment horizont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166" fontId="7" fillId="4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171" fontId="1" fillId="6" borderId="2" xfId="0" applyNumberFormat="1" applyFont="1" applyFill="1" applyBorder="1" applyAlignment="1">
      <alignment horizontal="center" wrapText="1"/>
    </xf>
    <xf numFmtId="171" fontId="1" fillId="6" borderId="3" xfId="0" applyNumberFormat="1" applyFont="1" applyFill="1" applyBorder="1" applyAlignment="1">
      <alignment horizontal="center" wrapText="1"/>
    </xf>
    <xf numFmtId="3" fontId="1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3" fontId="1" fillId="6" borderId="2" xfId="0" applyNumberFormat="1" applyFont="1" applyFill="1" applyBorder="1" applyAlignment="1">
      <alignment horizontal="center" vertical="center"/>
    </xf>
    <xf numFmtId="3" fontId="1" fillId="6" borderId="3" xfId="0" applyNumberFormat="1" applyFont="1" applyFill="1" applyBorder="1" applyAlignment="1">
      <alignment horizontal="center" vertical="center"/>
    </xf>
    <xf numFmtId="3" fontId="0" fillId="10" borderId="2" xfId="0" applyNumberFormat="1" applyFont="1" applyFill="1" applyBorder="1" applyAlignment="1">
      <alignment horizontal="center" vertical="center"/>
    </xf>
    <xf numFmtId="3" fontId="0" fillId="10" borderId="3" xfId="0" applyNumberFormat="1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left" vertical="center"/>
    </xf>
    <xf numFmtId="164" fontId="0" fillId="5" borderId="3" xfId="0" applyNumberFormat="1" applyFont="1" applyFill="1" applyBorder="1" applyAlignment="1">
      <alignment horizontal="left" vertical="center"/>
    </xf>
    <xf numFmtId="3" fontId="0" fillId="4" borderId="2" xfId="0" applyNumberFormat="1" applyFont="1" applyFill="1" applyBorder="1" applyAlignment="1">
      <alignment horizontal="center" vertical="center"/>
    </xf>
    <xf numFmtId="3" fontId="0" fillId="4" borderId="3" xfId="0" applyNumberFormat="1" applyFont="1" applyFill="1" applyBorder="1" applyAlignment="1">
      <alignment horizontal="center" vertical="center"/>
    </xf>
    <xf numFmtId="3" fontId="0" fillId="5" borderId="2" xfId="0" applyNumberFormat="1" applyFont="1" applyFill="1" applyBorder="1" applyAlignment="1">
      <alignment horizontal="center" vertical="center"/>
    </xf>
    <xf numFmtId="3" fontId="0" fillId="5" borderId="3" xfId="0" applyNumberFormat="1" applyFont="1" applyFill="1" applyBorder="1" applyAlignment="1">
      <alignment horizontal="center" vertical="center"/>
    </xf>
    <xf numFmtId="165" fontId="1" fillId="4" borderId="2" xfId="0" applyNumberFormat="1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left" vertical="center"/>
    </xf>
    <xf numFmtId="164" fontId="0" fillId="4" borderId="3" xfId="0" applyNumberFormat="1" applyFont="1" applyFill="1" applyBorder="1" applyAlignment="1">
      <alignment horizontal="left" vertical="center"/>
    </xf>
    <xf numFmtId="3" fontId="1" fillId="6" borderId="9" xfId="0" applyNumberFormat="1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14" fontId="1" fillId="6" borderId="2" xfId="0" applyNumberFormat="1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center" vertical="center"/>
    </xf>
    <xf numFmtId="14" fontId="1" fillId="6" borderId="3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164" fontId="1" fillId="6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3" fontId="6" fillId="7" borderId="1" xfId="0" applyNumberFormat="1" applyFont="1" applyFill="1" applyBorder="1" applyAlignment="1">
      <alignment horizontal="center" vertical="center"/>
    </xf>
    <xf numFmtId="3" fontId="6" fillId="12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164" fontId="8" fillId="12" borderId="1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left" vertical="center"/>
    </xf>
    <xf numFmtId="0" fontId="8" fillId="7" borderId="3" xfId="0" applyFont="1" applyFill="1" applyBorder="1" applyAlignment="1">
      <alignment horizontal="left" vertical="center"/>
    </xf>
    <xf numFmtId="0" fontId="8" fillId="12" borderId="2" xfId="0" applyFont="1" applyFill="1" applyBorder="1" applyAlignment="1">
      <alignment horizontal="left" vertical="center"/>
    </xf>
    <xf numFmtId="0" fontId="8" fillId="12" borderId="9" xfId="0" applyFont="1" applyFill="1" applyBorder="1" applyAlignment="1">
      <alignment horizontal="left" vertical="center"/>
    </xf>
    <xf numFmtId="0" fontId="8" fillId="12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" fontId="1" fillId="6" borderId="2" xfId="0" applyNumberFormat="1" applyFont="1" applyFill="1" applyBorder="1" applyAlignment="1">
      <alignment horizontal="center"/>
    </xf>
    <xf numFmtId="1" fontId="1" fillId="6" borderId="9" xfId="0" applyNumberFormat="1" applyFont="1" applyFill="1" applyBorder="1" applyAlignment="1">
      <alignment horizontal="center"/>
    </xf>
    <xf numFmtId="1" fontId="1" fillId="6" borderId="3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1" fontId="1" fillId="6" borderId="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5" borderId="9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0" fontId="4" fillId="1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168" fontId="0" fillId="4" borderId="2" xfId="0" applyNumberFormat="1" applyFill="1" applyBorder="1" applyAlignment="1">
      <alignment horizontal="center" vertical="center"/>
    </xf>
    <xf numFmtId="168" fontId="0" fillId="4" borderId="9" xfId="0" applyNumberFormat="1" applyFill="1" applyBorder="1" applyAlignment="1">
      <alignment horizontal="center" vertical="center"/>
    </xf>
    <xf numFmtId="168" fontId="0" fillId="4" borderId="3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0" fillId="6" borderId="2" xfId="0" applyNumberFormat="1" applyFill="1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13" borderId="13" xfId="0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1" fillId="14" borderId="5" xfId="0" applyNumberFormat="1" applyFont="1" applyFill="1" applyBorder="1" applyAlignment="1">
      <alignment horizontal="center" vertical="center"/>
    </xf>
    <xf numFmtId="0" fontId="1" fillId="14" borderId="15" xfId="0" applyNumberFormat="1" applyFont="1" applyFill="1" applyBorder="1" applyAlignment="1">
      <alignment horizontal="center" vertical="center"/>
    </xf>
    <xf numFmtId="0" fontId="1" fillId="14" borderId="6" xfId="0" applyNumberFormat="1" applyFont="1" applyFill="1" applyBorder="1" applyAlignment="1">
      <alignment horizontal="center" vertical="center"/>
    </xf>
    <xf numFmtId="0" fontId="1" fillId="14" borderId="13" xfId="0" applyNumberFormat="1" applyFont="1" applyFill="1" applyBorder="1" applyAlignment="1">
      <alignment horizontal="center" vertical="center"/>
    </xf>
    <xf numFmtId="0" fontId="1" fillId="14" borderId="0" xfId="0" applyNumberFormat="1" applyFont="1" applyFill="1" applyBorder="1" applyAlignment="1">
      <alignment horizontal="center" vertical="center"/>
    </xf>
    <xf numFmtId="0" fontId="1" fillId="14" borderId="14" xfId="0" applyNumberFormat="1" applyFont="1" applyFill="1" applyBorder="1" applyAlignment="1">
      <alignment horizontal="center" vertical="center"/>
    </xf>
    <xf numFmtId="0" fontId="1" fillId="14" borderId="7" xfId="0" applyNumberFormat="1" applyFont="1" applyFill="1" applyBorder="1" applyAlignment="1">
      <alignment horizontal="center" vertical="center"/>
    </xf>
    <xf numFmtId="0" fontId="1" fillId="14" borderId="12" xfId="0" applyNumberFormat="1" applyFont="1" applyFill="1" applyBorder="1" applyAlignment="1">
      <alignment horizontal="center" vertical="center"/>
    </xf>
    <xf numFmtId="0" fontId="1" fillId="14" borderId="8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wrapText="1"/>
    </xf>
    <xf numFmtId="165" fontId="1" fillId="4" borderId="2" xfId="0" applyNumberFormat="1" applyFont="1" applyFill="1" applyBorder="1" applyAlignment="1">
      <alignment horizontal="center" vertical="center"/>
    </xf>
    <xf numFmtId="165" fontId="1" fillId="4" borderId="3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27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10" Type="http://schemas.openxmlformats.org/officeDocument/2006/relationships/styles" Target="styles.xml" /><Relationship Id="rId4" Type="http://schemas.openxmlformats.org/officeDocument/2006/relationships/worksheet" Target="worksheets/sheet4.xml" /><Relationship Id="rId9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</xdr:row>
      <xdr:rowOff>171450</xdr:rowOff>
    </xdr:from>
    <xdr:to>
      <xdr:col>16</xdr:col>
      <xdr:colOff>485775</xdr:colOff>
      <xdr:row>27</xdr:row>
      <xdr:rowOff>57150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7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552450"/>
          <a:ext cx="9344025" cy="46482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9"/>
  <sheetViews>
    <sheetView showGridLines="0" workbookViewId="0">
      <selection activeCell="P57" sqref="P57"/>
    </sheetView>
  </sheetViews>
  <sheetFormatPr defaultRowHeight="15" x14ac:dyDescent="0.2"/>
  <cols>
    <col min="4" max="4" width="14.2578125" customWidth="1"/>
    <col min="6" max="6" width="11.296875" customWidth="1"/>
    <col min="12" max="12" width="16.27734375" customWidth="1"/>
    <col min="13" max="13" width="17.484375" customWidth="1"/>
    <col min="14" max="14" width="10.76171875" customWidth="1"/>
    <col min="15" max="15" width="15.73828125" customWidth="1"/>
    <col min="16" max="16" width="19.37109375" customWidth="1"/>
    <col min="18" max="18" width="10.0859375" customWidth="1"/>
    <col min="19" max="19" width="18.6953125" customWidth="1"/>
  </cols>
  <sheetData>
    <row r="1" spans="1:20" ht="18" customHeight="1" x14ac:dyDescent="0.3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ht="18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8" customHeight="1" x14ac:dyDescent="0.2">
      <c r="A3" s="151" t="s">
        <v>1</v>
      </c>
      <c r="B3" s="151"/>
      <c r="C3" s="180"/>
      <c r="D3" s="181"/>
      <c r="F3" s="151" t="s">
        <v>2</v>
      </c>
      <c r="G3" s="151"/>
      <c r="H3" s="193"/>
      <c r="I3" s="193"/>
      <c r="J3" s="193"/>
      <c r="K3" s="193"/>
      <c r="L3" s="193"/>
      <c r="M3" s="193"/>
      <c r="N3" s="2"/>
      <c r="O3" s="203" t="s">
        <v>172</v>
      </c>
      <c r="P3" s="204"/>
      <c r="Q3" s="204"/>
      <c r="R3" s="204"/>
      <c r="S3" s="205"/>
      <c r="T3" s="2"/>
    </row>
    <row r="4" spans="1:20" ht="18" customHeight="1" x14ac:dyDescent="0.2">
      <c r="A4" s="151" t="s">
        <v>3</v>
      </c>
      <c r="B4" s="151"/>
      <c r="C4" s="180"/>
      <c r="D4" s="181"/>
      <c r="E4" s="2"/>
      <c r="F4" s="2"/>
      <c r="G4" s="2"/>
      <c r="H4" s="2"/>
      <c r="I4" s="2"/>
      <c r="J4" s="2"/>
      <c r="K4" s="2"/>
      <c r="L4" s="2"/>
      <c r="M4" s="2"/>
      <c r="N4" s="2"/>
      <c r="O4" s="206" t="s">
        <v>174</v>
      </c>
      <c r="P4" s="206"/>
      <c r="Q4" s="207"/>
      <c r="R4" s="208"/>
      <c r="S4" s="201"/>
      <c r="T4" s="2"/>
    </row>
    <row r="5" spans="1:20" ht="18" customHeight="1" x14ac:dyDescent="0.2">
      <c r="A5" s="151" t="s">
        <v>4</v>
      </c>
      <c r="B5" s="151"/>
      <c r="C5" s="180"/>
      <c r="D5" s="181"/>
      <c r="E5" s="2"/>
      <c r="F5" s="151" t="s">
        <v>6</v>
      </c>
      <c r="G5" s="151"/>
      <c r="H5" s="151"/>
      <c r="I5" s="209"/>
      <c r="J5" s="209"/>
      <c r="K5" s="2"/>
      <c r="L5" s="2"/>
      <c r="M5" s="2"/>
      <c r="N5" s="2"/>
      <c r="O5" s="206" t="s">
        <v>173</v>
      </c>
      <c r="P5" s="206"/>
      <c r="Q5" s="196"/>
      <c r="R5" s="197"/>
      <c r="S5" s="201"/>
      <c r="T5" s="90" t="s">
        <v>23</v>
      </c>
    </row>
    <row r="6" spans="1:20" ht="18" customHeight="1" x14ac:dyDescent="0.2">
      <c r="A6" s="151" t="s">
        <v>5</v>
      </c>
      <c r="B6" s="151"/>
      <c r="C6" s="180"/>
      <c r="D6" s="18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8" customHeight="1" x14ac:dyDescent="0.2">
      <c r="A7" s="151" t="s">
        <v>175</v>
      </c>
      <c r="B7" s="151"/>
      <c r="C7" s="180"/>
      <c r="D7" s="181"/>
      <c r="E7" s="2"/>
      <c r="F7" s="194" t="str">
        <f>IF(C6="Caminhão",("Não Aplicavel"),("Placas do Conjunto"))</f>
        <v>Placas do Conjunto</v>
      </c>
      <c r="G7" s="194"/>
      <c r="H7" s="193"/>
      <c r="I7" s="193"/>
      <c r="J7" s="193"/>
      <c r="K7" s="2"/>
      <c r="L7" s="198" t="s">
        <v>156</v>
      </c>
      <c r="M7" s="201"/>
      <c r="N7" s="6"/>
      <c r="O7" s="2"/>
      <c r="P7" s="202" t="s">
        <v>22</v>
      </c>
      <c r="Q7" s="189"/>
      <c r="R7" s="190"/>
      <c r="S7" s="2"/>
      <c r="T7" s="2"/>
    </row>
    <row r="8" spans="1:20" ht="18" customHeight="1" x14ac:dyDescent="0.2">
      <c r="A8" s="151" t="s">
        <v>176</v>
      </c>
      <c r="B8" s="151"/>
      <c r="C8" s="180"/>
      <c r="D8" s="181"/>
      <c r="E8" s="2"/>
      <c r="F8" s="194"/>
      <c r="G8" s="194"/>
      <c r="H8" s="193"/>
      <c r="I8" s="193"/>
      <c r="J8" s="193"/>
      <c r="K8" s="2"/>
      <c r="L8" s="199"/>
      <c r="M8" s="201"/>
      <c r="N8" s="19"/>
      <c r="O8" s="2"/>
      <c r="P8" s="202"/>
      <c r="Q8" s="191"/>
      <c r="R8" s="192"/>
      <c r="S8" s="65" t="s">
        <v>23</v>
      </c>
      <c r="T8" s="2"/>
    </row>
    <row r="9" spans="1:20" ht="18" customHeight="1" x14ac:dyDescent="0.2">
      <c r="A9" s="194" t="s">
        <v>178</v>
      </c>
      <c r="B9" s="194"/>
      <c r="C9" s="195"/>
      <c r="D9" s="195"/>
      <c r="E9" s="2"/>
      <c r="F9" s="194"/>
      <c r="G9" s="194"/>
      <c r="H9" s="193"/>
      <c r="I9" s="193"/>
      <c r="J9" s="193"/>
      <c r="K9" s="2"/>
      <c r="L9" s="200"/>
      <c r="M9" s="201"/>
      <c r="N9" s="97" t="s">
        <v>23</v>
      </c>
      <c r="O9" s="2"/>
      <c r="P9" s="202"/>
      <c r="Q9" s="72" t="s">
        <v>171</v>
      </c>
      <c r="R9" s="71"/>
      <c r="T9" s="2"/>
    </row>
    <row r="10" spans="1:20" ht="18" customHeight="1" x14ac:dyDescent="0.2">
      <c r="A10" s="194"/>
      <c r="B10" s="194"/>
      <c r="C10" s="195"/>
      <c r="D10" s="19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8" customHeight="1" x14ac:dyDescent="0.2">
      <c r="A11" s="2"/>
      <c r="B11" s="2"/>
      <c r="C11" s="2"/>
      <c r="D11" s="2"/>
      <c r="E11" s="2"/>
      <c r="F11" s="183" t="s">
        <v>166</v>
      </c>
      <c r="G11" s="183"/>
      <c r="H11" s="183"/>
      <c r="I11" s="183"/>
      <c r="J11" s="183"/>
      <c r="K11" s="183"/>
      <c r="L11" s="183"/>
      <c r="M11" s="183"/>
      <c r="N11" s="184" t="s">
        <v>168</v>
      </c>
      <c r="O11" s="184"/>
      <c r="P11" s="184"/>
      <c r="Q11" s="184"/>
      <c r="R11" s="184"/>
      <c r="S11" s="184"/>
      <c r="T11" s="2"/>
    </row>
    <row r="12" spans="1:20" ht="18" customHeight="1" x14ac:dyDescent="0.2">
      <c r="A12" s="185" t="s">
        <v>167</v>
      </c>
      <c r="B12" s="185"/>
      <c r="C12" s="186"/>
      <c r="D12" s="186"/>
      <c r="E12" s="2"/>
      <c r="F12" s="183"/>
      <c r="G12" s="183"/>
      <c r="H12" s="183"/>
      <c r="I12" s="183"/>
      <c r="J12" s="183"/>
      <c r="K12" s="183"/>
      <c r="L12" s="183"/>
      <c r="M12" s="183"/>
      <c r="N12" s="187" t="s">
        <v>169</v>
      </c>
      <c r="O12" s="188"/>
      <c r="P12" s="39" t="s">
        <v>170</v>
      </c>
      <c r="Q12" s="187" t="s">
        <v>169</v>
      </c>
      <c r="R12" s="188"/>
      <c r="S12" s="39" t="s">
        <v>170</v>
      </c>
      <c r="T12" s="2"/>
    </row>
    <row r="13" spans="1:20" ht="18" customHeight="1" x14ac:dyDescent="0.25">
      <c r="A13" s="185"/>
      <c r="B13" s="185"/>
      <c r="C13" s="186"/>
      <c r="D13" s="186"/>
      <c r="E13" s="2"/>
      <c r="F13" s="178" t="s">
        <v>28</v>
      </c>
      <c r="G13" s="178"/>
      <c r="H13" s="178"/>
      <c r="I13" s="179"/>
      <c r="J13" s="179"/>
      <c r="K13" s="179"/>
      <c r="L13" s="179"/>
      <c r="M13" s="179"/>
      <c r="N13" s="180"/>
      <c r="O13" s="181"/>
      <c r="P13" s="96"/>
      <c r="Q13" s="180"/>
      <c r="R13" s="181"/>
      <c r="S13" s="96"/>
      <c r="T13" s="2"/>
    </row>
    <row r="14" spans="1:20" ht="18" customHeight="1" x14ac:dyDescent="0.25">
      <c r="A14" s="185"/>
      <c r="B14" s="185"/>
      <c r="C14" s="176"/>
      <c r="D14" s="177"/>
      <c r="E14" s="2"/>
      <c r="F14" s="178" t="s">
        <v>164</v>
      </c>
      <c r="G14" s="178"/>
      <c r="H14" s="178"/>
      <c r="I14" s="179"/>
      <c r="J14" s="179"/>
      <c r="K14" s="179"/>
      <c r="L14" s="179"/>
      <c r="M14" s="179"/>
      <c r="N14" s="180"/>
      <c r="O14" s="181"/>
      <c r="P14" s="96"/>
      <c r="Q14" s="180"/>
      <c r="R14" s="181"/>
      <c r="S14" s="96"/>
      <c r="T14" s="2"/>
    </row>
    <row r="15" spans="1:20" ht="18" customHeight="1" x14ac:dyDescent="0.25">
      <c r="A15" s="182" t="s">
        <v>163</v>
      </c>
      <c r="B15" s="182"/>
      <c r="C15" s="182"/>
      <c r="D15" s="182"/>
      <c r="E15" s="2"/>
      <c r="F15" s="178" t="s">
        <v>165</v>
      </c>
      <c r="G15" s="178"/>
      <c r="H15" s="178"/>
      <c r="I15" s="179"/>
      <c r="J15" s="179"/>
      <c r="K15" s="179"/>
      <c r="L15" s="179"/>
      <c r="M15" s="179"/>
      <c r="N15" s="180"/>
      <c r="O15" s="181"/>
      <c r="P15" s="96"/>
      <c r="Q15" s="180"/>
      <c r="R15" s="181"/>
      <c r="S15" s="96"/>
      <c r="T15" s="2"/>
    </row>
    <row r="16" spans="1:20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8" customHeight="1" x14ac:dyDescent="0.3">
      <c r="A17" s="149" t="s">
        <v>10</v>
      </c>
      <c r="B17" s="150"/>
      <c r="C17" s="150"/>
      <c r="D17" s="150"/>
      <c r="E17" s="150"/>
      <c r="F17" s="150"/>
      <c r="G17" s="150"/>
      <c r="H17" s="150"/>
      <c r="I17" s="150"/>
      <c r="J17" s="150"/>
      <c r="K17" s="150"/>
      <c r="L17" s="150"/>
      <c r="M17" s="150"/>
      <c r="N17" s="150"/>
      <c r="O17" s="150"/>
      <c r="P17" s="150"/>
      <c r="Q17" s="150"/>
      <c r="R17" s="150"/>
      <c r="S17" s="150"/>
      <c r="T17" s="150"/>
    </row>
    <row r="18" spans="1:20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8" customHeight="1" x14ac:dyDescent="0.2">
      <c r="A19" s="2"/>
      <c r="B19" s="92" t="s">
        <v>15</v>
      </c>
      <c r="C19" s="93"/>
      <c r="D19" s="93"/>
      <c r="E19" s="94"/>
      <c r="F19" s="159"/>
      <c r="G19" s="159"/>
      <c r="H19" s="2"/>
      <c r="O19" s="2"/>
      <c r="T19" s="2"/>
    </row>
    <row r="20" spans="1:20" ht="18" customHeight="1" x14ac:dyDescent="0.2">
      <c r="A20" s="2"/>
      <c r="B20" s="92" t="s">
        <v>16</v>
      </c>
      <c r="C20" s="93"/>
      <c r="D20" s="93"/>
      <c r="E20" s="94"/>
      <c r="F20" s="161"/>
      <c r="G20" s="161"/>
      <c r="H20" s="2"/>
      <c r="K20" s="147" t="s">
        <v>17</v>
      </c>
      <c r="L20" s="175"/>
      <c r="M20" s="175"/>
      <c r="N20" s="2"/>
      <c r="T20" s="2"/>
    </row>
    <row r="21" spans="1:20" ht="18" customHeight="1" x14ac:dyDescent="0.2">
      <c r="A21" s="2"/>
      <c r="B21" s="92" t="s">
        <v>149</v>
      </c>
      <c r="C21" s="93"/>
      <c r="D21" s="93"/>
      <c r="E21" s="94"/>
      <c r="F21" s="173"/>
      <c r="G21" s="173"/>
      <c r="H21" s="2"/>
      <c r="K21" s="147"/>
      <c r="L21" s="175"/>
      <c r="M21" s="175"/>
      <c r="N21" s="90" t="s">
        <v>23</v>
      </c>
      <c r="O21" s="2"/>
      <c r="P21" s="2"/>
      <c r="Q21" s="2"/>
      <c r="R21" s="2"/>
      <c r="S21" s="2"/>
      <c r="T21" s="2"/>
    </row>
    <row r="22" spans="1:20" ht="18" customHeight="1" x14ac:dyDescent="0.2">
      <c r="A22" s="2"/>
      <c r="B22" s="92" t="s">
        <v>107</v>
      </c>
      <c r="C22" s="93"/>
      <c r="D22" s="93"/>
      <c r="E22" s="94"/>
      <c r="F22" s="174"/>
      <c r="G22" s="161"/>
      <c r="H22" s="97" t="s">
        <v>7</v>
      </c>
      <c r="O22" s="32"/>
      <c r="P22" s="32"/>
      <c r="Q22" s="14"/>
      <c r="R22" s="2"/>
      <c r="S22" s="2"/>
      <c r="T22" s="2"/>
    </row>
    <row r="23" spans="1:20" ht="18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ht="18" customHeight="1" x14ac:dyDescent="0.3">
      <c r="A24" s="149" t="s">
        <v>28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</row>
    <row r="25" spans="1:20" ht="18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ht="18" customHeight="1" x14ac:dyDescent="0.2">
      <c r="B26" s="109" t="s">
        <v>101</v>
      </c>
      <c r="C26" s="110"/>
      <c r="D26" s="110"/>
      <c r="E26" s="111"/>
      <c r="F26" s="168"/>
      <c r="G26" s="168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8" customHeight="1" x14ac:dyDescent="0.2">
      <c r="B27" s="109" t="s">
        <v>102</v>
      </c>
      <c r="C27" s="110"/>
      <c r="D27" s="110"/>
      <c r="E27" s="111"/>
      <c r="F27" s="169"/>
      <c r="G27" s="170"/>
      <c r="K27" s="133" t="s">
        <v>17</v>
      </c>
      <c r="L27" s="171"/>
      <c r="M27" s="2"/>
      <c r="N27" s="2"/>
      <c r="O27" s="2"/>
      <c r="P27" s="2"/>
      <c r="Q27" s="2"/>
      <c r="R27" s="2"/>
      <c r="S27" s="2"/>
      <c r="T27" s="2"/>
    </row>
    <row r="28" spans="1:20" ht="18" customHeight="1" x14ac:dyDescent="0.2">
      <c r="B28" s="109" t="s">
        <v>106</v>
      </c>
      <c r="C28" s="110"/>
      <c r="D28" s="110"/>
      <c r="E28" s="111"/>
      <c r="F28" s="164"/>
      <c r="G28" s="165"/>
      <c r="K28" s="134"/>
      <c r="L28" s="172"/>
      <c r="M28" s="15" t="s">
        <v>23</v>
      </c>
      <c r="N28" s="2"/>
      <c r="O28" s="2"/>
      <c r="P28" s="2"/>
      <c r="Q28" s="2"/>
      <c r="R28" s="2"/>
      <c r="S28" s="2"/>
      <c r="T28" s="2"/>
    </row>
    <row r="29" spans="1:20" ht="18" customHeight="1" x14ac:dyDescent="0.2">
      <c r="A29" s="2"/>
      <c r="B29" s="109" t="s">
        <v>103</v>
      </c>
      <c r="C29" s="110"/>
      <c r="D29" s="110"/>
      <c r="E29" s="111"/>
      <c r="F29" s="166"/>
      <c r="G29" s="167"/>
      <c r="N29" s="2"/>
      <c r="O29" s="2"/>
      <c r="P29" s="2"/>
      <c r="Q29" s="2"/>
      <c r="R29" s="2"/>
      <c r="S29" s="2"/>
      <c r="T29" s="2"/>
    </row>
    <row r="30" spans="1:20" ht="18" customHeight="1" x14ac:dyDescent="0.2">
      <c r="A30" s="2"/>
      <c r="B30" s="2"/>
      <c r="C30" s="2"/>
      <c r="D30" s="2"/>
      <c r="G30" s="2"/>
      <c r="N30" s="2"/>
      <c r="R30" s="2"/>
      <c r="S30" s="2"/>
      <c r="T30" s="2"/>
    </row>
    <row r="31" spans="1:20" ht="18" customHeight="1" x14ac:dyDescent="0.3">
      <c r="A31" s="149" t="s">
        <v>48</v>
      </c>
      <c r="B31" s="150"/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  <c r="N31" s="150"/>
      <c r="O31" s="150"/>
      <c r="P31" s="150"/>
      <c r="Q31" s="150"/>
      <c r="R31" s="150"/>
      <c r="S31" s="150"/>
      <c r="T31" s="150"/>
    </row>
    <row r="32" spans="1:20" ht="18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8" customHeight="1" x14ac:dyDescent="0.2">
      <c r="B33" s="109" t="s">
        <v>133</v>
      </c>
      <c r="C33" s="110"/>
      <c r="D33" s="110"/>
      <c r="E33" s="111"/>
      <c r="F33" s="159"/>
      <c r="G33" s="159"/>
      <c r="H33" s="2"/>
      <c r="I33" s="2"/>
      <c r="J33" s="2"/>
      <c r="K33" s="2"/>
      <c r="L33" s="2"/>
      <c r="M33" s="151" t="s">
        <v>14</v>
      </c>
      <c r="N33" s="151"/>
      <c r="O33" s="4" t="s">
        <v>8</v>
      </c>
      <c r="P33" s="2"/>
      <c r="Q33" s="2"/>
      <c r="R33" s="2"/>
      <c r="S33" s="2"/>
      <c r="T33" s="2"/>
    </row>
    <row r="34" spans="1:20" ht="18" customHeight="1" x14ac:dyDescent="0.2">
      <c r="B34" s="109" t="s">
        <v>134</v>
      </c>
      <c r="C34" s="110"/>
      <c r="D34" s="110"/>
      <c r="E34" s="111"/>
      <c r="F34" s="160"/>
      <c r="G34" s="161"/>
      <c r="H34" s="2"/>
      <c r="I34" s="2"/>
      <c r="J34" s="2"/>
      <c r="K34" s="89" t="s">
        <v>17</v>
      </c>
      <c r="L34" s="8" t="s">
        <v>53</v>
      </c>
      <c r="M34" s="162"/>
      <c r="N34" s="163"/>
      <c r="O34" s="50"/>
      <c r="P34" s="2"/>
      <c r="Q34" s="2"/>
      <c r="R34" s="2"/>
      <c r="S34" s="2"/>
      <c r="T34" s="2"/>
    </row>
    <row r="35" spans="1:20" ht="18" customHeight="1" x14ac:dyDescent="0.2">
      <c r="B35" s="109" t="s">
        <v>135</v>
      </c>
      <c r="C35" s="110"/>
      <c r="D35" s="110"/>
      <c r="E35" s="111"/>
      <c r="F35" s="161"/>
      <c r="G35" s="161"/>
      <c r="H35" s="2"/>
      <c r="I35" s="2"/>
      <c r="J35" s="2"/>
      <c r="K35" s="89"/>
      <c r="L35" s="8" t="s">
        <v>54</v>
      </c>
      <c r="M35" s="162"/>
      <c r="N35" s="163"/>
      <c r="O35" s="50"/>
      <c r="T35" s="2"/>
    </row>
    <row r="36" spans="1:20" ht="18" customHeight="1" x14ac:dyDescent="0.2">
      <c r="F36" s="2"/>
      <c r="G36" s="2"/>
      <c r="K36" s="89"/>
      <c r="L36" s="8" t="s">
        <v>44</v>
      </c>
      <c r="M36" s="162"/>
      <c r="N36" s="163"/>
      <c r="O36" s="50"/>
      <c r="T36" s="36"/>
    </row>
    <row r="37" spans="1:20" ht="18" customHeight="1" x14ac:dyDescent="0.2">
      <c r="F37" s="2"/>
      <c r="G37" s="2"/>
      <c r="K37" s="109" t="s">
        <v>62</v>
      </c>
      <c r="L37" s="111"/>
      <c r="M37" s="156"/>
      <c r="N37" s="157"/>
      <c r="O37" s="158"/>
      <c r="T37" s="2"/>
    </row>
    <row r="38" spans="1:20" ht="18" customHeight="1" x14ac:dyDescent="0.2">
      <c r="F38" s="2"/>
      <c r="G38" s="2"/>
      <c r="N38" s="2"/>
      <c r="T38" s="2"/>
    </row>
    <row r="39" spans="1:20" ht="18" customHeight="1" x14ac:dyDescent="0.3">
      <c r="A39" s="149" t="s">
        <v>65</v>
      </c>
      <c r="B39" s="150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150"/>
      <c r="O39" s="150"/>
      <c r="P39" s="150"/>
      <c r="Q39" s="150"/>
      <c r="R39" s="150"/>
      <c r="S39" s="150"/>
      <c r="T39" s="150"/>
    </row>
    <row r="40" spans="1:20" ht="18" customHeight="1" x14ac:dyDescent="0.3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2"/>
    </row>
    <row r="41" spans="1:20" ht="18" customHeight="1" x14ac:dyDescent="0.2">
      <c r="A41" s="2"/>
      <c r="B41" s="109" t="s">
        <v>133</v>
      </c>
      <c r="C41" s="110"/>
      <c r="D41" s="110"/>
      <c r="E41" s="111"/>
      <c r="F41" s="159"/>
      <c r="G41" s="159"/>
      <c r="H41" s="2"/>
      <c r="I41" s="2"/>
      <c r="J41" s="2"/>
      <c r="K41" s="2"/>
      <c r="L41" s="2"/>
      <c r="M41" s="91" t="s">
        <v>14</v>
      </c>
      <c r="N41" s="130" t="s">
        <v>8</v>
      </c>
      <c r="O41" s="132"/>
      <c r="P41" s="2"/>
      <c r="Q41" s="2"/>
      <c r="R41" s="2"/>
      <c r="S41" s="2"/>
      <c r="T41" s="2"/>
    </row>
    <row r="42" spans="1:20" ht="18" customHeight="1" x14ac:dyDescent="0.2">
      <c r="A42" s="2"/>
      <c r="B42" s="109" t="s">
        <v>134</v>
      </c>
      <c r="C42" s="110"/>
      <c r="D42" s="110"/>
      <c r="E42" s="111"/>
      <c r="F42" s="155"/>
      <c r="G42" s="155"/>
      <c r="H42" s="2"/>
      <c r="I42" s="2"/>
      <c r="J42" s="2"/>
      <c r="K42" s="154" t="s">
        <v>159</v>
      </c>
      <c r="L42" s="54" t="s">
        <v>82</v>
      </c>
      <c r="M42" s="53"/>
      <c r="N42" s="145"/>
      <c r="O42" s="146"/>
      <c r="P42" s="2"/>
      <c r="Q42" s="2"/>
      <c r="R42" s="2"/>
      <c r="S42" s="2"/>
      <c r="T42" s="2"/>
    </row>
    <row r="43" spans="1:20" ht="18" customHeight="1" x14ac:dyDescent="0.2">
      <c r="A43" s="2"/>
      <c r="B43" s="152" t="s">
        <v>158</v>
      </c>
      <c r="C43" s="152"/>
      <c r="D43" s="152"/>
      <c r="E43" s="153"/>
      <c r="F43" s="61"/>
      <c r="G43" s="62"/>
      <c r="H43" s="2"/>
      <c r="I43" s="2"/>
      <c r="J43" s="2"/>
      <c r="K43" s="154"/>
      <c r="L43" s="54" t="s">
        <v>67</v>
      </c>
      <c r="M43" s="53"/>
      <c r="N43" s="145"/>
      <c r="O43" s="146"/>
      <c r="T43" s="2"/>
    </row>
    <row r="44" spans="1:20" ht="18" customHeight="1" x14ac:dyDescent="0.2">
      <c r="A44" s="2"/>
      <c r="B44" s="152"/>
      <c r="C44" s="152"/>
      <c r="D44" s="152"/>
      <c r="E44" s="153"/>
      <c r="F44" s="63"/>
      <c r="G44" s="64"/>
      <c r="H44" s="2"/>
      <c r="I44" s="2"/>
      <c r="J44" s="2"/>
      <c r="K44" s="154"/>
      <c r="L44" s="54" t="s">
        <v>68</v>
      </c>
      <c r="M44" s="53"/>
      <c r="N44" s="145"/>
      <c r="O44" s="146"/>
      <c r="T44" s="2"/>
    </row>
    <row r="45" spans="1:20" ht="18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154"/>
      <c r="L45" s="54" t="s">
        <v>137</v>
      </c>
      <c r="M45" s="53"/>
      <c r="N45" s="145"/>
      <c r="O45" s="146"/>
      <c r="T45" s="2"/>
    </row>
    <row r="46" spans="1:20" ht="18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147" t="s">
        <v>17</v>
      </c>
      <c r="L46" s="147"/>
      <c r="M46" s="148"/>
      <c r="N46" s="148"/>
      <c r="O46" s="2"/>
      <c r="T46" s="2"/>
    </row>
    <row r="47" spans="1:20" ht="18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147"/>
      <c r="L47" s="147"/>
      <c r="M47" s="148"/>
      <c r="N47" s="148"/>
      <c r="O47" s="15" t="s">
        <v>23</v>
      </c>
      <c r="P47" s="2"/>
      <c r="Q47" s="2"/>
      <c r="R47" s="2"/>
      <c r="S47" s="2"/>
      <c r="T47" s="2"/>
    </row>
    <row r="48" spans="1:20" ht="18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S48" s="2"/>
      <c r="T48" s="2"/>
    </row>
    <row r="49" spans="1:20" ht="18" customHeight="1" x14ac:dyDescent="0.3">
      <c r="A49" s="149" t="s">
        <v>89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  <c r="N49" s="150"/>
      <c r="O49" s="150"/>
      <c r="P49" s="150"/>
      <c r="Q49" s="150"/>
      <c r="R49" s="150"/>
      <c r="S49" s="150"/>
      <c r="T49" s="150"/>
    </row>
    <row r="50" spans="1:20" ht="18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8" customHeight="1" x14ac:dyDescent="0.2">
      <c r="A51" s="2"/>
      <c r="B51" s="109" t="s">
        <v>140</v>
      </c>
      <c r="C51" s="110"/>
      <c r="D51" s="110"/>
      <c r="E51" s="111"/>
      <c r="F51" s="135"/>
      <c r="G51" s="136"/>
      <c r="H51" s="2"/>
      <c r="I51" s="2"/>
      <c r="J51" s="2"/>
      <c r="K51" s="95" t="s">
        <v>139</v>
      </c>
      <c r="L51" s="95"/>
      <c r="M51" s="95"/>
      <c r="N51" s="151" t="s">
        <v>14</v>
      </c>
      <c r="O51" s="151"/>
      <c r="P51" s="4" t="s">
        <v>8</v>
      </c>
      <c r="T51" s="2"/>
    </row>
    <row r="52" spans="1:20" ht="18" customHeight="1" x14ac:dyDescent="0.2">
      <c r="A52" s="2"/>
      <c r="B52" s="109" t="s">
        <v>141</v>
      </c>
      <c r="C52" s="110"/>
      <c r="D52" s="110"/>
      <c r="E52" s="111"/>
      <c r="F52" s="143"/>
      <c r="G52" s="144"/>
      <c r="K52" s="133" t="s">
        <v>17</v>
      </c>
      <c r="L52" s="57" t="s">
        <v>160</v>
      </c>
      <c r="M52" s="41"/>
      <c r="N52" s="137"/>
      <c r="O52" s="138"/>
      <c r="P52" s="141"/>
      <c r="T52" s="2"/>
    </row>
    <row r="53" spans="1:20" ht="18" customHeight="1" x14ac:dyDescent="0.2">
      <c r="A53" s="2"/>
      <c r="B53" s="109" t="s">
        <v>142</v>
      </c>
      <c r="C53" s="110"/>
      <c r="D53" s="111"/>
      <c r="E53" s="112"/>
      <c r="F53" s="113"/>
      <c r="G53" s="114"/>
      <c r="K53" s="134"/>
      <c r="L53" s="57" t="s">
        <v>161</v>
      </c>
      <c r="M53" s="41"/>
      <c r="N53" s="139"/>
      <c r="O53" s="140"/>
      <c r="P53" s="142"/>
      <c r="T53" s="2"/>
    </row>
    <row r="54" spans="1:20" ht="18" customHeight="1" x14ac:dyDescent="0.2">
      <c r="F54" s="2"/>
      <c r="K54" s="130" t="s">
        <v>62</v>
      </c>
      <c r="L54" s="131"/>
      <c r="M54" s="132"/>
      <c r="N54" s="115" t="str">
        <f>IF(N52=0,("Selecionar Periodo"),(P52/N52))</f>
        <v>Selecionar Periodo</v>
      </c>
      <c r="O54" s="116"/>
      <c r="P54" s="117"/>
      <c r="T54" s="2"/>
    </row>
    <row r="55" spans="1:20" ht="18" customHeight="1" x14ac:dyDescent="0.2">
      <c r="F55" s="2"/>
      <c r="G55" s="46"/>
      <c r="H55" s="46"/>
      <c r="I55" s="46"/>
      <c r="J55" s="12"/>
      <c r="K55" s="118" t="s">
        <v>162</v>
      </c>
      <c r="L55" s="119"/>
      <c r="M55" s="124"/>
      <c r="N55" s="125"/>
      <c r="O55" s="2"/>
      <c r="P55" s="19"/>
      <c r="Q55" s="19"/>
      <c r="R55" s="19"/>
      <c r="S55" s="19"/>
      <c r="T55" s="2"/>
    </row>
    <row r="56" spans="1:20" ht="18" customHeight="1" x14ac:dyDescent="0.2">
      <c r="F56" s="2"/>
      <c r="G56" s="46"/>
      <c r="H56" s="46"/>
      <c r="I56" s="46"/>
      <c r="J56" s="12"/>
      <c r="K56" s="120"/>
      <c r="L56" s="121"/>
      <c r="M56" s="126"/>
      <c r="N56" s="127"/>
      <c r="P56" s="19"/>
      <c r="Q56" s="19"/>
      <c r="R56" s="19"/>
      <c r="S56" s="19"/>
      <c r="T56" s="2"/>
    </row>
    <row r="57" spans="1:20" ht="18" customHeight="1" x14ac:dyDescent="0.2">
      <c r="K57" s="122"/>
      <c r="L57" s="123"/>
      <c r="M57" s="128"/>
      <c r="N57" s="129"/>
      <c r="O57" s="65" t="s">
        <v>23</v>
      </c>
    </row>
    <row r="58" spans="1:20" ht="18" customHeight="1" x14ac:dyDescent="0.2"/>
    <row r="59" spans="1:20" ht="15" customHeight="1" x14ac:dyDescent="0.2"/>
  </sheetData>
  <protectedRanges>
    <protectedRange sqref="C3:D10 I5 H7:J9 C12" name="Informações do Veiculo"/>
    <protectedRange sqref="H3" name="Condutor"/>
    <protectedRange sqref="N13:S15" name="Adiamento de Manutenção"/>
    <protectedRange sqref="Q4:R5" name="Valor do Bem"/>
    <protectedRange sqref="M52:M53" name="Outras Manutenções"/>
  </protectedRanges>
  <mergeCells count="113">
    <mergeCell ref="A1:T1"/>
    <mergeCell ref="A3:B3"/>
    <mergeCell ref="C3:D3"/>
    <mergeCell ref="F3:G3"/>
    <mergeCell ref="H3:M3"/>
    <mergeCell ref="O3:S3"/>
    <mergeCell ref="A4:B4"/>
    <mergeCell ref="C4:D4"/>
    <mergeCell ref="O4:P4"/>
    <mergeCell ref="Q4:R4"/>
    <mergeCell ref="S4:S5"/>
    <mergeCell ref="A5:B5"/>
    <mergeCell ref="C5:D5"/>
    <mergeCell ref="F5:H5"/>
    <mergeCell ref="I5:J5"/>
    <mergeCell ref="O5:P5"/>
    <mergeCell ref="Q7:R8"/>
    <mergeCell ref="A8:B8"/>
    <mergeCell ref="C8:D8"/>
    <mergeCell ref="H8:J8"/>
    <mergeCell ref="A9:B10"/>
    <mergeCell ref="C9:D10"/>
    <mergeCell ref="H9:J9"/>
    <mergeCell ref="Q5:R5"/>
    <mergeCell ref="A6:B6"/>
    <mergeCell ref="C6:D6"/>
    <mergeCell ref="A7:B7"/>
    <mergeCell ref="C7:D7"/>
    <mergeCell ref="F7:G9"/>
    <mergeCell ref="H7:J7"/>
    <mergeCell ref="L7:L9"/>
    <mergeCell ref="M7:M9"/>
    <mergeCell ref="P7:P9"/>
    <mergeCell ref="F11:M12"/>
    <mergeCell ref="N11:S11"/>
    <mergeCell ref="A12:B14"/>
    <mergeCell ref="C12:D13"/>
    <mergeCell ref="N12:O12"/>
    <mergeCell ref="Q12:R12"/>
    <mergeCell ref="F13:H13"/>
    <mergeCell ref="I13:M13"/>
    <mergeCell ref="N13:O13"/>
    <mergeCell ref="Q13:R13"/>
    <mergeCell ref="A17:T17"/>
    <mergeCell ref="F19:G19"/>
    <mergeCell ref="K20:K21"/>
    <mergeCell ref="L20:M21"/>
    <mergeCell ref="C14:D14"/>
    <mergeCell ref="F14:H14"/>
    <mergeCell ref="I14:M14"/>
    <mergeCell ref="N14:O14"/>
    <mergeCell ref="Q14:R14"/>
    <mergeCell ref="A15:D15"/>
    <mergeCell ref="F15:H15"/>
    <mergeCell ref="I15:M15"/>
    <mergeCell ref="N15:O15"/>
    <mergeCell ref="Q15:R15"/>
    <mergeCell ref="A24:T24"/>
    <mergeCell ref="B26:E26"/>
    <mergeCell ref="F26:G26"/>
    <mergeCell ref="B27:E27"/>
    <mergeCell ref="F27:G27"/>
    <mergeCell ref="L27:L28"/>
    <mergeCell ref="F20:G20"/>
    <mergeCell ref="F21:G21"/>
    <mergeCell ref="F22:G22"/>
    <mergeCell ref="M33:N33"/>
    <mergeCell ref="B33:E33"/>
    <mergeCell ref="F33:G33"/>
    <mergeCell ref="M34:N34"/>
    <mergeCell ref="A31:T31"/>
    <mergeCell ref="B28:E28"/>
    <mergeCell ref="F28:G28"/>
    <mergeCell ref="B29:E29"/>
    <mergeCell ref="F29:G29"/>
    <mergeCell ref="K27:K28"/>
    <mergeCell ref="K37:L37"/>
    <mergeCell ref="M37:O37"/>
    <mergeCell ref="A39:T39"/>
    <mergeCell ref="B41:E41"/>
    <mergeCell ref="F41:G41"/>
    <mergeCell ref="B34:E34"/>
    <mergeCell ref="F34:G34"/>
    <mergeCell ref="M35:N35"/>
    <mergeCell ref="B35:E35"/>
    <mergeCell ref="F35:G35"/>
    <mergeCell ref="M36:N36"/>
    <mergeCell ref="N45:O45"/>
    <mergeCell ref="K46:L47"/>
    <mergeCell ref="M46:N47"/>
    <mergeCell ref="A49:T49"/>
    <mergeCell ref="N51:O51"/>
    <mergeCell ref="B43:E44"/>
    <mergeCell ref="N41:O41"/>
    <mergeCell ref="K42:K45"/>
    <mergeCell ref="N42:O42"/>
    <mergeCell ref="N43:O43"/>
    <mergeCell ref="N44:O44"/>
    <mergeCell ref="B42:E42"/>
    <mergeCell ref="F42:G42"/>
    <mergeCell ref="B53:D53"/>
    <mergeCell ref="E53:G53"/>
    <mergeCell ref="N54:P54"/>
    <mergeCell ref="K55:L57"/>
    <mergeCell ref="M55:N57"/>
    <mergeCell ref="K54:M54"/>
    <mergeCell ref="K52:K53"/>
    <mergeCell ref="F51:G51"/>
    <mergeCell ref="N52:O53"/>
    <mergeCell ref="P52:P53"/>
    <mergeCell ref="F52:G52"/>
    <mergeCell ref="B52:E52"/>
    <mergeCell ref="B51:E51"/>
  </mergeCells>
  <conditionalFormatting sqref="F7:G9">
    <cfRule type="cellIs" dxfId="276" priority="25" operator="equal">
      <formula>"Não Aplicavel"</formula>
    </cfRule>
  </conditionalFormatting>
  <conditionalFormatting sqref="C12:D13">
    <cfRule type="cellIs" dxfId="275" priority="22" operator="equal">
      <formula>"Disponivel"</formula>
    </cfRule>
    <cfRule type="cellIs" dxfId="274" priority="23" operator="equal">
      <formula>"Manutenção"</formula>
    </cfRule>
    <cfRule type="cellIs" dxfId="273" priority="24" operator="equal">
      <formula>"Rodando"</formula>
    </cfRule>
  </conditionalFormatting>
  <conditionalFormatting sqref="I13">
    <cfRule type="cellIs" dxfId="272" priority="20" operator="equal">
      <formula>"Troca de Óleo Imediata"</formula>
    </cfRule>
    <cfRule type="cellIs" dxfId="271" priority="21" operator="equal">
      <formula>"Troca de Óleo Dentro do Prazo"</formula>
    </cfRule>
  </conditionalFormatting>
  <conditionalFormatting sqref="I14">
    <cfRule type="cellIs" dxfId="270" priority="18" operator="equal">
      <formula>"Troca dos Pneus Dentro do Prazo"</formula>
    </cfRule>
    <cfRule type="cellIs" dxfId="269" priority="19" operator="equal">
      <formula>"Verificação dos Pneus Necessária"</formula>
    </cfRule>
  </conditionalFormatting>
  <conditionalFormatting sqref="I15:M15">
    <cfRule type="cellIs" dxfId="268" priority="16" operator="equal">
      <formula>"Verificação dos Freios Necessária"</formula>
    </cfRule>
    <cfRule type="cellIs" dxfId="267" priority="17" operator="equal">
      <formula>"Troca de Lonas e Pastilhas Dentro do Prazo"</formula>
    </cfRule>
  </conditionalFormatting>
  <conditionalFormatting sqref="F43:G44">
    <cfRule type="cellIs" dxfId="266" priority="15" operator="equal">
      <formula>0</formula>
    </cfRule>
  </conditionalFormatting>
  <conditionalFormatting sqref="Q55:S56 N54:P54">
    <cfRule type="cellIs" dxfId="265" priority="1" operator="equal">
      <formula>"""Selecionar Periodo"""</formula>
    </cfRule>
    <cfRule type="cellIs" dxfId="264" priority="2" operator="equal">
      <formula>"Selecionar Periodo"</formula>
    </cfRule>
  </conditionalFormatting>
  <conditionalFormatting sqref="L45:O45">
    <cfRule type="expression" dxfId="263" priority="37">
      <formula>$C$99="6x2"</formula>
    </cfRule>
  </conditionalFormatting>
  <conditionalFormatting sqref="L43:O43 L44 L45:O45">
    <cfRule type="expression" dxfId="262" priority="38">
      <formula>$C$99="2x0"</formula>
    </cfRule>
  </conditionalFormatting>
  <conditionalFormatting sqref="L44:O44">
    <cfRule type="expression" dxfId="261" priority="41">
      <formula>$C$99="2x0"</formula>
    </cfRule>
    <cfRule type="expression" dxfId="260" priority="42">
      <formula>$C$99="4x0"</formula>
    </cfRule>
    <cfRule type="expression" dxfId="259" priority="43">
      <formula>$C$99="4x4"</formula>
    </cfRule>
    <cfRule type="expression" dxfId="258" priority="44">
      <formula>$C$99="4x2"</formula>
    </cfRule>
  </conditionalFormatting>
  <conditionalFormatting sqref="L45:O45">
    <cfRule type="expression" dxfId="257" priority="45">
      <formula>$C$99="4x0"</formula>
    </cfRule>
  </conditionalFormatting>
  <conditionalFormatting sqref="L45:O45">
    <cfRule type="expression" dxfId="256" priority="46">
      <formula>$C$99="6x0"</formula>
    </cfRule>
    <cfRule type="expression" dxfId="255" priority="47">
      <formula>$C$99="4x4"</formula>
    </cfRule>
  </conditionalFormatting>
  <conditionalFormatting sqref="L45:O45">
    <cfRule type="expression" dxfId="254" priority="48">
      <formula>$C$99="4x2"</formula>
    </cfRule>
    <cfRule type="expression" dxfId="253" priority="49">
      <formula>$C$99="6x6"</formula>
    </cfRule>
    <cfRule type="expression" dxfId="252" priority="50">
      <formula>$C$99="6x4"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577"/>
  <sheetViews>
    <sheetView showGridLines="0" tabSelected="1" zoomScale="70" zoomScaleNormal="70" workbookViewId="0">
      <selection activeCell="I97" sqref="I97:J97"/>
    </sheetView>
  </sheetViews>
  <sheetFormatPr defaultRowHeight="15" x14ac:dyDescent="0.2"/>
  <cols>
    <col min="1" max="1" width="15.19921875" customWidth="1"/>
    <col min="2" max="2" width="11.97265625" customWidth="1"/>
    <col min="3" max="3" width="9.81640625" customWidth="1"/>
    <col min="5" max="5" width="12.64453125" customWidth="1"/>
    <col min="6" max="6" width="11.02734375" customWidth="1"/>
    <col min="7" max="7" width="9.81640625" customWidth="1"/>
    <col min="8" max="8" width="13.5859375" customWidth="1"/>
    <col min="9" max="9" width="10.625" customWidth="1"/>
    <col min="10" max="10" width="12.5078125" customWidth="1"/>
    <col min="11" max="11" width="15.33203125" customWidth="1"/>
    <col min="12" max="12" width="9.14453125" customWidth="1"/>
    <col min="13" max="13" width="16.41015625" customWidth="1"/>
    <col min="14" max="14" width="12.375" customWidth="1"/>
    <col min="16" max="16" width="15.46875" customWidth="1"/>
    <col min="18" max="18" width="12.375" customWidth="1"/>
    <col min="19" max="19" width="14.9296875" customWidth="1"/>
    <col min="21" max="21" width="3.62890625" customWidth="1"/>
    <col min="22" max="22" width="4.5703125" customWidth="1"/>
  </cols>
  <sheetData>
    <row r="1" spans="1:44" ht="23.25" x14ac:dyDescent="0.3">
      <c r="A1" s="149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68"/>
      <c r="V1" s="66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6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s="151" t="s">
        <v>1</v>
      </c>
      <c r="B3" s="151"/>
      <c r="C3" s="180" t="s">
        <v>143</v>
      </c>
      <c r="D3" s="181"/>
      <c r="F3" s="151" t="s">
        <v>2</v>
      </c>
      <c r="G3" s="151"/>
      <c r="H3" s="193" t="s">
        <v>146</v>
      </c>
      <c r="I3" s="193"/>
      <c r="J3" s="193"/>
      <c r="K3" s="193"/>
      <c r="L3" s="193"/>
      <c r="M3" s="193"/>
      <c r="N3" s="2"/>
      <c r="O3" s="203" t="s">
        <v>172</v>
      </c>
      <c r="P3" s="204"/>
      <c r="Q3" s="204"/>
      <c r="R3" s="204"/>
      <c r="S3" s="205"/>
      <c r="T3" s="2"/>
      <c r="U3" s="2"/>
      <c r="V3" s="6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ht="15" customHeight="1" x14ac:dyDescent="0.2">
      <c r="A4" s="151" t="s">
        <v>3</v>
      </c>
      <c r="B4" s="151"/>
      <c r="C4" s="180" t="s">
        <v>144</v>
      </c>
      <c r="D4" s="181"/>
      <c r="E4" s="2"/>
      <c r="F4" s="2"/>
      <c r="G4" s="2"/>
      <c r="H4" s="2"/>
      <c r="I4" s="2"/>
      <c r="J4" s="2"/>
      <c r="K4" s="2"/>
      <c r="L4" s="2"/>
      <c r="M4" s="2"/>
      <c r="N4" s="2"/>
      <c r="O4" s="206" t="s">
        <v>174</v>
      </c>
      <c r="P4" s="206"/>
      <c r="Q4" s="207">
        <v>0</v>
      </c>
      <c r="R4" s="208"/>
      <c r="S4" s="201">
        <f>Q4/Q5</f>
        <v>0</v>
      </c>
      <c r="T4" s="2"/>
      <c r="U4" s="2"/>
      <c r="V4" s="6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">
      <c r="A5" s="151" t="s">
        <v>4</v>
      </c>
      <c r="B5" s="151"/>
      <c r="C5" s="180">
        <v>1318</v>
      </c>
      <c r="D5" s="181"/>
      <c r="E5" s="2"/>
      <c r="F5" s="151" t="s">
        <v>6</v>
      </c>
      <c r="G5" s="151"/>
      <c r="H5" s="151"/>
      <c r="I5" s="209">
        <v>80000</v>
      </c>
      <c r="J5" s="209"/>
      <c r="K5" s="2"/>
      <c r="L5" s="2"/>
      <c r="M5" s="2"/>
      <c r="N5" s="2"/>
      <c r="O5" s="206" t="s">
        <v>173</v>
      </c>
      <c r="P5" s="206"/>
      <c r="Q5" s="196">
        <v>600000</v>
      </c>
      <c r="R5" s="197"/>
      <c r="S5" s="201"/>
      <c r="T5" s="70" t="s">
        <v>23</v>
      </c>
      <c r="U5" s="2"/>
      <c r="V5" s="66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">
      <c r="A6" s="151" t="s">
        <v>5</v>
      </c>
      <c r="B6" s="151"/>
      <c r="C6" s="180" t="s">
        <v>145</v>
      </c>
      <c r="D6" s="181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66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ht="15" customHeight="1" x14ac:dyDescent="0.2">
      <c r="A7" s="151" t="s">
        <v>175</v>
      </c>
      <c r="B7" s="151"/>
      <c r="C7" s="180" t="s">
        <v>52</v>
      </c>
      <c r="D7" s="181"/>
      <c r="E7" s="2"/>
      <c r="F7" s="202" t="str">
        <f>IF(C6="Caminhão",("Não Aplicavel"),("Placas do Conjunto"))</f>
        <v>Não Aplicavel</v>
      </c>
      <c r="G7" s="202"/>
      <c r="H7" s="193"/>
      <c r="I7" s="193"/>
      <c r="J7" s="193"/>
      <c r="K7" s="2"/>
      <c r="L7" s="326" t="s">
        <v>156</v>
      </c>
      <c r="M7" s="201">
        <f>IF(P23="x",(Q21),(0))+IF(O43="x",(P41),(0))+IF(A74="x",(C73),(0))+IF(N128="x",(P126),(0))+IF(A192="x",(C189),(0))+S4</f>
        <v>1.8418194749694752</v>
      </c>
      <c r="N7" s="6"/>
      <c r="O7" s="2"/>
      <c r="P7" s="202" t="s">
        <v>22</v>
      </c>
      <c r="Q7" s="189">
        <f>M7*(1+R9)</f>
        <v>2.5785472649572649</v>
      </c>
      <c r="R7" s="190"/>
      <c r="S7" s="2"/>
      <c r="T7" s="2"/>
      <c r="U7" s="2"/>
      <c r="V7" s="66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ht="15" customHeight="1" x14ac:dyDescent="0.2">
      <c r="A8" s="151" t="s">
        <v>176</v>
      </c>
      <c r="B8" s="151"/>
      <c r="C8" s="180" t="s">
        <v>177</v>
      </c>
      <c r="D8" s="181"/>
      <c r="E8" s="2"/>
      <c r="F8" s="202"/>
      <c r="G8" s="202"/>
      <c r="H8" s="193"/>
      <c r="I8" s="193"/>
      <c r="J8" s="193"/>
      <c r="K8" s="2"/>
      <c r="L8" s="326"/>
      <c r="M8" s="201"/>
      <c r="N8" s="19"/>
      <c r="O8" s="2"/>
      <c r="P8" s="202"/>
      <c r="Q8" s="191"/>
      <c r="R8" s="192"/>
      <c r="S8" s="65" t="s">
        <v>23</v>
      </c>
      <c r="T8" s="2"/>
      <c r="U8" s="2"/>
      <c r="V8" s="66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ht="15" customHeight="1" x14ac:dyDescent="0.2">
      <c r="A9" s="194" t="s">
        <v>178</v>
      </c>
      <c r="B9" s="194"/>
      <c r="C9" s="195"/>
      <c r="D9" s="195"/>
      <c r="E9" s="2"/>
      <c r="F9" s="202"/>
      <c r="G9" s="202"/>
      <c r="H9" s="193"/>
      <c r="I9" s="193"/>
      <c r="J9" s="193"/>
      <c r="K9" s="2"/>
      <c r="L9" s="326"/>
      <c r="M9" s="201"/>
      <c r="N9" s="13" t="s">
        <v>23</v>
      </c>
      <c r="O9" s="2"/>
      <c r="P9" s="202"/>
      <c r="Q9" s="72" t="s">
        <v>171</v>
      </c>
      <c r="R9" s="71">
        <v>0.4</v>
      </c>
      <c r="T9" s="2"/>
      <c r="U9" s="2"/>
      <c r="V9" s="66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">
      <c r="A10" s="194"/>
      <c r="B10" s="194"/>
      <c r="C10" s="195"/>
      <c r="D10" s="195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66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ht="15" customHeight="1" x14ac:dyDescent="0.2">
      <c r="A11" s="2"/>
      <c r="B11" s="2"/>
      <c r="C11" s="2"/>
      <c r="D11" s="2"/>
      <c r="E11" s="2"/>
      <c r="F11" s="183" t="s">
        <v>166</v>
      </c>
      <c r="G11" s="183"/>
      <c r="H11" s="183"/>
      <c r="I11" s="183"/>
      <c r="J11" s="183"/>
      <c r="K11" s="183"/>
      <c r="L11" s="183"/>
      <c r="M11" s="183"/>
      <c r="N11" s="184" t="s">
        <v>168</v>
      </c>
      <c r="O11" s="184"/>
      <c r="P11" s="184"/>
      <c r="Q11" s="184"/>
      <c r="R11" s="184"/>
      <c r="S11" s="184"/>
      <c r="T11" s="2"/>
      <c r="U11" s="2"/>
      <c r="V11" s="66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ht="15" customHeight="1" x14ac:dyDescent="0.2">
      <c r="A12" s="185" t="s">
        <v>167</v>
      </c>
      <c r="B12" s="185"/>
      <c r="C12" s="308" t="s">
        <v>9</v>
      </c>
      <c r="D12" s="308"/>
      <c r="E12" s="2"/>
      <c r="F12" s="183"/>
      <c r="G12" s="183"/>
      <c r="H12" s="183"/>
      <c r="I12" s="183"/>
      <c r="J12" s="183"/>
      <c r="K12" s="183"/>
      <c r="L12" s="183"/>
      <c r="M12" s="183"/>
      <c r="N12" s="187" t="s">
        <v>169</v>
      </c>
      <c r="O12" s="188"/>
      <c r="P12" s="39" t="s">
        <v>170</v>
      </c>
      <c r="Q12" s="187" t="s">
        <v>169</v>
      </c>
      <c r="R12" s="188"/>
      <c r="S12" s="39" t="s">
        <v>170</v>
      </c>
      <c r="T12" s="2"/>
      <c r="U12" s="2"/>
      <c r="V12" s="66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ht="18.75" x14ac:dyDescent="0.25">
      <c r="A13" s="185"/>
      <c r="B13" s="185"/>
      <c r="C13" s="308"/>
      <c r="D13" s="308"/>
      <c r="E13" s="2"/>
      <c r="F13" s="178" t="s">
        <v>28</v>
      </c>
      <c r="G13" s="178"/>
      <c r="H13" s="178"/>
      <c r="I13" s="179" t="str">
        <f>IF(L42+IF(N13="Oficina",(P13),(0))+IF(Q13="Oficina",(S13),(0))&lt;I5,("Troca de Óleo Imediata"),("Troca de Óleo Dentro do Prazo"))</f>
        <v>Troca de Óleo Dentro do Prazo</v>
      </c>
      <c r="J13" s="179"/>
      <c r="K13" s="179"/>
      <c r="L13" s="179"/>
      <c r="M13" s="179"/>
      <c r="N13" s="180"/>
      <c r="O13" s="181"/>
      <c r="P13" s="59"/>
      <c r="Q13" s="180"/>
      <c r="R13" s="181"/>
      <c r="S13" s="59"/>
      <c r="T13" s="2"/>
      <c r="U13" s="2"/>
      <c r="V13" s="66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ht="18.75" x14ac:dyDescent="0.25">
      <c r="A14" s="185"/>
      <c r="B14" s="185"/>
      <c r="C14" s="176">
        <f>MAX(L39,L70,R114,K187)</f>
        <v>43692</v>
      </c>
      <c r="D14" s="177"/>
      <c r="E14" s="2"/>
      <c r="F14" s="178" t="s">
        <v>164</v>
      </c>
      <c r="G14" s="178"/>
      <c r="H14" s="178"/>
      <c r="I14" s="179" t="str">
        <f>IF((MIN(Q70:R72)+L71+IF(N14="Oficina",(P14),(0))+IF(Q14="Oficina",(S14),(0)))&lt;I5,("Verificação dos Pneus Necessária"),("Troca dos Pneus Dentro do Prazo"))</f>
        <v>Troca dos Pneus Dentro do Prazo</v>
      </c>
      <c r="J14" s="179"/>
      <c r="K14" s="179"/>
      <c r="L14" s="179"/>
      <c r="M14" s="179"/>
      <c r="N14" s="180"/>
      <c r="O14" s="181"/>
      <c r="P14" s="59"/>
      <c r="Q14" s="180"/>
      <c r="R14" s="181"/>
      <c r="S14" s="59"/>
      <c r="T14" s="2"/>
      <c r="U14" s="2"/>
      <c r="V14" s="66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ht="18.75" x14ac:dyDescent="0.25">
      <c r="A15" s="182" t="s">
        <v>163</v>
      </c>
      <c r="B15" s="182"/>
      <c r="C15" s="182"/>
      <c r="D15" s="182"/>
      <c r="E15" s="2"/>
      <c r="F15" s="178" t="s">
        <v>165</v>
      </c>
      <c r="G15" s="178"/>
      <c r="H15" s="178"/>
      <c r="I15" s="179" t="str">
        <f>IF(OR(R116=0,S116=0,R117=0,S117=0),(IF((LARGE(P120:P123,2)+R115+IF(N15="Oficina",(P15),(0))+IF(Q15="Oficina",(S15),(0))&lt;I5),("Verificação dos Freios Necessária"),("Troca de Lonas e Pastilhas Dentro do Prazo"))),(IF(AND(R116&gt;0,S116&gt;0,R117&gt;0,S117&gt;0),(IF((MIN(P120:P123)+R115+IF(N15="Oficina",(P15),(0))+IF(Q15="Oficina",(S15),(0))&lt;I5),("Verificação dos Freios Necessária"),("Troca de Lonas e Pastilhas Dentro do Prazo"))))))</f>
        <v>Troca de Lonas e Pastilhas Dentro do Prazo</v>
      </c>
      <c r="J15" s="179"/>
      <c r="K15" s="179"/>
      <c r="L15" s="179"/>
      <c r="M15" s="179"/>
      <c r="N15" s="180"/>
      <c r="O15" s="181"/>
      <c r="P15" s="59"/>
      <c r="Q15" s="180"/>
      <c r="R15" s="181"/>
      <c r="S15" s="59"/>
      <c r="T15" s="2"/>
      <c r="U15" s="2"/>
      <c r="V15" s="6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6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1:44" x14ac:dyDescent="0.2">
      <c r="A17" s="88"/>
      <c r="B17" s="88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67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1:4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66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1:44" ht="23.25" x14ac:dyDescent="0.3">
      <c r="A19" s="149" t="s">
        <v>10</v>
      </c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  <c r="S19" s="150"/>
      <c r="T19" s="150"/>
      <c r="U19" s="68"/>
      <c r="V19" s="66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1:4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66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1:44" ht="16.5" customHeight="1" x14ac:dyDescent="0.2">
      <c r="A21" s="251" t="s">
        <v>11</v>
      </c>
      <c r="B21" s="251"/>
      <c r="C21" s="286">
        <v>300</v>
      </c>
      <c r="D21" s="286"/>
      <c r="E21" s="13" t="s">
        <v>13</v>
      </c>
      <c r="F21" s="2"/>
      <c r="G21" s="2"/>
      <c r="H21" s="109" t="s">
        <v>15</v>
      </c>
      <c r="I21" s="110"/>
      <c r="J21" s="110"/>
      <c r="K21" s="111"/>
      <c r="L21" s="159">
        <f>MAX(A27:A32)</f>
        <v>43488</v>
      </c>
      <c r="M21" s="159"/>
      <c r="N21" s="2"/>
      <c r="O21" s="2"/>
      <c r="P21" s="147" t="s">
        <v>17</v>
      </c>
      <c r="Q21" s="175">
        <f>SUM(Q27:S31)/(IF(Q27=0,(0),(1))+IF(Q28=0,(0),(1))+IF(Q29=0,(0),(1))+IF(Q30=0,(0),(1))+IF(Q31=0,(0),(1)))</f>
        <v>1.5</v>
      </c>
      <c r="R21" s="175"/>
      <c r="S21" s="2"/>
      <c r="T21" s="2"/>
      <c r="U21" s="2"/>
      <c r="V21" s="66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1:44" ht="15" customHeight="1" x14ac:dyDescent="0.2">
      <c r="A22" s="251" t="s">
        <v>148</v>
      </c>
      <c r="B22" s="251"/>
      <c r="C22" s="286">
        <v>0</v>
      </c>
      <c r="D22" s="286"/>
      <c r="E22" s="13" t="s">
        <v>14</v>
      </c>
      <c r="F22" s="2"/>
      <c r="G22" s="2"/>
      <c r="H22" s="109" t="s">
        <v>16</v>
      </c>
      <c r="I22" s="110"/>
      <c r="J22" s="110"/>
      <c r="K22" s="111"/>
      <c r="L22" s="161">
        <f>IF(L21=A27,(K27),(IF(L21=A28,(K28),(IF(L21=A29,(K29),(IF(L21=A30,(K30),(IF(L21=A31,(K31),(K32))))))))))</f>
        <v>50</v>
      </c>
      <c r="M22" s="161"/>
      <c r="N22" s="2"/>
      <c r="P22" s="147"/>
      <c r="Q22" s="175"/>
      <c r="R22" s="175"/>
      <c r="S22" s="26" t="s">
        <v>23</v>
      </c>
      <c r="T22" s="2"/>
      <c r="U22" s="2"/>
      <c r="V22" s="66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1:44" ht="15" customHeight="1" x14ac:dyDescent="0.2">
      <c r="A23" s="251" t="s">
        <v>12</v>
      </c>
      <c r="B23" s="251"/>
      <c r="C23" s="304">
        <f>L24*C21</f>
        <v>600</v>
      </c>
      <c r="D23" s="304"/>
      <c r="E23" s="13" t="s">
        <v>14</v>
      </c>
      <c r="F23" s="2"/>
      <c r="G23" s="2"/>
      <c r="H23" s="109" t="s">
        <v>149</v>
      </c>
      <c r="I23" s="110"/>
      <c r="J23" s="110"/>
      <c r="K23" s="111"/>
      <c r="L23" s="173">
        <f>IF(L21=A27,(M27/K27),(IF(L21=A28,(M28/K28),(IF(L21=A29,(M29/K29),(IF(L21=A30,(M30/K30),(IF(L21=A31,(M31/K31),(M32/K32))))))))))</f>
        <v>3</v>
      </c>
      <c r="M23" s="173"/>
      <c r="N23" s="2"/>
      <c r="O23" s="2"/>
      <c r="P23" s="102" t="s">
        <v>105</v>
      </c>
      <c r="Q23" s="2"/>
      <c r="R23" s="2"/>
      <c r="S23" s="2"/>
      <c r="T23" s="2"/>
      <c r="U23" s="2"/>
      <c r="V23" s="66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1:44" ht="16.5" customHeight="1" x14ac:dyDescent="0.2">
      <c r="A24" s="2"/>
      <c r="B24" s="2"/>
      <c r="C24" s="2"/>
      <c r="D24" s="2"/>
      <c r="E24" s="2"/>
      <c r="F24" s="2"/>
      <c r="G24" s="2"/>
      <c r="H24" s="109" t="s">
        <v>107</v>
      </c>
      <c r="I24" s="110"/>
      <c r="J24" s="110"/>
      <c r="K24" s="111"/>
      <c r="L24" s="174">
        <f>SUM(O27:P31)/(IF(O27=0,(0),(1))+IF(O28=0,(0),(1))+IF(O29=0,(0),(1))+IF(O30=0,(0),(1))+IF(O31=0,(0),(1)))</f>
        <v>2</v>
      </c>
      <c r="M24" s="161"/>
      <c r="N24" s="13" t="s">
        <v>7</v>
      </c>
      <c r="O24" s="32"/>
      <c r="P24" s="32"/>
      <c r="Q24" s="14"/>
      <c r="R24" s="2"/>
      <c r="S24" s="2"/>
      <c r="T24" s="2"/>
      <c r="U24" s="2"/>
      <c r="V24" s="66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1:4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66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1:44" x14ac:dyDescent="0.2">
      <c r="A26" s="5" t="s">
        <v>18</v>
      </c>
      <c r="B26" s="130" t="s">
        <v>19</v>
      </c>
      <c r="C26" s="131"/>
      <c r="D26" s="132"/>
      <c r="E26" s="130" t="s">
        <v>2</v>
      </c>
      <c r="F26" s="131"/>
      <c r="G26" s="131"/>
      <c r="H26" s="132"/>
      <c r="I26" s="130" t="s">
        <v>24</v>
      </c>
      <c r="J26" s="132"/>
      <c r="K26" s="130" t="s">
        <v>20</v>
      </c>
      <c r="L26" s="132"/>
      <c r="M26" s="130" t="s">
        <v>21</v>
      </c>
      <c r="N26" s="132"/>
      <c r="O26" s="130" t="s">
        <v>26</v>
      </c>
      <c r="P26" s="132"/>
      <c r="Q26" s="194" t="s">
        <v>27</v>
      </c>
      <c r="R26" s="194"/>
      <c r="S26" s="194"/>
      <c r="T26" s="2"/>
      <c r="U26" s="2"/>
      <c r="V26" s="66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1:44" x14ac:dyDescent="0.2">
      <c r="A27" s="43">
        <f>LARGE('Consumo de Combustivel'!$B$19:$B$33,6)</f>
        <v>43481</v>
      </c>
      <c r="B27" s="305" t="s">
        <v>25</v>
      </c>
      <c r="C27" s="306"/>
      <c r="D27" s="307"/>
      <c r="E27" s="233" t="s">
        <v>147</v>
      </c>
      <c r="F27" s="303"/>
      <c r="G27" s="303"/>
      <c r="H27" s="234"/>
      <c r="I27" s="233">
        <v>100</v>
      </c>
      <c r="J27" s="234"/>
      <c r="K27" s="233">
        <v>50</v>
      </c>
      <c r="L27" s="234"/>
      <c r="M27" s="210">
        <v>150</v>
      </c>
      <c r="N27" s="211"/>
      <c r="O27" s="228">
        <f>IF(K27=0,(0),((I27-C22)/K27))</f>
        <v>2</v>
      </c>
      <c r="P27" s="229"/>
      <c r="Q27" s="300">
        <f>IF(K27=0,(0),((M27/K27)/O27))</f>
        <v>1.5</v>
      </c>
      <c r="R27" s="301"/>
      <c r="S27" s="302"/>
      <c r="T27" s="2"/>
      <c r="U27" s="2"/>
      <c r="V27" s="66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1:44" x14ac:dyDescent="0.2">
      <c r="A28" s="99">
        <f>LARGE('Consumo de Combustivel'!$B$19:$B$33,5)</f>
        <v>43482</v>
      </c>
      <c r="B28" s="233" t="s">
        <v>25</v>
      </c>
      <c r="C28" s="303"/>
      <c r="D28" s="234"/>
      <c r="E28" s="233" t="s">
        <v>147</v>
      </c>
      <c r="F28" s="303"/>
      <c r="G28" s="303"/>
      <c r="H28" s="234"/>
      <c r="I28" s="233">
        <v>200</v>
      </c>
      <c r="J28" s="234"/>
      <c r="K28" s="233">
        <v>50</v>
      </c>
      <c r="L28" s="234"/>
      <c r="M28" s="210">
        <v>150</v>
      </c>
      <c r="N28" s="211"/>
      <c r="O28" s="228">
        <f>IF(K28=0,(0),((I28-I27)/K28))</f>
        <v>2</v>
      </c>
      <c r="P28" s="229"/>
      <c r="Q28" s="300">
        <f t="shared" ref="Q28:Q29" si="0">IF(K28=0,(0),((M28/K28)/O28))</f>
        <v>1.5</v>
      </c>
      <c r="R28" s="301"/>
      <c r="S28" s="302"/>
      <c r="T28" s="2"/>
      <c r="U28" s="2"/>
      <c r="V28" s="66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1:44" x14ac:dyDescent="0.2">
      <c r="A29" s="99">
        <f>LARGE('Consumo de Combustivel'!$B$19:$B$33,4)</f>
        <v>43483</v>
      </c>
      <c r="B29" s="233" t="s">
        <v>25</v>
      </c>
      <c r="C29" s="303"/>
      <c r="D29" s="234"/>
      <c r="E29" s="233" t="s">
        <v>147</v>
      </c>
      <c r="F29" s="303"/>
      <c r="G29" s="303"/>
      <c r="H29" s="234"/>
      <c r="I29" s="233">
        <v>300</v>
      </c>
      <c r="J29" s="234"/>
      <c r="K29" s="233">
        <v>50</v>
      </c>
      <c r="L29" s="234"/>
      <c r="M29" s="210">
        <v>150</v>
      </c>
      <c r="N29" s="211"/>
      <c r="O29" s="228">
        <f>IF(K29=0,(0),((I29-I28)/K29))</f>
        <v>2</v>
      </c>
      <c r="P29" s="229"/>
      <c r="Q29" s="300">
        <f t="shared" si="0"/>
        <v>1.5</v>
      </c>
      <c r="R29" s="301"/>
      <c r="S29" s="302"/>
      <c r="T29" s="2"/>
      <c r="U29" s="2"/>
      <c r="V29" s="66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1:44" x14ac:dyDescent="0.2">
      <c r="A30" s="99">
        <f>LARGE('Consumo de Combustivel'!$B$19:$B$33,3)</f>
        <v>43484</v>
      </c>
      <c r="B30" s="233" t="s">
        <v>25</v>
      </c>
      <c r="C30" s="303"/>
      <c r="D30" s="234"/>
      <c r="E30" s="233" t="s">
        <v>147</v>
      </c>
      <c r="F30" s="303"/>
      <c r="G30" s="303"/>
      <c r="H30" s="234"/>
      <c r="I30" s="233">
        <v>400</v>
      </c>
      <c r="J30" s="234"/>
      <c r="K30" s="233">
        <v>50</v>
      </c>
      <c r="L30" s="234"/>
      <c r="M30" s="210">
        <v>150</v>
      </c>
      <c r="N30" s="211"/>
      <c r="O30" s="228">
        <f>IF(K30=0,(0),((I30-I29)/K30))</f>
        <v>2</v>
      </c>
      <c r="P30" s="229"/>
      <c r="Q30" s="300">
        <f>IF(K30=0,(0),((M30/K30)/O30))</f>
        <v>1.5</v>
      </c>
      <c r="R30" s="301"/>
      <c r="S30" s="302"/>
      <c r="T30" s="2"/>
      <c r="U30" s="2"/>
      <c r="V30" s="66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1:44" x14ac:dyDescent="0.2">
      <c r="A31" s="99">
        <f>LARGE('Consumo de Combustivel'!$B$19:$B$33,2)</f>
        <v>43487</v>
      </c>
      <c r="B31" s="233" t="s">
        <v>25</v>
      </c>
      <c r="C31" s="303"/>
      <c r="D31" s="234"/>
      <c r="E31" s="233" t="s">
        <v>147</v>
      </c>
      <c r="F31" s="303"/>
      <c r="G31" s="303"/>
      <c r="H31" s="234"/>
      <c r="I31" s="233">
        <v>500</v>
      </c>
      <c r="J31" s="234"/>
      <c r="K31" s="233">
        <v>50</v>
      </c>
      <c r="L31" s="234"/>
      <c r="M31" s="210">
        <v>150</v>
      </c>
      <c r="N31" s="211"/>
      <c r="O31" s="228">
        <f>IF(K31=0,(0),((I32-I31)/K31))</f>
        <v>2</v>
      </c>
      <c r="P31" s="229"/>
      <c r="Q31" s="300">
        <f>IF(K31=0,(0),((M31/K31)/O31))</f>
        <v>1.5</v>
      </c>
      <c r="R31" s="301"/>
      <c r="S31" s="302"/>
      <c r="T31" s="2"/>
      <c r="U31" s="2"/>
      <c r="V31" s="66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1:44" x14ac:dyDescent="0.2">
      <c r="A32" s="99">
        <f>LARGE('Consumo de Combustivel'!$B$19:$B$33,1)</f>
        <v>43488</v>
      </c>
      <c r="B32" s="233" t="s">
        <v>25</v>
      </c>
      <c r="C32" s="303"/>
      <c r="D32" s="234"/>
      <c r="E32" s="233" t="s">
        <v>147</v>
      </c>
      <c r="F32" s="303"/>
      <c r="G32" s="303"/>
      <c r="H32" s="234"/>
      <c r="I32" s="233">
        <v>600</v>
      </c>
      <c r="J32" s="234"/>
      <c r="K32" s="233">
        <v>50</v>
      </c>
      <c r="L32" s="234"/>
      <c r="M32" s="210">
        <v>150</v>
      </c>
      <c r="N32" s="211"/>
      <c r="O32" s="230"/>
      <c r="P32" s="231"/>
      <c r="Q32" s="300"/>
      <c r="R32" s="301"/>
      <c r="S32" s="302"/>
      <c r="T32" s="2"/>
      <c r="U32" s="2"/>
      <c r="V32" s="66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1:44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2"/>
      <c r="U33" s="2"/>
      <c r="V33" s="66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1:44" x14ac:dyDescent="0.2">
      <c r="A34" s="232"/>
      <c r="B34" s="232"/>
      <c r="C34" s="232"/>
      <c r="D34" s="232"/>
      <c r="E34" s="232"/>
      <c r="F34" s="232"/>
      <c r="G34" s="232"/>
      <c r="H34" s="232"/>
      <c r="I34" s="232"/>
      <c r="J34" s="232"/>
      <c r="K34" s="232"/>
      <c r="L34" s="232"/>
      <c r="M34" s="232"/>
      <c r="N34" s="232"/>
      <c r="O34" s="232"/>
      <c r="P34" s="232"/>
      <c r="Q34" s="232"/>
      <c r="R34" s="232"/>
      <c r="S34" s="232"/>
      <c r="T34" s="232"/>
      <c r="U34" s="232"/>
      <c r="V34" s="66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2"/>
      <c r="U35" s="2"/>
      <c r="V35" s="66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3.25" x14ac:dyDescent="0.3">
      <c r="A36" s="149" t="s">
        <v>28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68"/>
      <c r="V36" s="66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66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1:44" x14ac:dyDescent="0.2">
      <c r="A38" s="44" t="s">
        <v>148</v>
      </c>
      <c r="B38" s="28">
        <v>0</v>
      </c>
      <c r="C38" s="5" t="s">
        <v>93</v>
      </c>
      <c r="D38" s="5" t="s">
        <v>94</v>
      </c>
      <c r="E38" s="5" t="s">
        <v>95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66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1:44" x14ac:dyDescent="0.2">
      <c r="A39" s="194" t="s">
        <v>29</v>
      </c>
      <c r="B39" s="194"/>
      <c r="C39" s="28">
        <v>44</v>
      </c>
      <c r="D39" s="28">
        <v>40</v>
      </c>
      <c r="E39" s="28">
        <v>28</v>
      </c>
      <c r="F39" s="2"/>
      <c r="G39" s="2"/>
      <c r="H39" s="109" t="s">
        <v>101</v>
      </c>
      <c r="I39" s="110"/>
      <c r="J39" s="110"/>
      <c r="K39" s="111"/>
      <c r="L39" s="168">
        <f>MAX(C52,I52,O52)</f>
        <v>43538</v>
      </c>
      <c r="M39" s="168"/>
      <c r="N39" s="2"/>
      <c r="O39" s="2"/>
      <c r="P39" s="2"/>
      <c r="Q39" s="2"/>
      <c r="R39" s="2"/>
      <c r="S39" s="2"/>
      <c r="T39" s="2"/>
      <c r="U39" s="2"/>
      <c r="V39" s="66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1:44" x14ac:dyDescent="0.2">
      <c r="A40" s="130" t="s">
        <v>104</v>
      </c>
      <c r="B40" s="132"/>
      <c r="C40" s="29">
        <v>15</v>
      </c>
      <c r="D40" s="29">
        <v>20</v>
      </c>
      <c r="E40" s="29">
        <v>17</v>
      </c>
      <c r="F40" s="2"/>
      <c r="G40" s="2"/>
      <c r="H40" s="109" t="s">
        <v>102</v>
      </c>
      <c r="I40" s="110"/>
      <c r="J40" s="110"/>
      <c r="K40" s="111"/>
      <c r="L40" s="169">
        <f>IF(L39=C52,(D60),(IF(L39=I52,(J60),(P60))))</f>
        <v>780</v>
      </c>
      <c r="M40" s="170"/>
      <c r="N40" s="2"/>
      <c r="O40" s="2"/>
      <c r="P40" s="2"/>
      <c r="Q40" s="2"/>
      <c r="R40" s="2"/>
      <c r="S40" s="2"/>
      <c r="T40" s="2"/>
      <c r="U40" s="2"/>
      <c r="V40" s="66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1:44" ht="15" customHeight="1" x14ac:dyDescent="0.2">
      <c r="A41" s="194" t="s">
        <v>34</v>
      </c>
      <c r="B41" s="194"/>
      <c r="C41" s="5" t="s">
        <v>35</v>
      </c>
      <c r="D41" s="194" t="s">
        <v>36</v>
      </c>
      <c r="E41" s="194"/>
      <c r="F41" s="2"/>
      <c r="G41" s="2"/>
      <c r="H41" s="109" t="s">
        <v>106</v>
      </c>
      <c r="I41" s="110"/>
      <c r="J41" s="110"/>
      <c r="K41" s="111"/>
      <c r="L41" s="164">
        <f>IF(L39=C52,(D61),(IF(L39=I52,(J61),(P61))))</f>
        <v>3.9E-2</v>
      </c>
      <c r="M41" s="165"/>
      <c r="N41" s="2"/>
      <c r="O41" s="133" t="s">
        <v>17</v>
      </c>
      <c r="P41" s="171">
        <f>(P61+J61+D61)/(IF(D61=0,(0),(1))+IF(J61=0,(0),(1))+IF(P61=0,(0),(1)))</f>
        <v>6.3183333333333327E-2</v>
      </c>
      <c r="Q41" s="2"/>
      <c r="R41" s="2"/>
      <c r="S41" s="2"/>
      <c r="T41" s="2"/>
      <c r="U41" s="2"/>
      <c r="V41" s="66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1:44" x14ac:dyDescent="0.2">
      <c r="A42" s="9" t="s">
        <v>30</v>
      </c>
      <c r="B42" s="30" t="s">
        <v>37</v>
      </c>
      <c r="C42" s="29">
        <v>85</v>
      </c>
      <c r="D42" s="218">
        <v>60000</v>
      </c>
      <c r="E42" s="219"/>
      <c r="F42" s="2"/>
      <c r="G42" s="2"/>
      <c r="H42" s="109" t="s">
        <v>103</v>
      </c>
      <c r="I42" s="110"/>
      <c r="J42" s="110"/>
      <c r="K42" s="111"/>
      <c r="L42" s="166">
        <f>IF(L39=C52,(SMALL(D55:E59,1)),(IF(L39=I52,(SMALL(J55:K59,1)),(SMALL(P55:Q59,1)))))</f>
        <v>80000</v>
      </c>
      <c r="M42" s="167"/>
      <c r="N42" s="2"/>
      <c r="O42" s="134"/>
      <c r="P42" s="172"/>
      <c r="Q42" s="1" t="s">
        <v>23</v>
      </c>
      <c r="R42" s="2"/>
      <c r="S42" s="2"/>
      <c r="T42" s="2"/>
      <c r="U42" s="2"/>
      <c r="V42" s="66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1:44" x14ac:dyDescent="0.2">
      <c r="A43" s="9" t="s">
        <v>31</v>
      </c>
      <c r="B43" s="30" t="s">
        <v>37</v>
      </c>
      <c r="C43" s="29">
        <v>30</v>
      </c>
      <c r="D43" s="218">
        <v>20000</v>
      </c>
      <c r="E43" s="219"/>
      <c r="F43" s="2"/>
      <c r="G43" s="2"/>
      <c r="H43" s="311" t="s">
        <v>196</v>
      </c>
      <c r="I43" s="312"/>
      <c r="J43" s="317" t="str">
        <f>IF(OR((P53+D44)=P55,),("Óleo deve ser Trocado"),(" "))</f>
        <v>Óleo deve ser Trocado</v>
      </c>
      <c r="K43" s="318"/>
      <c r="L43" s="318"/>
      <c r="M43" s="319"/>
      <c r="N43" s="2"/>
      <c r="O43" s="102" t="s">
        <v>197</v>
      </c>
      <c r="P43" s="2"/>
      <c r="Q43" s="2"/>
      <c r="R43" s="2"/>
      <c r="S43" s="2"/>
      <c r="T43" s="2"/>
      <c r="U43" s="2"/>
      <c r="V43" s="66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1:44" x14ac:dyDescent="0.2">
      <c r="A44" s="9" t="s">
        <v>96</v>
      </c>
      <c r="B44" s="30" t="s">
        <v>99</v>
      </c>
      <c r="C44" s="60">
        <f>C40*C39</f>
        <v>660</v>
      </c>
      <c r="D44" s="218">
        <v>20000</v>
      </c>
      <c r="E44" s="219"/>
      <c r="F44" s="2"/>
      <c r="G44" s="2"/>
      <c r="H44" s="313"/>
      <c r="I44" s="314"/>
      <c r="J44" s="320" t="str">
        <f>IF(OR((P53+D44)=P56,),("Filtro de Ar"),(" "))</f>
        <v>Filtro de Ar</v>
      </c>
      <c r="K44" s="321"/>
      <c r="L44" s="321" t="str">
        <f>IF(OR((P53+D44)=P57,),("Óleo de Câmbio"),(" "))</f>
        <v xml:space="preserve"> </v>
      </c>
      <c r="M44" s="322"/>
      <c r="N44" s="2"/>
      <c r="O44" s="2"/>
      <c r="P44" s="2"/>
      <c r="Q44" s="2"/>
      <c r="R44" s="2"/>
      <c r="S44" s="2"/>
      <c r="T44" s="2"/>
      <c r="U44" s="2"/>
      <c r="V44" s="66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1:44" x14ac:dyDescent="0.2">
      <c r="A45" s="9" t="s">
        <v>97</v>
      </c>
      <c r="B45" s="30">
        <v>90</v>
      </c>
      <c r="C45" s="60">
        <f>D40*D39</f>
        <v>800</v>
      </c>
      <c r="D45" s="218">
        <v>80000</v>
      </c>
      <c r="E45" s="219"/>
      <c r="F45" s="2"/>
      <c r="G45" s="2"/>
      <c r="H45" s="315"/>
      <c r="I45" s="316"/>
      <c r="J45" s="323" t="str">
        <f>IF(OR((P53+D44)=P58,),("Óleo do Diferencial"),(" "))</f>
        <v xml:space="preserve"> </v>
      </c>
      <c r="K45" s="324"/>
      <c r="L45" s="324" t="str">
        <f>IF(OR((P53+D44)=P59,),("Filtro PU"),(" "))</f>
        <v>Filtro PU</v>
      </c>
      <c r="M45" s="325"/>
      <c r="N45" s="2"/>
      <c r="O45" s="2"/>
      <c r="P45" s="2"/>
      <c r="Q45" s="2"/>
      <c r="R45" s="2"/>
      <c r="S45" s="2"/>
      <c r="T45" s="2"/>
      <c r="U45" s="2"/>
      <c r="V45" s="66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1:44" x14ac:dyDescent="0.2">
      <c r="A46" s="9" t="s">
        <v>98</v>
      </c>
      <c r="B46" s="30" t="s">
        <v>100</v>
      </c>
      <c r="C46" s="60">
        <f>E40*E39</f>
        <v>476</v>
      </c>
      <c r="D46" s="218">
        <v>80000</v>
      </c>
      <c r="E46" s="219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66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1:44" x14ac:dyDescent="0.2">
      <c r="A47" s="9" t="s">
        <v>43</v>
      </c>
      <c r="B47" s="30" t="s">
        <v>37</v>
      </c>
      <c r="C47" s="29">
        <v>90</v>
      </c>
      <c r="D47" s="218">
        <v>60000</v>
      </c>
      <c r="E47" s="219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6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1:44" x14ac:dyDescent="0.2">
      <c r="A48" s="9" t="s">
        <v>32</v>
      </c>
      <c r="B48" s="30" t="s">
        <v>37</v>
      </c>
      <c r="C48" s="29">
        <v>100</v>
      </c>
      <c r="D48" s="299"/>
      <c r="E48" s="299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66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1:44" x14ac:dyDescent="0.2">
      <c r="A49" s="9" t="s">
        <v>33</v>
      </c>
      <c r="B49" s="30" t="s">
        <v>37</v>
      </c>
      <c r="C49" s="29">
        <v>20</v>
      </c>
      <c r="D49" s="299"/>
      <c r="E49" s="299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66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1:4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66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1:44" ht="18.75" x14ac:dyDescent="0.2">
      <c r="A51" s="2"/>
      <c r="B51" s="240" t="s">
        <v>38</v>
      </c>
      <c r="C51" s="241"/>
      <c r="D51" s="241"/>
      <c r="E51" s="242"/>
      <c r="F51" s="147" t="s">
        <v>45</v>
      </c>
      <c r="G51" s="2"/>
      <c r="H51" s="240" t="s">
        <v>38</v>
      </c>
      <c r="I51" s="241"/>
      <c r="J51" s="241"/>
      <c r="K51" s="242"/>
      <c r="L51" s="147" t="s">
        <v>45</v>
      </c>
      <c r="M51" s="2"/>
      <c r="N51" s="240" t="s">
        <v>38</v>
      </c>
      <c r="O51" s="241"/>
      <c r="P51" s="241"/>
      <c r="Q51" s="242"/>
      <c r="R51" s="147" t="s">
        <v>45</v>
      </c>
      <c r="S51" s="2"/>
      <c r="T51" s="2"/>
      <c r="U51" s="2"/>
      <c r="V51" s="66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1:44" x14ac:dyDescent="0.2">
      <c r="A52" s="2"/>
      <c r="B52" s="42" t="s">
        <v>18</v>
      </c>
      <c r="C52" s="243">
        <v>43479</v>
      </c>
      <c r="D52" s="244"/>
      <c r="E52" s="245"/>
      <c r="F52" s="147"/>
      <c r="G52" s="2"/>
      <c r="H52" s="42" t="s">
        <v>18</v>
      </c>
      <c r="I52" s="243">
        <v>43510</v>
      </c>
      <c r="J52" s="244"/>
      <c r="K52" s="245"/>
      <c r="L52" s="147"/>
      <c r="M52" s="2"/>
      <c r="N52" s="42" t="s">
        <v>18</v>
      </c>
      <c r="O52" s="243">
        <v>43538</v>
      </c>
      <c r="P52" s="244"/>
      <c r="Q52" s="245"/>
      <c r="R52" s="147"/>
      <c r="S52" s="2"/>
      <c r="T52" s="2"/>
      <c r="U52" s="2"/>
      <c r="V52" s="66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1:44" x14ac:dyDescent="0.2">
      <c r="A53" s="2"/>
      <c r="B53" s="216" t="s">
        <v>39</v>
      </c>
      <c r="C53" s="217"/>
      <c r="D53" s="218">
        <v>20000</v>
      </c>
      <c r="E53" s="219"/>
      <c r="F53" s="147"/>
      <c r="G53" s="2"/>
      <c r="H53" s="216" t="s">
        <v>39</v>
      </c>
      <c r="I53" s="217"/>
      <c r="J53" s="218">
        <v>40000</v>
      </c>
      <c r="K53" s="219"/>
      <c r="L53" s="147"/>
      <c r="M53" s="2"/>
      <c r="N53" s="216" t="s">
        <v>39</v>
      </c>
      <c r="O53" s="217"/>
      <c r="P53" s="218">
        <v>60000</v>
      </c>
      <c r="Q53" s="219"/>
      <c r="R53" s="147"/>
      <c r="S53" s="2"/>
      <c r="T53" s="2"/>
      <c r="U53" s="2"/>
      <c r="V53" s="66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1:44" x14ac:dyDescent="0.2">
      <c r="A54" s="2"/>
      <c r="B54" s="290"/>
      <c r="C54" s="291"/>
      <c r="D54" s="291"/>
      <c r="E54" s="292"/>
      <c r="F54" s="147"/>
      <c r="G54" s="2"/>
      <c r="H54" s="290"/>
      <c r="I54" s="291"/>
      <c r="J54" s="291"/>
      <c r="K54" s="292"/>
      <c r="L54" s="147"/>
      <c r="M54" s="2"/>
      <c r="N54" s="290"/>
      <c r="O54" s="291"/>
      <c r="P54" s="291"/>
      <c r="Q54" s="292"/>
      <c r="R54" s="147"/>
      <c r="S54" s="2"/>
      <c r="T54" s="2"/>
      <c r="U54" s="2"/>
      <c r="V54" s="66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1:44" x14ac:dyDescent="0.2">
      <c r="A55" s="2"/>
      <c r="B55" s="297" t="s">
        <v>40</v>
      </c>
      <c r="C55" s="298"/>
      <c r="D55" s="220">
        <f>(IF(AND(D53&gt;=D44,F55="x"),(D53+D44),(D44)))+(IF( AND( D53&lt;=D44-1,F55="x"),(+D44-(D44-D53)),(0)))</f>
        <v>40000</v>
      </c>
      <c r="E55" s="221"/>
      <c r="F55" s="103" t="s">
        <v>105</v>
      </c>
      <c r="G55" s="2"/>
      <c r="H55" s="297" t="s">
        <v>40</v>
      </c>
      <c r="I55" s="298"/>
      <c r="J55" s="220">
        <f>(IF(AND(J53&gt;=D55,L55="x"),(J53+D44),(D55)))+(IF( AND( J53&lt;=D55-1,L55="x"),(+D44-(D55-J53)),(0)))</f>
        <v>60000</v>
      </c>
      <c r="K55" s="221"/>
      <c r="L55" s="103" t="s">
        <v>105</v>
      </c>
      <c r="M55" s="2"/>
      <c r="N55" s="297" t="s">
        <v>40</v>
      </c>
      <c r="O55" s="298"/>
      <c r="P55" s="220">
        <f>(IF(AND(P53&gt;=J55,R55="x"),(P53+D44),(J55)))+(IF( AND( P53&lt;=J55-1,R55="x"),(+D44-(J55-P53)),(0)))</f>
        <v>80000</v>
      </c>
      <c r="Q55" s="221"/>
      <c r="R55" s="103" t="s">
        <v>105</v>
      </c>
      <c r="S55" s="2"/>
      <c r="T55" s="2"/>
      <c r="U55" s="2"/>
      <c r="V55" s="66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1:44" x14ac:dyDescent="0.2">
      <c r="A56" s="2"/>
      <c r="B56" s="246" t="s">
        <v>30</v>
      </c>
      <c r="C56" s="247"/>
      <c r="D56" s="224">
        <f>(IF(AND(D53&gt;=D42,F56="x"),(D53+D42),(D42)))+(IF( AND( D53&lt;=D42-1,F56="x"),(+D42-(D42-D53)),(0)))</f>
        <v>80000</v>
      </c>
      <c r="E56" s="225"/>
      <c r="F56" s="103" t="s">
        <v>105</v>
      </c>
      <c r="G56" s="2"/>
      <c r="H56" s="246" t="s">
        <v>30</v>
      </c>
      <c r="I56" s="247"/>
      <c r="J56" s="224">
        <f>(IF(AND(J53&gt;=D56,L56="x"),(J53+D42),(D56)))+(IF( AND( J53&lt;=D56-1,L56="x"),(+D42-(D56-J53)),(0)))</f>
        <v>80000</v>
      </c>
      <c r="K56" s="225"/>
      <c r="L56" s="28"/>
      <c r="M56" s="2"/>
      <c r="N56" s="246" t="s">
        <v>30</v>
      </c>
      <c r="O56" s="247"/>
      <c r="P56" s="224">
        <f>(IF(AND(P53&gt;=J56,R56="x"),(P53+D42),(J56)))+(IF( AND( P53&lt;=J56-1,R56="x"),(+D42-(J56-P53)),(0)))</f>
        <v>80000</v>
      </c>
      <c r="Q56" s="225"/>
      <c r="R56" s="103"/>
      <c r="S56" s="2"/>
      <c r="T56" s="2"/>
      <c r="U56" s="2"/>
      <c r="V56" s="66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1:44" x14ac:dyDescent="0.2">
      <c r="A57" s="2"/>
      <c r="B57" s="297" t="s">
        <v>41</v>
      </c>
      <c r="C57" s="298"/>
      <c r="D57" s="220">
        <f>(IF(AND(D53&gt;=D45,F57="x"),(D53+D45),(D45)))+(IF( AND( D53&lt;=D45-1,F57="x"),(+D45-(D45-D53)),(0)))</f>
        <v>100000</v>
      </c>
      <c r="E57" s="221"/>
      <c r="F57" s="103" t="s">
        <v>105</v>
      </c>
      <c r="G57" s="2"/>
      <c r="H57" s="297" t="s">
        <v>41</v>
      </c>
      <c r="I57" s="298"/>
      <c r="J57" s="220">
        <f>(IF(AND(J53&gt;=D57,L57="x"),(J53+D45),(D57)))+(IF( AND( J53&lt;=D57-1,L57="x"),(+D45-(D57-J53)),(0)))</f>
        <v>100000</v>
      </c>
      <c r="K57" s="221"/>
      <c r="L57" s="103"/>
      <c r="M57" s="2"/>
      <c r="N57" s="297" t="s">
        <v>41</v>
      </c>
      <c r="O57" s="298"/>
      <c r="P57" s="220">
        <f>(IF(AND(P53&gt;=J57,R57="x"),(P53+D45),(J57)))+(IF( AND( P53&lt;=J57-1,R57="x"),(+D45-(J57-P53)),(0)))</f>
        <v>100000</v>
      </c>
      <c r="Q57" s="221"/>
      <c r="R57" s="28"/>
      <c r="S57" s="2"/>
      <c r="T57" s="2"/>
      <c r="U57" s="2"/>
      <c r="V57" s="66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1:44" x14ac:dyDescent="0.2">
      <c r="A58" s="2"/>
      <c r="B58" s="246" t="s">
        <v>42</v>
      </c>
      <c r="C58" s="247"/>
      <c r="D58" s="224">
        <f>(IF(AND(D53&gt;=D46,F58="x"),(D53+D46),(D46)))+(IF( AND( D53&lt;=D46-1,F58="x"),(+D46-(D46-D53)),(0)))</f>
        <v>100000</v>
      </c>
      <c r="E58" s="225"/>
      <c r="F58" s="103" t="s">
        <v>105</v>
      </c>
      <c r="G58" s="2"/>
      <c r="H58" s="246" t="s">
        <v>42</v>
      </c>
      <c r="I58" s="247"/>
      <c r="J58" s="224">
        <f>(IF(AND(J53&gt;=D58,L58="x"),(J53+D46),(D58)))+(IF( AND( J53&lt;=D58-1,L58="x"),(+D46-(D58-J53)),(0)))</f>
        <v>100000</v>
      </c>
      <c r="K58" s="225"/>
      <c r="L58" s="28"/>
      <c r="M58" s="2"/>
      <c r="N58" s="246" t="s">
        <v>42</v>
      </c>
      <c r="O58" s="247"/>
      <c r="P58" s="224">
        <f>(IF(AND(P53&gt;=J58,R58="x"),(P53+D46),(J58)))+(IF( AND( P53&lt;=J58-1,R58="x"),(+D46-(J58-P53)),(0)))</f>
        <v>100000</v>
      </c>
      <c r="Q58" s="225"/>
      <c r="R58" s="28"/>
      <c r="S58" s="2"/>
      <c r="T58" s="2"/>
      <c r="U58" s="2"/>
      <c r="V58" s="66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1:44" x14ac:dyDescent="0.2">
      <c r="A59" s="2"/>
      <c r="B59" s="248" t="s">
        <v>43</v>
      </c>
      <c r="C59" s="248"/>
      <c r="D59" s="220">
        <f>(IF(AND(D53&gt;=D47,F59="x"),(D53+D47),(D47)))+(IF( AND( D53&lt;=D47-1,F59="x"),(+D47-(D47-D53)),(0)))</f>
        <v>80000</v>
      </c>
      <c r="E59" s="221"/>
      <c r="F59" s="103" t="s">
        <v>105</v>
      </c>
      <c r="G59" s="2"/>
      <c r="H59" s="248" t="s">
        <v>43</v>
      </c>
      <c r="I59" s="248"/>
      <c r="J59" s="220">
        <f>(IF(AND(J53&gt;=D59,L59="x"),(J53+D47),(D59)))+(IF( AND( J53&lt;=D59-1,L59="x"),(+D47-(D59-J53)),(0)))</f>
        <v>80000</v>
      </c>
      <c r="K59" s="221"/>
      <c r="L59" s="103"/>
      <c r="M59" s="2"/>
      <c r="N59" s="248" t="s">
        <v>43</v>
      </c>
      <c r="O59" s="248"/>
      <c r="P59" s="220">
        <f>(IF(AND(P53&gt;=J59,R59="x"),(P53+D47),(J59)))+(IF( AND( P53&lt;=J59-1,R59="x"),(+D47-(J59-P53)),(0)))</f>
        <v>80000</v>
      </c>
      <c r="Q59" s="221"/>
      <c r="R59" s="103"/>
      <c r="S59" s="2"/>
      <c r="T59" s="2"/>
      <c r="U59" s="2"/>
      <c r="V59" s="66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1:44" x14ac:dyDescent="0.2">
      <c r="A60" s="2"/>
      <c r="B60" s="194" t="s">
        <v>46</v>
      </c>
      <c r="C60" s="194"/>
      <c r="D60" s="169">
        <f>(IF(F55="x",(C44),(B54)))+(IF(F56="x",(C42),(B54)))+(IF(F57="x",(C45),(B54)))+(IF(F58="x",(C46),(B54)))+(IF(F59="x",(C47),(B54)))+(IF(F55="x",(C48),(B54)))+(IF(F55="x",(C49),(B54)))</f>
        <v>2231</v>
      </c>
      <c r="E60" s="293"/>
      <c r="F60" s="170"/>
      <c r="G60" s="2"/>
      <c r="H60" s="194" t="s">
        <v>46</v>
      </c>
      <c r="I60" s="194"/>
      <c r="J60" s="169">
        <f>(IF(L55="x",(C44),(H54)))+(IF(L56="x",(C42),(H54)))+(IF(L57="x",(C45),(H54)))+(IF(L58="x",(C46),(H54)))+(IF(L59="x",(C47),(H54)))+(IF(L55="x",(C48),(H54)))+(IF(L55="x",(C49),(H54)))</f>
        <v>780</v>
      </c>
      <c r="K60" s="293"/>
      <c r="L60" s="170"/>
      <c r="M60" s="2"/>
      <c r="N60" s="194" t="s">
        <v>46</v>
      </c>
      <c r="O60" s="194"/>
      <c r="P60" s="169">
        <f>(IF(R55="x",(C44),(N54)))+(IF(R56="x",(C42),(N54)))+(IF(R57="x",(C45),(N54)))+(IF(R58="x",(C46),(N54)))+(IF(R59="x",(C47),(N54)))+(IF(R55="x",(C48),(N54)))+(IF(R55="x",(C49),(N54)))</f>
        <v>780</v>
      </c>
      <c r="Q60" s="293"/>
      <c r="R60" s="170"/>
      <c r="S60" s="2"/>
      <c r="T60" s="2"/>
      <c r="U60" s="2"/>
      <c r="V60" s="66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1:44" x14ac:dyDescent="0.2">
      <c r="A61" s="2"/>
      <c r="B61" s="151" t="s">
        <v>47</v>
      </c>
      <c r="C61" s="151"/>
      <c r="D61" s="294">
        <f>D60/(D53-B38)</f>
        <v>0.11155</v>
      </c>
      <c r="E61" s="295"/>
      <c r="F61" s="296"/>
      <c r="G61" s="2"/>
      <c r="H61" s="151" t="s">
        <v>47</v>
      </c>
      <c r="I61" s="151"/>
      <c r="J61" s="294">
        <f>J60/(J53-D53)</f>
        <v>3.9E-2</v>
      </c>
      <c r="K61" s="295"/>
      <c r="L61" s="296"/>
      <c r="M61" s="2"/>
      <c r="N61" s="151" t="s">
        <v>47</v>
      </c>
      <c r="O61" s="151"/>
      <c r="P61" s="294">
        <f>P60/(P53-J53)</f>
        <v>3.9E-2</v>
      </c>
      <c r="Q61" s="295"/>
      <c r="R61" s="296"/>
      <c r="S61" s="2"/>
      <c r="T61" s="2"/>
      <c r="U61" s="2"/>
      <c r="V61" s="66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1:44" x14ac:dyDescent="0.2">
      <c r="A62" s="2"/>
      <c r="B62" s="12"/>
      <c r="C62" s="12"/>
      <c r="D62" s="7"/>
      <c r="E62" s="7"/>
      <c r="F62" s="7"/>
      <c r="G62" s="6"/>
      <c r="H62" s="12"/>
      <c r="I62" s="12"/>
      <c r="J62" s="7"/>
      <c r="K62" s="7"/>
      <c r="L62" s="7"/>
      <c r="M62" s="6"/>
      <c r="N62" s="12"/>
      <c r="O62" s="12"/>
      <c r="P62" s="7"/>
      <c r="Q62" s="7"/>
      <c r="R62" s="7"/>
      <c r="S62" s="2"/>
      <c r="T62" s="2"/>
      <c r="U62" s="2"/>
      <c r="V62" s="66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1:44" x14ac:dyDescent="0.2">
      <c r="A63" s="309"/>
      <c r="B63" s="232"/>
      <c r="C63" s="232"/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1:44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66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1:44" ht="23.25" x14ac:dyDescent="0.3">
      <c r="A65" s="149" t="s">
        <v>48</v>
      </c>
      <c r="B65" s="150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150"/>
      <c r="O65" s="150"/>
      <c r="P65" s="150"/>
      <c r="Q65" s="150"/>
      <c r="R65" s="150"/>
      <c r="S65" s="150"/>
      <c r="T65" s="150"/>
      <c r="U65" s="68"/>
      <c r="V65" s="66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1:44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66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1:44" x14ac:dyDescent="0.2">
      <c r="A67" s="251" t="s">
        <v>49</v>
      </c>
      <c r="B67" s="251"/>
      <c r="C67" s="286">
        <v>10</v>
      </c>
      <c r="D67" s="286"/>
      <c r="E67" s="13" t="s">
        <v>51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66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1:44" x14ac:dyDescent="0.2">
      <c r="A68" s="251" t="s">
        <v>50</v>
      </c>
      <c r="B68" s="251"/>
      <c r="C68" s="287" t="s">
        <v>52</v>
      </c>
      <c r="D68" s="287"/>
      <c r="E68" s="28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66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1:44" x14ac:dyDescent="0.2">
      <c r="A69" s="251" t="s">
        <v>151</v>
      </c>
      <c r="B69" s="251"/>
      <c r="C69" s="252">
        <v>1000</v>
      </c>
      <c r="D69" s="252"/>
      <c r="E69" s="25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51" t="s">
        <v>14</v>
      </c>
      <c r="R69" s="151"/>
      <c r="S69" s="4" t="s">
        <v>8</v>
      </c>
      <c r="T69" s="2"/>
      <c r="U69" s="2"/>
      <c r="V69" s="66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1:44" x14ac:dyDescent="0.2">
      <c r="A70" s="251" t="s">
        <v>152</v>
      </c>
      <c r="B70" s="251"/>
      <c r="C70" s="252">
        <v>500</v>
      </c>
      <c r="D70" s="252"/>
      <c r="E70" s="252"/>
      <c r="F70" s="2"/>
      <c r="G70" s="2"/>
      <c r="H70" s="109" t="s">
        <v>133</v>
      </c>
      <c r="I70" s="110"/>
      <c r="J70" s="110"/>
      <c r="K70" s="111"/>
      <c r="L70" s="159">
        <f>MAX(A77:A106)</f>
        <v>43466</v>
      </c>
      <c r="M70" s="159"/>
      <c r="N70" s="2"/>
      <c r="O70" s="147" t="s">
        <v>17</v>
      </c>
      <c r="P70" s="8" t="s">
        <v>53</v>
      </c>
      <c r="Q70" s="162">
        <f>(IF(OR(B77="1",B77="2"),(L77),(0))+IF(OR(B78="1",B78="2"),(L78),(0))+IF(OR(B79="1",B79="2"),(L79),(0))+IF(OR(B80="1",B80="2"),(L80),(0))+IF(OR(B81="1",B81="2"),(L81),(0))+IF(OR(B82="1",B82="2"),(L82),(0))+IF(OR(B83="1",B83="2"),(L83),(0))+IF(OR(B84="1",B84="2"),(L84),(0))+IF(OR(B85="1",B85="2"),(L85),(0))+IF(OR(B86="1",B86="2"),(L86),(0))+IF(OR(B87="1",B87="2"),(L87),(0))+IF(OR(B88="1",B88="2"),(L88),(0))+IF(OR(B89="1",B89="2"),(L89),(0))+IF(OR(B90="1",B90="2"),(L90),(0))+IF(OR(B91="1",B91="2"),(L91),(0))+IF(OR(B92="1",B92="2"),(L92),(0))+IF(OR(B93="1",B93="2"),(L93),(0))+IF(OR(B94="1",B94="2"),(L94),(0))+IF(OR(B95="1",B95="2"),(L95),(0))+IF(OR(B96="1",B96="2"),(L96),(0)))/(IF(OR(B77="1",B77="2"),(1),(0))+IF(OR(B78="1",B78="2"),(1),(0))+IF(OR(B79="1",B79="2"),(1),(0))+IF(OR(B80="1",B80="2"),(1),(0))+IF(OR(B81="1",B81="2"),(1),(0))+IF(OR(B82="1",B82="2"),(1),(0))+IF(OR(B83="1",B83="2"),(1),(0))+IF(OR(B84="1",B84="2"),(1),(0))+IF(OR(B85="1",B85="2"),(1),(0))+IF(OR(B86="1",B86="2"),(1),(0))+IF(OR(B87="1",B87="2"),(1),(0))+IF(OR(B88="1",B88="2"),(1),(0))+IF(OR(B89="1",B89="2"),(1),(0))+IF(OR(B90="1",B90="2"),(1),(0))+IF(OR(B91="1",B91="2"),(1),(0))+IF(OR(B92="1",B92="2"),(1),(0))+IF(OR(B93="1",B93="2"),(1),(0))+IF(OR(B94="1",B94="2"),(1),(0))+IF(OR(B95="1",B95="2"),(1),(0))+IF(OR(B96="1",B96="2"),(1),(0)))</f>
        <v>90000</v>
      </c>
      <c r="R70" s="163"/>
      <c r="S70" s="50">
        <f>(IF(OR(B77="1",B77="2"),(P77),(0))+IF(OR(B78="1",B78="2"),(P78),(0))+IF(OR(B79="1",B79="2"),(P79),(0))+IF(OR(B80="1",B80="2"),(P80),(0))+IF(OR(B81="1",B81="2"),(P81),(0))+IF(OR(B82="1",B82="2"),(P82),(0))+IF(OR(B83="1",B83="2"),(P83),(0))+IF(OR(B84="1",B84="2"),(P84),(0))+IF(OR(B85="1",B85="2"),(P85),(0))+IF(OR(B86="1",B86="2"),(P86),(0))+IF(OR(B87="1",B87="2"),(P87),(0))+IF(OR(B88="1",B88="2"),(P88),(0))+IF(OR(B89="1",B89="2"),(P89),(0))+IF(OR(B90="1",B90="2"),(P90),(0))+IF(OR(B91="1",B91="2"),(P91),(0))+IF(OR(B92="1",B92="2"),(P92),(0))+IF(OR(B93="1",B93="2"),(P93),(0))+IF(OR(B94="1",B94="2"),(P94),(0))+IF(OR(B95="1",B95="2"),(P95),(0))+IF(OR(B96="1",B96="2"),(P96),(0)))/(IF(OR(B77="1",B77="2"),(1),(0))+IF(OR(B78="1",B78="2"),(1),(0))+IF(OR(B79="1",B79="2"),(1),(0))+IF(OR(B80="1",B80="2"),(1),(0))+IF(OR(B81="1",B81="2"),(1),(0))+IF(OR(B82="1",B82="2"),(1),(0))+IF(OR(B83="1",B83="2"),(1),(0))+IF(OR(B84="1",B84="2"),(1),(0))+IF(OR(B85="1",B85="2"),(1),(0))+IF(OR(B86="1",B86="2"),(1),(0))+IF(OR(B87="1",B87="2"),(1),(0))+IF(OR(B88="1",B88="2"),(1),(0))+IF(OR(B89="1",B89="2"),(1),(0))+IF(OR(B90="1",B90="2"),(1),(0))+IF(OR(B91="1",B91="2"),(1),(0))+IF(OR(B92="1",B92="2"),(1),(0))+IF(OR(B93="1",B93="2"),(1),(0))+IF(OR(B94="1",B94="2"),(1),(0))+IF(OR(B95="1",B95="2"),(1),(0))+IF(OR(B96="1",B96="2"),(1),(0)))</f>
        <v>1.6666666666666666E-2</v>
      </c>
      <c r="T70" s="36"/>
      <c r="U70" s="36"/>
      <c r="V70" s="66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1:44" ht="15" customHeight="1" x14ac:dyDescent="0.2">
      <c r="A71" s="251" t="s">
        <v>153</v>
      </c>
      <c r="B71" s="251"/>
      <c r="C71" s="252">
        <v>200</v>
      </c>
      <c r="D71" s="252"/>
      <c r="E71" s="252"/>
      <c r="F71" s="2"/>
      <c r="G71" s="2"/>
      <c r="H71" s="109" t="s">
        <v>134</v>
      </c>
      <c r="I71" s="110"/>
      <c r="J71" s="110"/>
      <c r="K71" s="111"/>
      <c r="L71" s="160">
        <f>MAX(H77:I106)</f>
        <v>200000</v>
      </c>
      <c r="M71" s="161"/>
      <c r="N71" s="2"/>
      <c r="O71" s="147"/>
      <c r="P71" s="8" t="s">
        <v>54</v>
      </c>
      <c r="Q71" s="162">
        <f>(IF(OR(B77="3",B77="4",B77="5",B77="6"),(L77),(0))+IF(OR(B78="3",B78="4",B78="5",B78="6"),(L78),(0))+IF(OR(B79="3",B79="4",B79="5",B79="6"),(L79),(0))+IF(OR(B80="3",B80="4",B80="5",B80="6"),(L80),(0))+IF(OR(B81="3",B81="4",B81="5",B81="6"),(L81),(0))+IF(OR(B82="3",B82="4",B82="5",B82="6"),(L82),(0))+IF(OR(B83="3",B83="4",B83="5",B83="6"),(L83),(0))+IF(OR(B84="3",B84="4",B84="5",B84="6"),(L84),(0))+IF(OR(B85="3",B85="4",B85="5",B85="6"),(L85),(0))+IF(OR(B86="3",B86="4",B86="5",B86="6"),(L86),(0))+IF(OR(B87="3",B87="4",B87="5",B87="6"),(L87),(0))+IF(OR(B88="3",B88="4",B88="5",B88="6"),(L88),(0))+IF(OR(B89="3",B89="4",B89="5",B89="6"),(L89),(0))+IF(OR(B90="3",B90="4",B90="5",B90="6"),(L90),(0))+IF(OR(B91="3",B91="4",B91="5",B91="6"),(L91),(0))+IF(OR(B92="3",B92="4",B92="5",B92="6"),(L92),(0))+IF(OR(B93="3",B93="4",B93="5",B93="6"),(L93),(0))+IF(OR(B94="3",B94="4",B94="5",B94="6"),(L94),(0))+IF(OR(B95="3",B95="4",B95="5",B95="6"),(L95),(0))+IF(OR(B96="3",B96="4",B96="5",B96="6"),(L96),(0)))/(IF(OR(B77="3",B77="4",B77="5",B77="6"),(1),(0))+IF(OR(B78="3",B78="4",B78="5",B78="6"),(1),(0))+IF(OR(B79="3",B79="4",B79="5",B79="6"),(1),(0))+IF(OR(B80="3",B80="4",B80="5",B80="6"),(1),(0))+IF(OR(B81="3",B81="4",B81="5",B81="6"),(1),(0))+IF(OR(B82="3",B82="4",B82="5",B82="6"),(1),(0))+IF(OR(B83="3",B83="4",B83="5",B83="6"),(1),(0))+IF(OR(B84="3",B84="4",B84="5",B84="6"),(1),(0))+IF(OR(B85="3",B85="4",B85="5",B85="6"),(1),(0))+IF(OR(B86="3",B86="4",B86="5",B86="6"),(1),(0))+IF(OR(B87="3",B87="4",B87="5",B87="6"),(1),(0))+IF(OR(B88="3",B88="4",B88="5",B88="6"),(1),(0))+IF(OR(B89="3",B89="4",B89="5",B89="6"),(1),(0))+IF(OR(B90="3",B90="4",B90="5",B90="6"),(1),(0))+IF(OR(B91="3",B91="4",B91="5",B91="6"),(1),(0))+IF(OR(B92="3",B92="4",B92="5",B92="6"),(1),(0))+IF(OR(B93="3",B93="4",B93="5",B93="6"),(1),(0))+IF(OR(B94="3",B94="4",B94="5",B94="6"),(1),(0))+IF(OR(B95="3",B95="4",B95="5",B95="6"),(1),(0))+IF(OR(B96="3",B96="4",B96="5",B96="6"),(1),(0)))</f>
        <v>60000</v>
      </c>
      <c r="R71" s="163"/>
      <c r="S71" s="50">
        <f>(IF(OR(B77="3",B77="4",B77="5",B77="6"),(P77),(0))+IF(OR(B78="3",B78="4",B78="5",B78="6"),(P78),(0))+IF(OR(B79="3",B79="4",B79="5",B79="6"),(P79),(0))+IF(OR(B80="3",B80="4",B80="5",B80="6"),(P80),(0))+IF(OR(B81="3",B81="4",B81="5",B81="6"),(P81),(0))+IF(OR(B82="3",B82="4",B82="5",B82="6"),(P82),(0))+IF(OR(B83="3",B83="4",B83="5",B83="6"),(P83),(0))+IF(OR(B84="3",B84="4",B84="5",B84="6"),(P84),(0))+IF(OR(B85="3",B85="4",B85="5",B85="6"),(P85),(0))+IF(OR(B86="3",B86="4",B86="5",B86="6"),(P86),(0))+IF(OR(B87="3",B87="4",B87="5",B87="6"),(P87),(0))+IF(OR(B88="3",B88="4",B88="5",B88="6"),(P88),(0))+IF(OR(B89="3",B89="4",B89="5",B89="6"),(P89),(0))+IF(OR(B90="3",B90="4",B90="5",B90="6"),(P90),(0))+IF(OR(B91="3",B91="4",B91="5",B91="6"),(P91),(0))+IF(OR(B92="3",B92="4",B92="5",B92="6"),(P92),(0))+IF(OR(B93="3",B93="4",B93="5",B93="6"),(P93),(0))+IF(OR(B94="3",B94="4",B94="5",B94="6"),(P94),(0))+IF(OR(B95="3",B95="4",B95="5",B95="6"),(P95),(0))+IF(OR(B96="3",B96="4",B96="5",B96="6"),(P96),(0)))/(IF(OR(B77="3",B77="4",B77="5",B77="6"),(1),(0))+IF(OR(B78="3",B78="4",B78="5",B78="6"),(1),(0))+IF(OR(B79="3",B79="4",B79="5",B79="6"),(1),(0))+IF(OR(B80="3",B80="4",B80="5",B80="6"),(1),(0))+IF(OR(B81="3",B81="4",B81="5",B81="6"),(1),(0))+IF(OR(B82="3",B82="4",B82="5",B82="6"),(1),(0))+IF(OR(B83="3",B83="4",B83="5",B83="6"),(1),(0))+IF(OR(B84="3",B84="4",B84="5",B84="6"),(1),(0))+IF(OR(B85="3",B85="4",B85="5",B85="6"),(1),(0))+IF(OR(B86="3",B86="4",B86="5",B86="6"),(1),(0))+IF(OR(B87="3",B87="4",B87="5",B87="6"),(1),(0))+IF(OR(B88="3",B88="4",B88="5",B88="6"),(1),(0))+IF(OR(B89="3",B89="4",B89="5",B89="6"),(1),(0))+IF(OR(B90="3",B90="4",B90="5",B90="6"),(1),(0))+IF(OR(B91="3",B91="4",B91="5",B91="6"),(1),(0))+IF(OR(B92="3",B92="4",B92="5",B92="6"),(1),(0))+IF(OR(B93="3",B93="4",B93="5",B93="6"),(1),(0))+IF(OR(B94="3",B94="4",B94="5",B94="6"),(1),(0))+IF(OR(B95="3",B95="4",B95="5",B95="6"),(1),(0))+IF(OR(B96="3",B96="4",B96="5",B96="6"),(1),(0)))</f>
        <v>1.0285714285714287E-2</v>
      </c>
      <c r="T71" s="2"/>
      <c r="U71" s="2"/>
      <c r="V71" s="66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1:44" ht="15" customHeight="1" x14ac:dyDescent="0.2">
      <c r="A72" s="182" t="s">
        <v>150</v>
      </c>
      <c r="B72" s="182"/>
      <c r="C72" s="182"/>
      <c r="D72" s="182"/>
      <c r="E72" s="182"/>
      <c r="F72" s="2"/>
      <c r="G72" s="2"/>
      <c r="H72" s="109" t="s">
        <v>135</v>
      </c>
      <c r="I72" s="110"/>
      <c r="J72" s="110"/>
      <c r="K72" s="111"/>
      <c r="L72" s="161">
        <f>IF($L$70=A77,(1),(0))+IF($L$70=A78,(1),(0))+IF($L$70=A79,(1),(0))+IF($L$70=A80,(1),(0))+IF($L$70=A81,(1),(0))+IF($L$70=A82,(1),(0))+IF($L$70=A83,(1),(0))+IF($L$70=A84,(1),(0))+IF($L$70=A85,(1),(0))+IF($L$70=A86,(1),(0))+IF($L$70=A87,(1),(0))+IF($L$70=A88,(1),(0))+IF($L$70=A89,(1),(0))+IF($L$70=A90,(1),(0))+IF($L$70=A91,(1),(0))+IF($L$70=A92,(1),(0))+IF($L$70=A93,(1),(0))+IF($L$70=A94,(1),(0))+IF($L$70=A95,(1),(0))+IF($L$70=A96,(1),(0))+IF($L$70=A97,(1),(0))+IF($L$70=A98,(1),(0))+IF($L$70=A99,(1),(0))+IF($L$70=A100,(1),(0))+IF($L$70=A101,(1),(0))+IF($L$70=A102,(1),(0))+IF($L$70=A103,(1),(0))+IF($L$70=A104,(1),(0))+IF($L$70=A105,(1),(0))+IF($L$70=A106,(1),(0))</f>
        <v>2</v>
      </c>
      <c r="M72" s="161"/>
      <c r="N72" s="2"/>
      <c r="O72" s="147"/>
      <c r="P72" s="8" t="s">
        <v>198</v>
      </c>
      <c r="Q72" s="162">
        <f>(IF(OR(B77="7",B77="8",B77="9",B77="10"),(L77),(0))+IF(OR(B78="7",B78="8",B78="9",B78="10"),(L78),(0))+IF(OR(B79="7",B79="8",B79="9",B79="10"),(L79),(0))+IF(OR(B80="7",B80="8",B80="9",B80="10"),(L80),(0))+IF(OR(B81="7",B81="8",B81="9",B81="10"),(L81),(0))+IF(OR(B82="7",B82="8",B82="9",B82="10"),(L82),(0))+IF(OR(B83="7",B83="8",B83="9",B83="10"),(L83),(0))+IF(OR(B84="7",B84="8",B84="9",B84="10"),(L84),(0))+IF(OR(B85="7",B85="8",B85="9",B85="10"),(L85),(0))+IF(OR(B86="7",B86="8",B86="9",B86="10"),(L86),(0))+IF(OR(B87="7",B87="8",B87="9",B87="10"),(L87),(0))+IF(OR(B88="7",B88="8",B88="9",B88="10"),(L88),(0))+IF(OR(B89="7",B89="8",B89="9",B89="10"),(L89),(0))+IF(OR(B90="7",B90="8",B90="9",B90="10"),(L90),(0))+IF(OR(B91="7",B91="8",B91="9",B91="10"),(L91),(0))+IF(OR(B92="7",B92="8",B92="9",B92="10"),(L92),(0))+IF(OR(B93="7",B93="8",B93="9",B93="10"),(L93),(0))+IF(OR(B94="7",B94="8",B94="9",B94="10"),(L94),(0))+IF(OR(B95="7",B95="8",B95="9",B95="10"),(L95),(0))+IF(OR(B96="7",B96="8",B96="9",B96="10"),(L96),(0)))/(IF(OR(B77="7",B77="8",B77="9",B77="10"),(1),(0))+IF(OR(B78="7",B78="8",B78="9",B78="10"),(1),(0))+IF(OR(B79="7",B79="8",B79="9",B79="10"),(1),(0))+IF(OR(B80="7",B80="8",B80="9",B80="10"),(1),(0))+IF(OR(B81="7",B81="8",B81="9",B81="10"),(1),(0))+IF(OR(B82="7",B82="8",B82="9",B82="10"),(1),(0))+IF(OR(B83="7",B83="8",B83="9",B83="10"),(1),(0))+IF(OR(B84="7",B84="8",B84="9",B84="10"),(1),(0))+IF(OR(B85="7",B85="8",B85="9",B85="10"),(1),(0))+IF(OR(B86="7",B86="8",B86="9",B86="10"),(1),(0))+IF(OR(B87="7",B87="8",B87="9",B87="10"),(1),(0))+IF(OR(B88="7",B88="8",B88="9",B88="10"),(1),(0))+IF(OR(B89="7",B89="8",B89="9",B89="10"),(1),(0))+IF(OR(B90="7",B90="8",B90="9",B90="10"),(1),(0))+IF(OR(B91="7",B91="8",B91="9",B91="10"),(1),(0))+IF(OR(B92="7",B92="8",B92="9",B92="10"),(1),(0))+IF(OR(B93="7",B93="8",B93="9",B93="10"),(1),(0))+IF(OR(B94="7",B94="8",B94="9",B94="10"),(1),(0))+IF(OR(B95="7",B95="8",B95="9",B95="10"),(1),(0))+IF(OR(B96="7",B96="8",B96="9",B96="10"),(1),(0)))</f>
        <v>80000</v>
      </c>
      <c r="R72" s="163"/>
      <c r="S72" s="50">
        <f>(IF(OR(B77="7",B77="8",B77="9",B77="10"),(P77),(0))+IF(OR(B78="7",B78="8",B78="9",B78="10"),(P78),(0))+IF(OR(B79="7",B79="8",B79="9",B79="10"),(P79),(0))+IF(OR(B80="7",B80="8",B80="9",B80="10"),(P80),(0))+IF(OR(B81="7",B81="8",B81="9",B81="10"),(P81),(0))+IF(OR(B82="7",B82="8",B82="9",B82="10"),(P82),(0))+IF(OR(B83="7",B83="8",B83="9",B83="10"),(P83),(0))+IF(OR(B84="7",B84="8",B84="9",B84="10"),(P84),(0))+IF(OR(B85="7",B85="8",B85="9",B85="10"),(P85),(0))+IF(OR(B86="7",B86="8",B86="9",B86="10"),(P86),(0))+IF(OR(B87="7",B87="8",B87="9",B87="10"),(P87),(0))+IF(OR(B88="7",B88="8",B88="9",B88="10"),(P88),(0))+IF(OR(B89="7",B89="8",B89="9",B89="10"),(P89),(0))+IF(OR(B90="7",B90="8",B90="9",B90="10"),(P90),(0))+IF(OR(B91="7",B91="8",B91="9",B91="10"),(P91),(0))+IF(OR(B92="7",B92="8",B92="9",B92="10"),(P92),(0))+IF(OR(B93="7",B93="8",B93="9",B93="10"),(P93),(0))+IF(OR(B94="7",B94="8",B94="9",B94="10"),(P94),(0))+IF(OR(B95="7",B95="8",B95="9",B95="10"),(P95),(0))+IF(OR(B96="7",B96="8",B96="9",B96="10"),(P96),(0)))/(IF(OR(B77="7",B77="8",B77="9",B77="10"),(1),(0))+IF(OR(B78="7",B78="8",B78="9",B78="10"),(1),(0))+IF(OR(B79="7",B79="8",B79="9",B79="10"),(1),(0))+IF(OR(B80="7",B80="8",B80="9",B80="10"),(1),(0))+IF(OR(B81="7",B81="8",B81="9",B81="10"),(1),(0))+IF(OR(B82="7",B82="8",B82="9",B82="10"),(1),(0))+IF(OR(B83="7",B83="8",B83="9",B83="10"),(1),(0))+IF(OR(B84="7",B84="8",B84="9",B84="10"),(1),(0))+IF(OR(B85="7",B85="8",B85="9",B85="10"),(1),(0))+IF(OR(B86="7",B86="8",B86="9",B86="10"),(1),(0))+IF(OR(B87="7",B87="8",B87="9",B87="10"),(1),(0))+IF(OR(B88="7",B88="8",B88="9",B88="10"),(1),(0))+IF(OR(B89="7",B89="8",B89="9",B89="10"),(1),(0))+IF(OR(B90="7",B90="8",B90="9",B90="10"),(1),(0))+IF(OR(B91="7",B91="8",B91="9",B91="10"),(1),(0))+IF(OR(B92="7",B92="8",B92="9",B92="10"),(1),(0))+IF(OR(B93="7",B93="8",B93="9",B93="10"),(1),(0))+IF(OR(B94="7",B94="8",B94="9",B94="10"),(1),(0))+IF(OR(B95="7",B95="8",B95="9",B95="10"),(1),(0))+IF(OR(B96="7",B96="8",B96="9",B96="10"),(1),(0)))</f>
        <v>0.01</v>
      </c>
      <c r="T72" s="2"/>
      <c r="U72" s="2"/>
      <c r="V72" s="66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1:44" ht="18.75" customHeight="1" x14ac:dyDescent="0.2">
      <c r="A73" s="130" t="s">
        <v>17</v>
      </c>
      <c r="B73" s="132"/>
      <c r="C73" s="156">
        <f>(SUM(S70:S72)/3)*C67</f>
        <v>0.12317460317460317</v>
      </c>
      <c r="D73" s="157"/>
      <c r="E73" s="158"/>
      <c r="F73" s="2"/>
      <c r="G73" s="2"/>
      <c r="H73" s="46"/>
      <c r="I73" s="46"/>
      <c r="J73" s="46"/>
      <c r="K73" s="46"/>
      <c r="L73" s="12"/>
      <c r="M73" s="12"/>
      <c r="N73" s="2"/>
      <c r="O73" s="20"/>
      <c r="P73" s="45"/>
      <c r="Q73" s="47"/>
      <c r="R73" s="47"/>
      <c r="S73" s="48"/>
      <c r="T73" s="2"/>
      <c r="U73" s="2"/>
      <c r="V73" s="66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1:44" ht="14.25" customHeight="1" x14ac:dyDescent="0.2">
      <c r="A74" s="288" t="s">
        <v>197</v>
      </c>
      <c r="B74" s="289"/>
      <c r="C74" s="2"/>
      <c r="D74" s="2"/>
      <c r="E74" s="2"/>
      <c r="F74" s="2"/>
      <c r="G74" s="2"/>
      <c r="H74" s="46"/>
      <c r="I74" s="46"/>
      <c r="J74" s="46"/>
      <c r="K74" s="46"/>
      <c r="L74" s="12"/>
      <c r="M74" s="12"/>
      <c r="N74" s="2"/>
      <c r="O74" s="20"/>
      <c r="P74" s="45"/>
      <c r="Q74" s="47"/>
      <c r="R74" s="47"/>
      <c r="S74" s="48"/>
      <c r="T74" s="2"/>
      <c r="U74" s="2"/>
      <c r="V74" s="66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1:44" x14ac:dyDescent="0.2"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66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1:44" x14ac:dyDescent="0.2">
      <c r="A76" s="5" t="s">
        <v>18</v>
      </c>
      <c r="B76" s="5" t="s">
        <v>55</v>
      </c>
      <c r="C76" s="5" t="s">
        <v>122</v>
      </c>
      <c r="D76" s="5" t="s">
        <v>56</v>
      </c>
      <c r="E76" s="5" t="s">
        <v>4</v>
      </c>
      <c r="F76" s="194" t="s">
        <v>57</v>
      </c>
      <c r="G76" s="194"/>
      <c r="H76" s="21" t="s">
        <v>58</v>
      </c>
      <c r="I76" s="130" t="s">
        <v>59</v>
      </c>
      <c r="J76" s="131"/>
      <c r="K76" s="132"/>
      <c r="L76" s="130" t="s">
        <v>60</v>
      </c>
      <c r="M76" s="131"/>
      <c r="N76" s="194" t="s">
        <v>61</v>
      </c>
      <c r="O76" s="194"/>
      <c r="P76" s="5" t="s">
        <v>62</v>
      </c>
      <c r="Q76" s="194" t="s">
        <v>63</v>
      </c>
      <c r="R76" s="194"/>
      <c r="S76" s="5" t="s">
        <v>64</v>
      </c>
      <c r="T76" s="2"/>
      <c r="U76" s="2"/>
      <c r="V76" s="66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1:44" x14ac:dyDescent="0.2">
      <c r="A77" s="98">
        <v>43101</v>
      </c>
      <c r="B77" s="49" t="s">
        <v>108</v>
      </c>
      <c r="C77" s="37" t="s">
        <v>123</v>
      </c>
      <c r="D77" s="3" t="s">
        <v>118</v>
      </c>
      <c r="E77" s="3" t="s">
        <v>120</v>
      </c>
      <c r="F77" s="235">
        <v>0</v>
      </c>
      <c r="G77" s="235"/>
      <c r="H77" s="40">
        <v>20000</v>
      </c>
      <c r="I77" s="239">
        <v>80000</v>
      </c>
      <c r="J77" s="239"/>
      <c r="K77" s="31" t="str">
        <f>IF(I77-H77&lt;=0,("Rodando"),(" "))</f>
        <v xml:space="preserve"> </v>
      </c>
      <c r="L77" s="224">
        <f>IF(I77-H77&lt;=0,(0),(I77-H77))</f>
        <v>60000</v>
      </c>
      <c r="M77" s="225"/>
      <c r="N77" s="237">
        <v>2000</v>
      </c>
      <c r="O77" s="238"/>
      <c r="P77" s="34">
        <f>IF(L77=0,(0),(IF(Q77="Sucata",(IF(F77=0,(N77/L77),(IF(F77=1,((N77+$C$69)/L77),(IF(F77=2,((N77+$C$70)/L77),((N77+$C$71)/L77))))))),(IF(F77=0,((N77-$C$69)/L77),(N77/L77))))))</f>
        <v>1.6666666666666666E-2</v>
      </c>
      <c r="Q77" s="214" t="s">
        <v>154</v>
      </c>
      <c r="R77" s="215"/>
      <c r="S77" s="51">
        <f>IF(C77=$C$78,(L77+$L$78),(L77))+IF(C77=$C$79,($L$79),(0))+IF(C77=$C$80,($L$80),(0))+IF(C77=$C$81,($L$81),(0))+IF(C77=$C$82,($L$82),(0))+IF(C77=$C$83,($L$83),(0))+IF(C77=$C$84,($L$84),(0))+IF(C77=$C$85,($L$85),(0))+IF(C77=$C$86,($L$86),(0))+IF(C77=$C$87,($L$87),(0))+IF(C77=$C$88,($L$88),(0))+IF(C77=$C$89,($L$89),(0))+IF(C77=$C$90,($L$90),(0))+IF(C77=$C$91,($L$91),(0))+IF(C77=$C$92,($L$92),(0))+IF(C77=$C$93,($L$93),(0))+IF(C77=$C$94,($L$94),(0))+IF(C77=$C$95,($L$95),(0))+IF(C77=$C$96,($L$96),(0))+IF(C77=$C$97,($L$97),(0))+IF(C77=$C$98,($L$98),(0))+IF(C77=$C$99,($L$99),(0))+IF(C77=$C$100,($L$100),(0))+IF(C77=$C$101,($L$101),(0))+IF(C77=$C$102,($L$102),(0))+IF(C77=$C$103,($L$103),(0))+IF(C77=$C$104,($L$104),(0))+IF(C77=$C$105,($L$105),(0))+IF(C77=$C$106,($L$106),(0))</f>
        <v>180000</v>
      </c>
      <c r="T77" s="2"/>
      <c r="U77" s="2"/>
      <c r="V77" s="66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1:44" x14ac:dyDescent="0.2">
      <c r="A78" s="98">
        <v>43101</v>
      </c>
      <c r="B78" s="49" t="s">
        <v>109</v>
      </c>
      <c r="C78" s="37" t="s">
        <v>124</v>
      </c>
      <c r="D78" s="33" t="s">
        <v>118</v>
      </c>
      <c r="E78" s="33" t="s">
        <v>120</v>
      </c>
      <c r="F78" s="236">
        <v>0</v>
      </c>
      <c r="G78" s="236"/>
      <c r="H78" s="40">
        <v>20000</v>
      </c>
      <c r="I78" s="218">
        <v>80000</v>
      </c>
      <c r="J78" s="239"/>
      <c r="K78" s="31" t="str">
        <f t="shared" ref="K78:K106" si="1">IF(I78-H78&lt;=0,("Rodando"),(" "))</f>
        <v xml:space="preserve"> </v>
      </c>
      <c r="L78" s="226">
        <f t="shared" ref="L78:L106" si="2">IF(I78-H78&lt;=0,(0),(I78-H78))</f>
        <v>60000</v>
      </c>
      <c r="M78" s="227"/>
      <c r="N78" s="222">
        <v>2000</v>
      </c>
      <c r="O78" s="223"/>
      <c r="P78" s="35">
        <f t="shared" ref="P78:P106" si="3">IF(L78=0,(0),(IF(Q78="Sucata",(IF(F78=0,(N78/L78),(IF(F78=1,((N78+$C$69)/L78),(IF(F78=2,((N78+$C$70)/L78),((N78+$C$71)/L78))))))),(IF(F78=0,((N78-$C$69)/L78),(N78/L78))))))</f>
        <v>1.6666666666666666E-2</v>
      </c>
      <c r="Q78" s="212" t="s">
        <v>154</v>
      </c>
      <c r="R78" s="213"/>
      <c r="S78" s="51">
        <f>IF(C78=$C$77,(L78+$L$77),(L78))+IF(C78=$C$79,($L$79),(0))+IF(C78=$C$80,($L$80),(0))+IF(C78=$C$81,($L$81),(0))+IF(C78=$C$82,($L$82),(0))+IF(C78=$C$83,($L$83),(0))+IF(C78=$C$84,($L$84),(0))+IF(C78=$C$85,($L$85),(0))+IF(C78=$C$86,($L$86),(0))+IF(C78=$C$87,($L$87),(0))+IF(C78=$C$88,($L$88),(0))+IF(C78=$C$89,($L$89),(0))+IF(C78=$C$90,($L$90),(0))+IF(C78=$C$91,($L$91),(0))+IF(C78=$C$92,($L$92),(0))+IF(C78=$C$93,($L$93),(0))+IF(C78=$C$94,($L$94),(0))+IF(C78=$C$95,($L$95),(0))+IF(C78=$C$96,($L$96),(0))+IF(C78=$C$97,($L$97),(0))+IF(C78=$C$98,($L$98),(0))+IF(C78=$C$99,($L$99),(0))+IF(C78=$C$100,($L$100),(0))+IF(C78=$C$101,($L$101),(0))+IF(C78=$C$102,($L$102),(0))+IF(C78=$C$103,($L$103),(0))+IF(C78=$C$104,($L$104),(0))+IF(C78=$C$105,($L$105),(0))+IF(C78=$C$106,($L$106),(0))</f>
        <v>180000</v>
      </c>
      <c r="T78" s="2"/>
      <c r="U78" s="2"/>
      <c r="V78" s="66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1:44" x14ac:dyDescent="0.2">
      <c r="A79" s="98">
        <v>43101</v>
      </c>
      <c r="B79" s="49" t="s">
        <v>110</v>
      </c>
      <c r="C79" s="37" t="s">
        <v>125</v>
      </c>
      <c r="D79" s="3" t="s">
        <v>118</v>
      </c>
      <c r="E79" s="3" t="s">
        <v>120</v>
      </c>
      <c r="F79" s="235">
        <v>1</v>
      </c>
      <c r="G79" s="235"/>
      <c r="H79" s="40">
        <v>20000</v>
      </c>
      <c r="I79" s="218">
        <v>70000</v>
      </c>
      <c r="J79" s="239"/>
      <c r="K79" s="31" t="str">
        <f t="shared" si="1"/>
        <v xml:space="preserve"> </v>
      </c>
      <c r="L79" s="224">
        <f t="shared" si="2"/>
        <v>50000</v>
      </c>
      <c r="M79" s="225"/>
      <c r="N79" s="237">
        <v>600</v>
      </c>
      <c r="O79" s="238"/>
      <c r="P79" s="34">
        <f t="shared" si="3"/>
        <v>1.2E-2</v>
      </c>
      <c r="Q79" s="214" t="s">
        <v>154</v>
      </c>
      <c r="R79" s="215"/>
      <c r="S79" s="51">
        <f>IF(C79=$C$78,(L79+$L$78),(L79))+IF(C79=$C$77,($L$77),(0))+IF(C79=$C$80,($L$80),(0))+IF(C79=$C$81,($L$81),(0))+IF(C79=$C$82,($L$82),(0))+IF(C79=$C$83,($L$83),(0))+IF(C79=$C$84,($L$84),(0))+IF(C79=$C$85,($L$85),(0))+IF(C79=$C$86,($L$86),(0))+IF(C79=$C$87,($L$87),(0))+IF(C79=$C$88,($L$88),(0))+IF(C79=$C$89,($L$89),(0))+IF(C79=$C$90,($L$90),(0))+IF(C79=$C$91,($L$91),(0))+IF(C79=$C$92,($L$92),(0))+IF(C79=$C$93,($L$93),(0))+IF(C79=$C$94,($L$94),(0))+IF(C79=$C$95,($L$95),(0))+IF(C79=$C$96,($L$96),(0))+IF(C79=$C$97,($L$97),(0))+IF(C79=$C$98,($L$98),(0))+IF(C79=$C$99,($L$99),(0))+IF(C79=$C$100,($L$100),(0))+IF(C79=$C$101,($L$101),(0))+IF(C79=$C$102,($L$102),(0))+IF(C79=$C$103,($L$103),(0))+IF(C79=$C$104,($L$104),(0))+IF(C79=$C$105,($L$105),(0))+IF(C79=$C$106,($L$106),(0))</f>
        <v>120000</v>
      </c>
      <c r="T79" s="2"/>
      <c r="U79" s="2"/>
      <c r="V79" s="66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1:44" x14ac:dyDescent="0.2">
      <c r="A80" s="98">
        <v>43101</v>
      </c>
      <c r="B80" s="49" t="s">
        <v>111</v>
      </c>
      <c r="C80" s="37" t="s">
        <v>126</v>
      </c>
      <c r="D80" s="33" t="s">
        <v>118</v>
      </c>
      <c r="E80" s="33" t="s">
        <v>120</v>
      </c>
      <c r="F80" s="236">
        <v>1</v>
      </c>
      <c r="G80" s="236"/>
      <c r="H80" s="40">
        <v>20000</v>
      </c>
      <c r="I80" s="218">
        <v>70000</v>
      </c>
      <c r="J80" s="239"/>
      <c r="K80" s="31" t="str">
        <f t="shared" si="1"/>
        <v xml:space="preserve"> </v>
      </c>
      <c r="L80" s="226">
        <f t="shared" si="2"/>
        <v>50000</v>
      </c>
      <c r="M80" s="227"/>
      <c r="N80" s="222">
        <v>600</v>
      </c>
      <c r="O80" s="223"/>
      <c r="P80" s="35">
        <f t="shared" si="3"/>
        <v>1.2E-2</v>
      </c>
      <c r="Q80" s="212" t="s">
        <v>154</v>
      </c>
      <c r="R80" s="213"/>
      <c r="S80" s="51">
        <f>IF(C80=$C$78,(L80+$L$78),(L80))+IF(C80=$C$79,($L$79),(0))+IF(C80=$C$77,($L$77),(0))+IF(C80=$C$81,($L$81),(0))+IF(C80=$C$82,($L$82),(0))+IF(C80=$C$83,($L$83),(0))+IF(C80=$C$84,($L$84),(0))+IF(C80=$C$85,($L$85),(0))+IF(C80=$C$86,($L$86),(0))+IF(C80=$C$87,($L$87),(0))+IF(C80=$C$88,($L$88),(0))+IF(C80=$C$89,($L$89),(0))+IF(C80=$C$90,($L$90),(0))+IF(C80=$C$91,($L$91),(0))+IF(C80=$C$92,($L$92),(0))+IF(C80=$C$93,($L$93),(0))+IF(C80=$C$94,($L$94),(0))+IF(C80=$C$95,($L$95),(0))+IF(C80=$C$96,($L$96),(0))+IF(C80=$C$97,($L$97),(0))+IF(C80=$C$98,($L$98),(0))+IF(C80=$C$99,($L$99),(0))+IF(C80=$C$100,($L$100),(0))+IF(C80=$C$101,($L$101),(0))+IF(C80=$C$102,($L$102),(0))+IF(C80=$C$103,($L$103),(0))+IF(C80=$C$104,($L$104),(0))+IF(C80=$C$105,($L$105),(0))+IF(C80=$C$106,($L$106),(0))</f>
        <v>120000</v>
      </c>
      <c r="T80" s="2"/>
      <c r="U80" s="2"/>
      <c r="V80" s="66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1:44" x14ac:dyDescent="0.2">
      <c r="A81" s="98">
        <v>43101</v>
      </c>
      <c r="B81" s="49" t="s">
        <v>112</v>
      </c>
      <c r="C81" s="37" t="s">
        <v>127</v>
      </c>
      <c r="D81" s="3" t="s">
        <v>118</v>
      </c>
      <c r="E81" s="3" t="s">
        <v>120</v>
      </c>
      <c r="F81" s="235">
        <v>1</v>
      </c>
      <c r="G81" s="235"/>
      <c r="H81" s="40">
        <v>20000</v>
      </c>
      <c r="I81" s="218">
        <v>70000</v>
      </c>
      <c r="J81" s="239"/>
      <c r="K81" s="31" t="str">
        <f t="shared" si="1"/>
        <v xml:space="preserve"> </v>
      </c>
      <c r="L81" s="224">
        <f t="shared" si="2"/>
        <v>50000</v>
      </c>
      <c r="M81" s="225"/>
      <c r="N81" s="237">
        <v>600</v>
      </c>
      <c r="O81" s="238"/>
      <c r="P81" s="34">
        <f t="shared" si="3"/>
        <v>1.2E-2</v>
      </c>
      <c r="Q81" s="214" t="s">
        <v>154</v>
      </c>
      <c r="R81" s="215"/>
      <c r="S81" s="51">
        <f>IF(C81=$C$78,(L81+$L$78),(L81))+IF(C81=$C$79,($L$79),(0))+IF(C81=$C$80,($L$80),(0))+IF(C81=$C$77,($L$77),(0))+IF(C81=$C$82,($L$82),(0))+IF(C81=$C$83,($L$83),(0))+IF(C81=$C$84,($L$84),(0))+IF(C81=$C$85,($L$85),(0))+IF(C81=$C$86,($L$86),(0))+IF(C81=$C$87,($L$87),(0))+IF(C81=$C$88,($L$88),(0))+IF(C81=$C$89,($L$89),(0))+IF(C81=$C$90,($L$90),(0))+IF(C81=$C$91,($L$91),(0))+IF(C81=$C$92,($L$92),(0))+IF(C81=$C$93,($L$93),(0))+IF(C81=$C$94,($L$94),(0))+IF(C81=$C$95,($L$95),(0))+IF(C81=$C$96,($L$96),(0))+IF(C81=$C$97,($L$97),(0))+IF(C81=$C$98,($L$98),(0))+IF(C81=$C$99,($L$99),(0))+IF(C81=$C$100,($L$100),(0))+IF(C81=$C$101,($L$101),(0))+IF(C81=$C$102,($L$102),(0))+IF(C81=$C$103,($L$103),(0))+IF(C81=$C$104,($L$104),(0))+IF(C81=$C$105,($L$105),(0))+IF(C81=$C$106,($L$106),(0))</f>
        <v>120000</v>
      </c>
      <c r="T81" s="2"/>
      <c r="U81" s="2"/>
      <c r="V81" s="66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1:44" x14ac:dyDescent="0.2">
      <c r="A82" s="98">
        <v>43101</v>
      </c>
      <c r="B82" s="49" t="s">
        <v>113</v>
      </c>
      <c r="C82" s="37" t="s">
        <v>128</v>
      </c>
      <c r="D82" s="33" t="s">
        <v>118</v>
      </c>
      <c r="E82" s="33" t="s">
        <v>120</v>
      </c>
      <c r="F82" s="236">
        <v>1</v>
      </c>
      <c r="G82" s="236"/>
      <c r="H82" s="40">
        <v>20000</v>
      </c>
      <c r="I82" s="218">
        <v>70000</v>
      </c>
      <c r="J82" s="239"/>
      <c r="K82" s="31" t="str">
        <f t="shared" si="1"/>
        <v xml:space="preserve"> </v>
      </c>
      <c r="L82" s="226">
        <f t="shared" si="2"/>
        <v>50000</v>
      </c>
      <c r="M82" s="227"/>
      <c r="N82" s="222">
        <v>600</v>
      </c>
      <c r="O82" s="223"/>
      <c r="P82" s="35">
        <f t="shared" si="3"/>
        <v>1.2E-2</v>
      </c>
      <c r="Q82" s="212" t="s">
        <v>154</v>
      </c>
      <c r="R82" s="213"/>
      <c r="S82" s="51">
        <f>IF(C82=$C$78,(L82+$L$78),(L82))+IF(C82=$C$79,($L$79),(0))+IF(C82=$C$80,($L$80),(0))+IF(C82=$C$81,($L$81),(0))+IF(C82=$C$77,($L$77),(0))+IF(C82=$C$83,($L$83),(0))+IF(C82=$C$84,($L$84),(0))+IF(C82=$C$85,($L$85),(0))+IF(C82=$C$86,($L$86),(0))+IF(C82=$C$87,($L$87),(0))+IF(C82=$C$88,($L$88),(0))+IF(C82=$C$89,($L$89),(0))+IF(C82=$C$90,($L$90),(0))+IF(C82=$C$91,($L$91),(0))+IF(C82=$C$92,($L$92),(0))+IF(C82=$C$93,($L$93),(0))+IF(C82=$C$94,($L$94),(0))+IF(C82=$C$95,($L$95),(0))+IF(C82=$C$96,($L$96),(0))+IF(C82=$C$97,($L$97),(0))+IF(C82=$C$98,($L$98),(0))+IF(C82=$C$99,($L$99),(0))+IF(C82=$C$100,($L$100),(0))+IF(C82=$C$101,($L$101),(0))+IF(C82=$C$102,($L$102),(0))+IF(C82=$C$103,($L$103),(0))+IF(C82=$C$104,($L$104),(0))+IF(C82=$C$105,($L$105),(0))+IF(C82=$C$106,($L$106),(0))</f>
        <v>120000</v>
      </c>
      <c r="T82" s="2"/>
      <c r="U82" s="2"/>
      <c r="V82" s="66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1:44" x14ac:dyDescent="0.2">
      <c r="A83" s="98">
        <v>43101</v>
      </c>
      <c r="B83" s="49" t="s">
        <v>114</v>
      </c>
      <c r="C83" s="37" t="s">
        <v>129</v>
      </c>
      <c r="D83" s="3" t="s">
        <v>119</v>
      </c>
      <c r="E83" s="3" t="s">
        <v>121</v>
      </c>
      <c r="F83" s="235">
        <v>0</v>
      </c>
      <c r="G83" s="235"/>
      <c r="H83" s="40">
        <v>20000</v>
      </c>
      <c r="I83" s="218">
        <v>100000</v>
      </c>
      <c r="J83" s="239"/>
      <c r="K83" s="31" t="str">
        <f t="shared" si="1"/>
        <v xml:space="preserve"> </v>
      </c>
      <c r="L83" s="224">
        <f t="shared" si="2"/>
        <v>80000</v>
      </c>
      <c r="M83" s="225"/>
      <c r="N83" s="237">
        <v>1800</v>
      </c>
      <c r="O83" s="238"/>
      <c r="P83" s="34">
        <f t="shared" si="3"/>
        <v>0.01</v>
      </c>
      <c r="Q83" s="214" t="s">
        <v>154</v>
      </c>
      <c r="R83" s="215"/>
      <c r="S83" s="51">
        <f>IF(C83=$C$78,(L83+$L$78),(L83))+IF(C83=$C$79,($L$79),(0))+IF(C83=$C$80,($L$80),(0))+IF(C83=$C$81,($L$81),(0))+IF(C83=$C$82,($L$82),(0))+IF(C83=$C$77,($L$77),(0))+IF(C83=$C$84,($L$84),(0))+IF(C83=$C$85,($L$85),(0))+IF(C83=$C$86,($L$86),(0))+IF(C83=$C$87,($L$87),(0))+IF(C83=$C$88,($L$88),(0))+IF(C83=$C$89,($L$89),(0))+IF(C83=$C$90,($L$90),(0))+IF(C83=$C$91,($L$91),(0))+IF(C83=$C$92,($L$92),(0))+IF(C83=$C$93,($L$93),(0))+IF(C83=$C$94,($L$94),(0))+IF(C83=$C$95,($L$95),(0))+IF(C83=$C$96,($L$96),(0))+IF(C83=$C$97,($L$97),(0))+IF(C83=$C$98,($L$98),(0))+IF(C83=$C$99,($L$99),(0))+IF(C83=$C$100,($L$100),(0))+IF(C83=$C$101,($L$101),(0))+IF(C83=$C$102,($L$102),(0))+IF(C83=$C$103,($L$103),(0))+IF(C83=$C$104,($L$104),(0))+IF(C83=$C$105,($L$105),(0))+IF(C83=$C$106,($L$106),(0))</f>
        <v>80000</v>
      </c>
      <c r="T83" s="2"/>
      <c r="U83" s="2"/>
      <c r="V83" s="66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1:44" x14ac:dyDescent="0.2">
      <c r="A84" s="98">
        <v>43101</v>
      </c>
      <c r="B84" s="49" t="s">
        <v>115</v>
      </c>
      <c r="C84" s="37" t="s">
        <v>130</v>
      </c>
      <c r="D84" s="33" t="s">
        <v>119</v>
      </c>
      <c r="E84" s="33" t="s">
        <v>121</v>
      </c>
      <c r="F84" s="236">
        <v>0</v>
      </c>
      <c r="G84" s="236"/>
      <c r="H84" s="40">
        <v>20000</v>
      </c>
      <c r="I84" s="218">
        <v>100000</v>
      </c>
      <c r="J84" s="239"/>
      <c r="K84" s="31" t="str">
        <f t="shared" si="1"/>
        <v xml:space="preserve"> </v>
      </c>
      <c r="L84" s="226">
        <f t="shared" si="2"/>
        <v>80000</v>
      </c>
      <c r="M84" s="227"/>
      <c r="N84" s="222">
        <v>1800</v>
      </c>
      <c r="O84" s="223"/>
      <c r="P84" s="35">
        <f t="shared" si="3"/>
        <v>0.01</v>
      </c>
      <c r="Q84" s="212" t="s">
        <v>154</v>
      </c>
      <c r="R84" s="213"/>
      <c r="S84" s="51">
        <f>IF(C84=$C$78,(L84+$L$78),(L84))+IF(C84=$C$79,($L$79),(0))+IF(C84=$C$80,($L$80),(0))+IF(C84=$C$81,($L$81),(0))+IF(C84=$C$82,($L$82),(0))+IF(C84=$C$83,($L$83),(0))+IF(C84=$C$77,($L$77),(0))+IF(C84=$C$85,($L$85),(0))+IF(C84=$C$86,($L$86),(0))+IF(C84=$C$87,($L$87),(0))+IF(C84=$C$88,($L$88),(0))+IF(C84=$C$89,($L$89),(0))+IF(C84=$C$90,($L$90),(0))+IF(C84=$C$91,($L$91),(0))+IF(C84=$C$92,($L$92),(0))+IF(C84=$C$93,($L$93),(0))+IF(C84=$C$94,($L$94),(0))+IF(C84=$C$95,($L$95),(0))+IF(C84=$C$96,($L$96),(0))+IF(C84=$C$97,($L$97),(0))+IF(C84=$C$98,($L$98),(0))+IF(C84=$C$99,($L$99),(0))+IF(C84=$C$100,($L$100),(0))+IF(C84=$C$101,($L$101),(0))+IF(C84=$C$102,($L$102),(0))+IF(C84=$C$103,($L$103),(0))+IF(C84=$C$104,($L$104),(0))+IF(C84=$C$105,($L$105),(0))+IF(C84=$C$106,($L$106),(0))</f>
        <v>80000</v>
      </c>
      <c r="T84" s="2"/>
      <c r="U84" s="2"/>
      <c r="V84" s="66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1:44" x14ac:dyDescent="0.2">
      <c r="A85" s="98">
        <v>43101</v>
      </c>
      <c r="B85" s="49" t="s">
        <v>116</v>
      </c>
      <c r="C85" s="37" t="s">
        <v>131</v>
      </c>
      <c r="D85" s="3" t="s">
        <v>119</v>
      </c>
      <c r="E85" s="3" t="s">
        <v>121</v>
      </c>
      <c r="F85" s="235">
        <v>0</v>
      </c>
      <c r="G85" s="235"/>
      <c r="H85" s="40">
        <v>20000</v>
      </c>
      <c r="I85" s="218">
        <v>100000</v>
      </c>
      <c r="J85" s="239"/>
      <c r="K85" s="31" t="str">
        <f t="shared" si="1"/>
        <v xml:space="preserve"> </v>
      </c>
      <c r="L85" s="224">
        <f t="shared" si="2"/>
        <v>80000</v>
      </c>
      <c r="M85" s="225"/>
      <c r="N85" s="237">
        <v>1800</v>
      </c>
      <c r="O85" s="238"/>
      <c r="P85" s="34">
        <f t="shared" si="3"/>
        <v>0.01</v>
      </c>
      <c r="Q85" s="214" t="s">
        <v>154</v>
      </c>
      <c r="R85" s="215"/>
      <c r="S85" s="51">
        <f>IF(C85=$C$78,(L85+$L$78),(L85))+IF(C85=$C$79,($L$79),(0))+IF(C85=$C$80,($L$80),(0))+IF(C85=$C$81,($L$81),(0))+IF(C85=$C$82,($L$82),(0))+IF(C85=$C$83,($L$83),(0))+IF(C85=$C$84,($L$84),(0))+IF(C85=$C$77,($L$77),(0))+IF(C85=$C$86,($L$86),(0))+IF(C85=$C$87,($L$87),(0))+IF(C85=$C$88,($L$88),(0))+IF(C85=$C$89,($L$89),(0))+IF(C85=$C$90,($L$90),(0))+IF(C85=$C$91,($L$91),(0))+IF(C85=$C$92,($L$92),(0))+IF(C85=$C$93,($L$93),(0))+IF(C85=$C$94,($L$94),(0))+IF(C85=$C$95,($L$95),(0))+IF(C85=$C$96,($L$96),(0))+IF(C85=$C$97,($L$97),(0))+IF(C85=$C$98,($L$98),(0))+IF(C85=$C$99,($L$99),(0))+IF(C85=$C$100,($L$100),(0))+IF(C85=$C$101,($L$101),(0))+IF(C85=$C$102,($L$102),(0))+IF(C85=$C$103,($L$103),(0))+IF(C85=$C$104,($L$104),(0))+IF(C85=$C$105,($L$105),(0))+IF(C85=$C$106,($L$106),(0))</f>
        <v>80000</v>
      </c>
      <c r="T85" s="2"/>
      <c r="U85" s="2"/>
      <c r="V85" s="66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1:44" x14ac:dyDescent="0.2">
      <c r="A86" s="98">
        <v>43101</v>
      </c>
      <c r="B86" s="49" t="s">
        <v>117</v>
      </c>
      <c r="C86" s="37" t="s">
        <v>132</v>
      </c>
      <c r="D86" s="33" t="s">
        <v>119</v>
      </c>
      <c r="E86" s="33" t="s">
        <v>121</v>
      </c>
      <c r="F86" s="236">
        <v>0</v>
      </c>
      <c r="G86" s="236"/>
      <c r="H86" s="40">
        <v>20000</v>
      </c>
      <c r="I86" s="218">
        <v>100000</v>
      </c>
      <c r="J86" s="239"/>
      <c r="K86" s="31" t="str">
        <f t="shared" si="1"/>
        <v xml:space="preserve"> </v>
      </c>
      <c r="L86" s="226">
        <f t="shared" si="2"/>
        <v>80000</v>
      </c>
      <c r="M86" s="227"/>
      <c r="N86" s="222">
        <v>1800</v>
      </c>
      <c r="O86" s="223"/>
      <c r="P86" s="35">
        <f t="shared" si="3"/>
        <v>0.01</v>
      </c>
      <c r="Q86" s="212" t="s">
        <v>154</v>
      </c>
      <c r="R86" s="213"/>
      <c r="S86" s="51">
        <f>IF(C86=$C$78,(L86+$L$78),(L86))+IF(C86=$C$79,($L$79),(0))+IF(C86=$C$80,($L$80),(0))+IF(C86=$C$81,($L$81),(0))+IF(C86=$C$82,($L$82),(0))+IF(C86=$C$83,($L$83),(0))+IF(C86=$C$84,($L$84),(0))+IF(C86=$C$85,($L$85),(0))+IF(C86=$C$77,($L$77),(0))+IF(C86=$C$87,($L$87),(0))+IF(C86=$C$88,($L$88),(0))+IF(C86=$C$89,($L$89),(0))+IF(C86=$C$90,($L$90),(0))+IF(C86=$C$91,($L$91),(0))+IF(C86=$C$92,($L$92),(0))+IF(C86=$C$93,($L$93),(0))+IF(C86=$C$94,($L$94),(0))+IF(C86=$C$95,($L$95),(0))+IF(C86=$C$96,($L$96),(0))+IF(C86=$C$97,($L$97),(0))+IF(C86=$C$98,($L$98),(0))+IF(C86=$C$99,($L$99),(0))+IF(C86=$C$100,($L$100),(0))+IF(C86=$C$101,($L$101),(0))+IF(C86=$C$102,($L$102),(0))+IF(C86=$C$103,($L$103),(0))+IF(C86=$C$104,($L$104),(0))+IF(C86=$C$105,($L$105),(0))+IF(C86=$C$106,($L$106),(0))</f>
        <v>80000</v>
      </c>
      <c r="T86" s="2"/>
      <c r="U86" s="2"/>
      <c r="V86" s="66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1:44" x14ac:dyDescent="0.2">
      <c r="A87" s="98">
        <v>43252</v>
      </c>
      <c r="B87" s="49" t="s">
        <v>108</v>
      </c>
      <c r="C87" s="37" t="s">
        <v>123</v>
      </c>
      <c r="D87" s="3" t="s">
        <v>118</v>
      </c>
      <c r="E87" s="3" t="s">
        <v>120</v>
      </c>
      <c r="F87" s="235">
        <v>1</v>
      </c>
      <c r="G87" s="235"/>
      <c r="H87" s="40">
        <v>80000</v>
      </c>
      <c r="I87" s="218">
        <v>200000</v>
      </c>
      <c r="J87" s="239"/>
      <c r="K87" s="31" t="str">
        <f t="shared" si="1"/>
        <v xml:space="preserve"> </v>
      </c>
      <c r="L87" s="224">
        <f t="shared" si="2"/>
        <v>120000</v>
      </c>
      <c r="M87" s="225"/>
      <c r="N87" s="237">
        <v>2000</v>
      </c>
      <c r="O87" s="238"/>
      <c r="P87" s="34">
        <f t="shared" si="3"/>
        <v>1.6666666666666666E-2</v>
      </c>
      <c r="Q87" s="214" t="s">
        <v>154</v>
      </c>
      <c r="R87" s="215"/>
      <c r="S87" s="51">
        <f>IF(C87=$C$78,(L87+$L$78),(L87))+IF(C87=$C$79,($L$79),(0))+IF(C87=$C$80,($L$80),(0))+IF(C87=$C$81,($L$81),(0))+IF(C87=$C$82,($L$82),(0))+IF(C87=$C$83,($L$83),(0))+IF(C87=$C$84,($L$84),(0))+IF(C87=$C$85,($L$85),(0))+IF(C87=$C$86,($L$86),(0))+IF(C87=$C$77,($L$77),(0))+IF(C87=$C$88,($L$88),(0))+IF(C87=$C$89,($L$89),(0))+IF(C87=$C$90,($L$90),(0))+IF(C87=$C$91,($L$91),(0))+IF(C87=$C$92,($L$92),(0))+IF(C87=$C$93,($L$93),(0))+IF(C87=$C$94,($L$94),(0))+IF(C87=$C$95,($L$95),(0))+IF(C87=$C$96,($L$96),(0))+IF(C87=$C$97,($L$97),(0))+IF(C87=$C$98,($L$98),(0))+IF(C87=$C$99,($L$99),(0))+IF(C87=$C$100,($L$100),(0))+IF(C87=$C$101,($L$101),(0))+IF(C87=$C$102,($L$102),(0))+IF(C87=$C$103,($L$103),(0))+IF(C87=$C$104,($L$104),(0))+IF(C87=$C$105,($L$105),(0))+IF(C87=$C$106,($L$106),(0))</f>
        <v>180000</v>
      </c>
      <c r="T87" s="2"/>
      <c r="U87" s="2"/>
      <c r="V87" s="66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1:44" x14ac:dyDescent="0.2">
      <c r="A88" s="98">
        <v>43252</v>
      </c>
      <c r="B88" s="49" t="s">
        <v>109</v>
      </c>
      <c r="C88" s="37" t="s">
        <v>124</v>
      </c>
      <c r="D88" s="33" t="s">
        <v>118</v>
      </c>
      <c r="E88" s="33" t="s">
        <v>120</v>
      </c>
      <c r="F88" s="236">
        <v>1</v>
      </c>
      <c r="G88" s="236"/>
      <c r="H88" s="40">
        <v>80000</v>
      </c>
      <c r="I88" s="218">
        <v>200000</v>
      </c>
      <c r="J88" s="239"/>
      <c r="K88" s="31" t="str">
        <f t="shared" si="1"/>
        <v xml:space="preserve"> </v>
      </c>
      <c r="L88" s="226">
        <f t="shared" si="2"/>
        <v>120000</v>
      </c>
      <c r="M88" s="227"/>
      <c r="N88" s="222">
        <v>2000</v>
      </c>
      <c r="O88" s="223"/>
      <c r="P88" s="35">
        <f t="shared" si="3"/>
        <v>1.6666666666666666E-2</v>
      </c>
      <c r="Q88" s="212" t="s">
        <v>154</v>
      </c>
      <c r="R88" s="213"/>
      <c r="S88" s="51">
        <f>IF(C88=$C$78,(L88+$L$78),(L88))+IF(C88=$C$79,($L$79),(0))+IF(C88=$C$80,($L$80),(0))+IF(C88=$C$81,($L$81),(0))+IF(C88=$C$82,($L$82),(0))+IF(C88=$C$83,($L$83),(0))+IF(C88=$C$84,($L$84),(0))+IF(C88=$C$85,($L$85),(0))+IF(C88=$C$86,($L$86),(0))+IF(C88=$C$87,($L$87),(0))+IF(C88=$C$77,($L$77),(0))+IF(C88=$C$89,($L$89),(0))+IF(C88=$C$90,($L$90),(0))+IF(C88=$C$91,($L$91),(0))+IF(C88=$C$92,($L$92),(0))+IF(C88=$C$93,($L$93),(0))+IF(C88=$C$94,($L$94),(0))+IF(C88=$C$95,($L$95),(0))+IF(C88=$C$96,($L$96),(0))+IF(C88=$C$97,($L$97),(0))+IF(C88=$C$98,($L$98),(0))+IF(C88=$C$99,($L$99),(0))+IF(C88=$C$100,($L$100),(0))+IF(C88=$C$101,($L$101),(0))+IF(C88=$C$102,($L$102),(0))+IF(C88=$C$103,($L$103),(0))+IF(C88=$C$104,($L$104),(0))+IF(C88=$C$105,($L$105),(0))+IF(C88=$C$106,($L$106),(0))</f>
        <v>180000</v>
      </c>
      <c r="T88" s="2"/>
      <c r="U88" s="2"/>
      <c r="V88" s="66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1:44" x14ac:dyDescent="0.2">
      <c r="A89" s="98">
        <v>43101</v>
      </c>
      <c r="B89" s="49" t="s">
        <v>110</v>
      </c>
      <c r="C89" s="37" t="s">
        <v>125</v>
      </c>
      <c r="D89" s="3" t="s">
        <v>118</v>
      </c>
      <c r="E89" s="3" t="s">
        <v>120</v>
      </c>
      <c r="F89" s="235">
        <v>2</v>
      </c>
      <c r="G89" s="235"/>
      <c r="H89" s="40">
        <v>70000</v>
      </c>
      <c r="I89" s="218">
        <v>140000</v>
      </c>
      <c r="J89" s="239"/>
      <c r="K89" s="31" t="str">
        <f t="shared" si="1"/>
        <v xml:space="preserve"> </v>
      </c>
      <c r="L89" s="224">
        <f t="shared" si="2"/>
        <v>70000</v>
      </c>
      <c r="M89" s="225"/>
      <c r="N89" s="237">
        <v>600</v>
      </c>
      <c r="O89" s="238"/>
      <c r="P89" s="34">
        <f t="shared" si="3"/>
        <v>8.5714285714285719E-3</v>
      </c>
      <c r="Q89" s="214" t="s">
        <v>154</v>
      </c>
      <c r="R89" s="215"/>
      <c r="S89" s="51">
        <f>IF(C89=$C$78,(L89+$L$78),(L89))+IF(C89=$C$79,($L$79),(0))+IF(C89=$C$80,($L$80),(0))+IF(C89=$C$81,($L$81),(0))+IF(C89=$C$82,($L$82),(0))+IF(C89=$C$83,($L$83),(0))+IF(C89=$C$84,($L$84),(0))+IF(C89=$C$85,($L$85),(0))+IF(C89=$C$86,($L$86),(0))+IF(C89=$C$87,($L$87),(0))+IF(C89=$C$88,($L$88),(0))+IF(C89=$C$77,($L$77),(0))+IF(C89=$C$90,($L$90),(0))+IF(C89=$C$91,($L$91),(0))+IF(C89=$C$92,($L$92),(0))+IF(C89=$C$93,($L$93),(0))+IF(C89=$C$94,($L$94),(0))+IF(C89=$C$95,($L$95),(0))+IF(C89=$C$96,($L$96),(0))+IF(C89=$C$97,($L$97),(0))+IF(C89=$C$98,($L$98),(0))+IF(C89=$C$99,($L$99),(0))+IF(C89=$C$100,($L$100),(0))+IF(C89=$C$101,($L$101),(0))+IF(C89=$C$102,($L$102),(0))+IF(C89=$C$103,($L$103),(0))+IF(C89=$C$104,($L$104),(0))+IF(C89=$C$105,($L$105),(0))+IF(C89=$C$106,($L$106),(0))</f>
        <v>120000</v>
      </c>
      <c r="T89" s="2"/>
      <c r="U89" s="2"/>
      <c r="V89" s="66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1:44" x14ac:dyDescent="0.2">
      <c r="A90" s="98">
        <v>43101</v>
      </c>
      <c r="B90" s="49" t="s">
        <v>111</v>
      </c>
      <c r="C90" s="37" t="s">
        <v>126</v>
      </c>
      <c r="D90" s="33" t="s">
        <v>118</v>
      </c>
      <c r="E90" s="33" t="s">
        <v>120</v>
      </c>
      <c r="F90" s="236">
        <v>2</v>
      </c>
      <c r="G90" s="236"/>
      <c r="H90" s="40">
        <v>70000</v>
      </c>
      <c r="I90" s="218">
        <v>140000</v>
      </c>
      <c r="J90" s="239"/>
      <c r="K90" s="31" t="str">
        <f t="shared" si="1"/>
        <v xml:space="preserve"> </v>
      </c>
      <c r="L90" s="226">
        <f t="shared" si="2"/>
        <v>70000</v>
      </c>
      <c r="M90" s="227"/>
      <c r="N90" s="222">
        <v>600</v>
      </c>
      <c r="O90" s="223"/>
      <c r="P90" s="35">
        <f t="shared" si="3"/>
        <v>8.5714285714285719E-3</v>
      </c>
      <c r="Q90" s="212" t="s">
        <v>154</v>
      </c>
      <c r="R90" s="213"/>
      <c r="S90" s="51">
        <f>IF(C90=$C$78,(L90+$L$78),(L90))+IF(C90=$C$79,($L$79),(0))+IF(C90=$C$80,($L$80),(0))+IF(C90=$C$81,($L$81),(0))+IF(C90=$C$82,($L$82),(0))+IF(C90=$C$83,($L$83),(0))+IF(C90=$C$84,($L$84),(0))+IF(C90=$C$85,($L$85),(0))+IF(C90=$C$86,($L$86),(0))+IF(C90=$C$87,($L$87),(0))+IF(C90=$C$88,($L$88),(0))+IF(C90=$C$89,($L$89),(0))+IF(C90=$C$77,($L$77),(0))+IF(C90=$C$91,($L$91),(0))+IF(C90=$C$92,($L$92),(0))+IF(C90=$C$93,($L$93),(0))+IF(C90=$C$94,($L$94),(0))+IF(C90=$C$95,($L$95),(0))+IF(C90=$C$96,($L$96),(0))+IF(C90=$C$97,($L$97),(0))+IF(C90=$C$98,($L$98),(0))+IF(C90=$C$99,($L$99),(0))+IF(C90=$C$100,($L$100),(0))+IF(C90=$C$101,($L$101),(0))+IF(C90=$C$102,($L$102),(0))+IF(C90=$C$103,($L$103),(0))+IF(C90=$C$104,($L$104),(0))+IF(C90=$C$105,($L$105),(0))+IF(C90=$C$106,($L$106),(0))</f>
        <v>120000</v>
      </c>
      <c r="T90" s="2"/>
      <c r="U90" s="2"/>
      <c r="V90" s="66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1:44" x14ac:dyDescent="0.2">
      <c r="A91" s="98">
        <v>43101</v>
      </c>
      <c r="B91" s="49" t="s">
        <v>112</v>
      </c>
      <c r="C91" s="37" t="s">
        <v>127</v>
      </c>
      <c r="D91" s="3" t="s">
        <v>118</v>
      </c>
      <c r="E91" s="3" t="s">
        <v>120</v>
      </c>
      <c r="F91" s="235">
        <v>2</v>
      </c>
      <c r="G91" s="235"/>
      <c r="H91" s="40">
        <v>70000</v>
      </c>
      <c r="I91" s="218">
        <v>140000</v>
      </c>
      <c r="J91" s="239"/>
      <c r="K91" s="31" t="str">
        <f t="shared" si="1"/>
        <v xml:space="preserve"> </v>
      </c>
      <c r="L91" s="224">
        <f t="shared" si="2"/>
        <v>70000</v>
      </c>
      <c r="M91" s="225"/>
      <c r="N91" s="237">
        <v>600</v>
      </c>
      <c r="O91" s="238"/>
      <c r="P91" s="34">
        <f t="shared" si="3"/>
        <v>8.5714285714285719E-3</v>
      </c>
      <c r="Q91" s="214" t="s">
        <v>154</v>
      </c>
      <c r="R91" s="215"/>
      <c r="S91" s="51">
        <f>IF(C91=$C$78,(L91+$L$78),(L91))+IF(C91=$C$79,($L$79),(0))+IF(C91=$C$80,($L$80),(0))+IF(C91=$C$81,($L$81),(0))+IF(C91=$C$82,($L$82),(0))+IF(C91=$C$83,($L$83),(0))+IF(C91=$C$84,($L$84),(0))+IF(C91=$C$85,($L$85),(0))+IF(C91=$C$86,($L$86),(0))+IF(C91=$C$87,($L$87),(0))+IF(C91=$C$88,($L$88),(0))+IF(C91=$C$89,($L$89),(0))+IF(C91=$C$90,($L$90),(0))+IF(C91=$C$77,($L$77),(0))+IF(C91=$C$92,($L$92),(0))+IF(C91=$C$93,($L$93),(0))+IF(C91=$C$94,($L$94),(0))+IF(C91=$C$95,($L$95),(0))+IF(C91=$C$96,($L$96),(0))+IF(C91=$C$97,($L$97),(0))+IF(C91=$C$98,($L$98),(0))+IF(C91=$C$99,($L$99),(0))+IF(C91=$C$100,($L$100),(0))+IF(C91=$C$101,($L$101),(0))+IF(C91=$C$102,($L$102),(0))+IF(C91=$C$103,($L$103),(0))+IF(C91=$C$104,($L$104),(0))+IF(C91=$C$105,($L$105),(0))+IF(C91=$C$106,($L$106),(0))</f>
        <v>120000</v>
      </c>
      <c r="T91" s="2"/>
      <c r="U91" s="2"/>
      <c r="V91" s="66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1:44" x14ac:dyDescent="0.2">
      <c r="A92" s="98">
        <v>43101</v>
      </c>
      <c r="B92" s="49" t="s">
        <v>113</v>
      </c>
      <c r="C92" s="37" t="s">
        <v>128</v>
      </c>
      <c r="D92" s="33" t="s">
        <v>118</v>
      </c>
      <c r="E92" s="33" t="s">
        <v>120</v>
      </c>
      <c r="F92" s="236">
        <v>2</v>
      </c>
      <c r="G92" s="236"/>
      <c r="H92" s="40">
        <v>70000</v>
      </c>
      <c r="I92" s="218">
        <v>140000</v>
      </c>
      <c r="J92" s="239"/>
      <c r="K92" s="31" t="str">
        <f t="shared" si="1"/>
        <v xml:space="preserve"> </v>
      </c>
      <c r="L92" s="226">
        <f t="shared" si="2"/>
        <v>70000</v>
      </c>
      <c r="M92" s="227"/>
      <c r="N92" s="222">
        <v>600</v>
      </c>
      <c r="O92" s="223"/>
      <c r="P92" s="35">
        <f t="shared" si="3"/>
        <v>8.5714285714285719E-3</v>
      </c>
      <c r="Q92" s="212" t="s">
        <v>154</v>
      </c>
      <c r="R92" s="213"/>
      <c r="S92" s="51">
        <f>IF(C92=$C$78,(L92+$L$78),(L92))+IF(C92=$C$79,($L$79),(0))+IF(C92=$C$80,($L$80),(0))+IF(C92=$C$81,($L$81),(0))+IF(C92=$C$82,($L$82),(0))+IF(C92=$C$83,($L$83),(0))+IF(C92=$C$84,($L$84),(0))+IF(C92=$C$85,($L$85),(0))+IF(C92=$C$86,($L$86),(0))+IF(C92=$C$87,($L$87),(0))+IF(C92=$C$88,($L$88),(0))+IF(C92=$C$89,($L$89),(0))+IF(C92=$C$90,($L$90),(0))+IF(C92=$C$91,($L$91),(0))+IF(C92=$C$77,($L$77),(0))+IF(C92=$C$93,($L$93),(0))+IF(C92=$C$94,($L$94),(0))+IF(C92=$C$95,($L$95),(0))+IF(C92=$C$96,($L$96),(0))+IF(C92=$C$97,($L$97),(0))+IF(C92=$C$98,($L$98),(0))+IF(C92=$C$99,($L$99),(0))+IF(C92=$C$100,($L$100),(0))+IF(C92=$C$101,($L$101),(0))+IF(C92=$C$102,($L$102),(0))+IF(C92=$C$103,($L$103),(0))+IF(C92=$C$104,($L$104),(0))+IF(C92=$C$105,($L$105),(0))+IF(C92=$C$106,($L$106),(0))</f>
        <v>120000</v>
      </c>
      <c r="T92" s="2"/>
      <c r="U92" s="2"/>
      <c r="V92" s="66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1:44" x14ac:dyDescent="0.2">
      <c r="A93" s="98">
        <v>43101</v>
      </c>
      <c r="B93" s="49" t="s">
        <v>114</v>
      </c>
      <c r="C93" s="37" t="s">
        <v>179</v>
      </c>
      <c r="D93" s="3" t="s">
        <v>119</v>
      </c>
      <c r="E93" s="3" t="s">
        <v>121</v>
      </c>
      <c r="F93" s="235">
        <v>0</v>
      </c>
      <c r="G93" s="235"/>
      <c r="H93" s="40">
        <v>100000</v>
      </c>
      <c r="I93" s="218">
        <v>180000</v>
      </c>
      <c r="J93" s="239"/>
      <c r="K93" s="31" t="str">
        <f t="shared" si="1"/>
        <v xml:space="preserve"> </v>
      </c>
      <c r="L93" s="224">
        <f t="shared" si="2"/>
        <v>80000</v>
      </c>
      <c r="M93" s="225"/>
      <c r="N93" s="237">
        <v>1800</v>
      </c>
      <c r="O93" s="238"/>
      <c r="P93" s="34">
        <f t="shared" si="3"/>
        <v>0.01</v>
      </c>
      <c r="Q93" s="214" t="s">
        <v>154</v>
      </c>
      <c r="R93" s="215"/>
      <c r="S93" s="51">
        <f>IF(C93=$C$78,(L93+$L$78),(L93))+IF(C93=$C$79,($L$79),(0))+IF(C93=$C$80,($L$80),(0))+IF(C93=$C$81,($L$81),(0))+IF(C93=$C$82,($L$82),(0))+IF(C93=$C$83,($L$83),(0))+IF(C93=$C$84,($L$84),(0))+IF(C93=$C$85,($L$85),(0))+IF(C93=$C$86,($L$86),(0))+IF(C93=$C$87,($L$87),(0))+IF(C93=$C$88,($L$88),(0))+IF(C93=$C$89,($L$89),(0))+IF(C93=$C$90,($L$90),(0))+IF(C93=$C$91,($L$91),(0))+IF(C93=$C$92,($L$92),(0))+IF(C93=$C$77,($L$77),(0))+IF(C93=$C$94,($L$94),(0))+IF(C93=$C$95,($L$95),(0))+IF(C93=$C$96,($L$96),(0))+IF(C93=$C$97,($L$97),(0))+IF(C93=$C$98,($L$98),(0))+IF(C93=$C$99,($L$99),(0))+IF(C93=$C$100,($L$100),(0))+IF(C93=$C$101,($L$101),(0))+IF(C93=$C$102,($L$102),(0))+IF(C93=$C$103,($L$103),(0))+IF(C93=$C$104,($L$104),(0))+IF(C93=$C$105,($L$105),(0))+IF(C93=$C$106,($L$106),(0))</f>
        <v>80000</v>
      </c>
      <c r="T93" s="2"/>
      <c r="U93" s="2"/>
      <c r="V93" s="66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1:44" x14ac:dyDescent="0.2">
      <c r="A94" s="98">
        <v>43101</v>
      </c>
      <c r="B94" s="49" t="s">
        <v>115</v>
      </c>
      <c r="C94" s="37" t="s">
        <v>180</v>
      </c>
      <c r="D94" s="33" t="s">
        <v>119</v>
      </c>
      <c r="E94" s="33" t="s">
        <v>121</v>
      </c>
      <c r="F94" s="236">
        <v>0</v>
      </c>
      <c r="G94" s="236"/>
      <c r="H94" s="40">
        <v>100000</v>
      </c>
      <c r="I94" s="218">
        <v>180000</v>
      </c>
      <c r="J94" s="239"/>
      <c r="K94" s="31" t="str">
        <f t="shared" si="1"/>
        <v xml:space="preserve"> </v>
      </c>
      <c r="L94" s="226">
        <f t="shared" si="2"/>
        <v>80000</v>
      </c>
      <c r="M94" s="227"/>
      <c r="N94" s="222">
        <v>1800</v>
      </c>
      <c r="O94" s="223"/>
      <c r="P94" s="35">
        <f t="shared" si="3"/>
        <v>0.01</v>
      </c>
      <c r="Q94" s="212" t="s">
        <v>154</v>
      </c>
      <c r="R94" s="213"/>
      <c r="S94" s="51">
        <f>IF(C94=$C$78,(L94+$L$78),(L94))+IF(C94=$C$79,($L$79),(0))+IF(C94=$C$80,($L$80),(0))+IF(C94=$C$81,($L$81),(0))+IF(C94=$C$82,($L$82),(0))+IF(C94=$C$83,($L$83),(0))+IF(C94=$C$84,($L$84),(0))+IF(C94=$C$85,($L$85),(0))+IF(C94=$C$86,($L$86),(0))+IF(C94=$C$87,($L$87),(0))+IF(C94=$C$88,($L$88),(0))+IF(C94=$C$89,($L$89),(0))+IF(C94=$C$90,($L$90),(0))+IF(C94=$C$91,($L$91),(0))+IF(C94=$C$92,($L$92),(0))+IF(C94=$C$93,($L$93),(0))+IF(C94=$C$77,($L$77),(0))+IF(C94=$C$95,($L$95),(0))+IF(C94=$C$96,($L$96),(0))+IF(C94=$C$97,($L$97),(0))+IF(C94=$C$98,($L$98),(0))+IF(C94=$C$99,($L$99),(0))+IF(C94=$C$100,($L$100),(0))+IF(C94=$C$101,($L$101),(0))+IF(C94=$C$102,($L$102),(0))+IF(C94=$C$103,($L$103),(0))+IF(C94=$C$104,($L$104),(0))+IF(C94=$C$105,($L$105),(0))+IF(C94=$C$106,($L$106),(0))</f>
        <v>80000</v>
      </c>
      <c r="T94" s="2"/>
      <c r="U94" s="2"/>
      <c r="V94" s="66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1:44" x14ac:dyDescent="0.2">
      <c r="A95" s="98">
        <v>43101</v>
      </c>
      <c r="B95" s="49" t="s">
        <v>116</v>
      </c>
      <c r="C95" s="37" t="s">
        <v>181</v>
      </c>
      <c r="D95" s="3" t="s">
        <v>119</v>
      </c>
      <c r="E95" s="3" t="s">
        <v>121</v>
      </c>
      <c r="F95" s="235">
        <v>0</v>
      </c>
      <c r="G95" s="235"/>
      <c r="H95" s="40">
        <v>100000</v>
      </c>
      <c r="I95" s="218">
        <v>180000</v>
      </c>
      <c r="J95" s="239"/>
      <c r="K95" s="31" t="str">
        <f t="shared" si="1"/>
        <v xml:space="preserve"> </v>
      </c>
      <c r="L95" s="224">
        <f t="shared" si="2"/>
        <v>80000</v>
      </c>
      <c r="M95" s="225"/>
      <c r="N95" s="237">
        <v>1800</v>
      </c>
      <c r="O95" s="238"/>
      <c r="P95" s="34">
        <f t="shared" si="3"/>
        <v>0.01</v>
      </c>
      <c r="Q95" s="214" t="s">
        <v>154</v>
      </c>
      <c r="R95" s="215"/>
      <c r="S95" s="51">
        <f>IF(C95=$C$78,(L95+$L$78),(L95))+IF(C95=$C$79,($L$79),(0))+IF(C95=$C$80,($L$80),(0))+IF(C95=$C$81,($L$81),(0))+IF(C95=$C$82,($L$82),(0))+IF(C95=$C$83,($L$83),(0))+IF(C95=$C$84,($L$84),(0))+IF(C95=$C$85,($L$85),(0))+IF(C95=$C$86,($L$86),(0))+IF(C95=$C$87,($L$87),(0))+IF(C95=$C$88,($L$88),(0))+IF(C95=$C$89,($L$89),(0))+IF(C95=$C$90,($L$90),(0))+IF(C95=$C$91,($L$91),(0))+IF(C95=$C$92,($L$92),(0))+IF(C95=$C$93,($L$93),(0))+IF(C95=$C$94,($L$94),(0))+IF(C95=$C$77,($L$77),(0))+IF(C95=$C$96,($L$96),(0))+IF(C95=$C$97,($L$97),(0))+IF(C95=$C$98,($L$98),(0))+IF(C95=$C$99,($L$99),(0))+IF(C95=$C$100,($L$100),(0))+IF(C95=$C$101,($L$101),(0))+IF(C95=$C$102,($L$102),(0))+IF(C95=$C$103,($L$103),(0))+IF(C95=$C$104,($L$104),(0))+IF(C95=$C$105,($L$105),(0))+IF(C95=$C$106,($L$106),(0))</f>
        <v>80000</v>
      </c>
      <c r="T95" s="2"/>
      <c r="U95" s="2"/>
      <c r="V95" s="66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1:44" x14ac:dyDescent="0.2">
      <c r="A96" s="98">
        <v>43101</v>
      </c>
      <c r="B96" s="49" t="s">
        <v>117</v>
      </c>
      <c r="C96" s="37" t="s">
        <v>182</v>
      </c>
      <c r="D96" s="33" t="s">
        <v>119</v>
      </c>
      <c r="E96" s="33" t="s">
        <v>121</v>
      </c>
      <c r="F96" s="236">
        <v>0</v>
      </c>
      <c r="G96" s="236"/>
      <c r="H96" s="40">
        <v>100000</v>
      </c>
      <c r="I96" s="218">
        <v>180000</v>
      </c>
      <c r="J96" s="239"/>
      <c r="K96" s="31" t="str">
        <f t="shared" si="1"/>
        <v xml:space="preserve"> </v>
      </c>
      <c r="L96" s="226">
        <f t="shared" si="2"/>
        <v>80000</v>
      </c>
      <c r="M96" s="227"/>
      <c r="N96" s="222">
        <v>1800</v>
      </c>
      <c r="O96" s="223"/>
      <c r="P96" s="35">
        <f t="shared" si="3"/>
        <v>0.01</v>
      </c>
      <c r="Q96" s="212" t="s">
        <v>154</v>
      </c>
      <c r="R96" s="213"/>
      <c r="S96" s="51">
        <f>IF(C96=$C$78,(L96+$L$78),(L96))+IF(C96=$C$79,($L$79),(0))+IF(C96=$C$80,($L$80),(0))+IF(C96=$C$81,($L$81),(0))+IF(C96=$C$82,($L$82),(0))+IF(C96=$C$83,($L$83),(0))+IF(C96=$C$84,($L$84),(0))+IF(C96=$C$85,($L$85),(0))+IF(C96=$C$86,($L$86),(0))+IF(C96=$C$87,($L$87),(0))+IF(C96=$C$88,($L$88),(0))+IF(C96=$C$89,($L$89),(0))+IF(C96=$C$90,($L$90),(0))+IF(C96=$C$91,($L$91),(0))+IF(C96=$C$92,($L$92),(0))+IF(C96=$C$93,($L$93),(0))+IF(C96=$C$94,($L$94),(0))+IF(C96=$C$95,($L$95),(0))+IF(C96=$C$77,($L$77),(0))+IF(C96=$C$97,($L$97),(0))+IF(C96=$C$98,($L$98),(0))+IF(C96=$C$99,($L$99),(0))+IF(C96=$C$100,($L$100),(0))+IF(C96=$C$101,($L$101),(0))+IF(C96=$C$102,($L$102),(0))+IF(C96=$C$103,($L$103),(0))+IF(C96=$C$104,($L$104),(0))+IF(C96=$C$105,($L$105),(0))+IF(C96=$C$106,($L$106),(0))</f>
        <v>80000</v>
      </c>
      <c r="T96" s="2"/>
      <c r="U96" s="2"/>
      <c r="V96" s="66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1:44" x14ac:dyDescent="0.2">
      <c r="A97" s="98">
        <v>43466</v>
      </c>
      <c r="B97" s="49" t="s">
        <v>108</v>
      </c>
      <c r="C97" s="37" t="s">
        <v>183</v>
      </c>
      <c r="D97" s="3" t="s">
        <v>118</v>
      </c>
      <c r="E97" s="3" t="s">
        <v>120</v>
      </c>
      <c r="F97" s="235">
        <v>0</v>
      </c>
      <c r="G97" s="235"/>
      <c r="H97" s="40">
        <v>200000</v>
      </c>
      <c r="I97" s="218"/>
      <c r="J97" s="239"/>
      <c r="K97" s="31" t="str">
        <f t="shared" si="1"/>
        <v>Rodando</v>
      </c>
      <c r="L97" s="224">
        <f t="shared" si="2"/>
        <v>0</v>
      </c>
      <c r="M97" s="225"/>
      <c r="N97" s="237">
        <v>2000</v>
      </c>
      <c r="O97" s="238"/>
      <c r="P97" s="34">
        <f t="shared" si="3"/>
        <v>0</v>
      </c>
      <c r="Q97" s="214" t="s">
        <v>155</v>
      </c>
      <c r="R97" s="215"/>
      <c r="S97" s="51">
        <f>IF(C97=$C$78,(L97+$L$78),(L97))+IF(C97=$C$79,($L$79),(0))+IF(C97=$C$80,($L$80),(0))+IF(C97=$C$81,($L$81),(0))+IF(C97=$C$82,($L$82),(0))+IF(C97=$C$83,($L$83),(0))+IF(C97=$C$84,($L$84),(0))+IF(C97=$C$85,($L$85),(0))+IF(C97=$C$86,($L$86),(0))+IF(C97=$C$87,($L$87),(0))+IF(C97=$C$88,($L$88),(0))+IF(C97=$C$89,($L$89),(0))+IF(C97=$C$90,($L$90),(0))+IF(C97=$C$91,($L$91),(0))+IF(C97=$C$92,($L$92),(0))+IF(C97=$C$93,($L$93),(0))+IF(C97=$C$94,($L$94),(0))+IF(C97=$C$95,($L$95),(0))+IF(C97=$C$96,($L$96),(0))+IF(C97=$C$77,($L$77),(0))+IF(C97=$C$98,($L$98),(0))+IF(C97=$C$99,($L$99),(0))+IF(C97=$C$100,($L$100),(0))+IF(C97=$C$101,($L$101),(0))+IF(C97=$C$102,($L$102),(0))+IF(C97=$C$103,($L$103),(0))+IF(C97=$C$104,($L$104),(0))+IF(C97=$C$105,($L$105),(0))+IF(C97=$C$106,($L$106),(0))</f>
        <v>0</v>
      </c>
      <c r="T97" s="2"/>
      <c r="U97" s="2"/>
      <c r="V97" s="66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1:44" x14ac:dyDescent="0.2">
      <c r="A98" s="98">
        <v>43466</v>
      </c>
      <c r="B98" s="49" t="s">
        <v>109</v>
      </c>
      <c r="C98" s="37" t="s">
        <v>184</v>
      </c>
      <c r="D98" s="33" t="s">
        <v>118</v>
      </c>
      <c r="E98" s="33" t="s">
        <v>120</v>
      </c>
      <c r="F98" s="236">
        <v>0</v>
      </c>
      <c r="G98" s="236"/>
      <c r="H98" s="40">
        <v>200000</v>
      </c>
      <c r="I98" s="218"/>
      <c r="J98" s="239"/>
      <c r="K98" s="31" t="str">
        <f t="shared" si="1"/>
        <v>Rodando</v>
      </c>
      <c r="L98" s="226">
        <f t="shared" si="2"/>
        <v>0</v>
      </c>
      <c r="M98" s="227"/>
      <c r="N98" s="222">
        <v>2000</v>
      </c>
      <c r="O98" s="223"/>
      <c r="P98" s="35">
        <f>IF(L98=0,(0),(IF(Q98="Sucata",(IF(F98=0,(N98/L98),(IF(F98=1,((N98+$C$69)/L98),(IF(F98=2,((N98+$C$70)/L98),((N98+$C$71)/L98))))))),(IF(F98=0,((N98-$C$69)/L98),(N98/L98))))))</f>
        <v>0</v>
      </c>
      <c r="Q98" s="212" t="s">
        <v>155</v>
      </c>
      <c r="R98" s="213"/>
      <c r="S98" s="51">
        <f>IF(C98=$C$78,(L98+$L$78),(L98))+IF(C98=$C$79,($L$79),(0))+IF(C98=$C$80,($L$80),(0))+IF(C98=$C$81,($L$81),(0))+IF(C98=$C$82,($L$82),(0))+IF(C98=$C$83,($L$83),(0))+IF(C98=$C$84,($L$84),(0))+IF(C98=$C$85,($L$85),(0))+IF(C98=$C$86,($L$86),(0))+IF(C98=$C$87,($L$87),(0))+IF(C98=$C$88,($L$88),(0))+IF(C98=$C$89,($L$89),(0))+IF(C98=$C$90,($L$90),(0))+IF(C98=$C$91,($L$91),(0))+IF(C98=$C$92,($L$92),(0))+IF(C98=$C$93,($L$93),(0))+IF(C98=$C$94,($L$94),(0))+IF(C98=$C$95,($L$95),(0))+IF(C98=$C$96,($L$96),(0))+IF(C98=$C$97,($L$97),(0))+IF(C98=$C$77,($L$77),(0))+IF(C98=$C$99,($L$99),(0))+IF(C98=$C$100,($L$100),(0))+IF(C98=$C$101,($L$101),(0))+IF(C98=$C$102,($L$102),(0))+IF(C98=$C$103,($L$103),(0))+IF(C98=$C$104,($L$104),(0))+IF(C98=$C$105,($L$105),(0))+IF(C98=$C$106,($L$106),(0))</f>
        <v>0</v>
      </c>
      <c r="T98" s="2"/>
      <c r="U98" s="2"/>
      <c r="V98" s="66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1:44" x14ac:dyDescent="0.2">
      <c r="A99" s="98">
        <v>43313</v>
      </c>
      <c r="B99" s="49" t="s">
        <v>110</v>
      </c>
      <c r="C99" s="37" t="s">
        <v>185</v>
      </c>
      <c r="D99" s="3" t="s">
        <v>118</v>
      </c>
      <c r="E99" s="3" t="s">
        <v>120</v>
      </c>
      <c r="F99" s="235">
        <v>1</v>
      </c>
      <c r="G99" s="235"/>
      <c r="H99" s="40">
        <v>140000</v>
      </c>
      <c r="I99" s="218"/>
      <c r="J99" s="239"/>
      <c r="K99" s="31" t="str">
        <f t="shared" si="1"/>
        <v>Rodando</v>
      </c>
      <c r="L99" s="224">
        <f t="shared" si="2"/>
        <v>0</v>
      </c>
      <c r="M99" s="225"/>
      <c r="N99" s="237">
        <v>600</v>
      </c>
      <c r="O99" s="238"/>
      <c r="P99" s="34">
        <f t="shared" si="3"/>
        <v>0</v>
      </c>
      <c r="Q99" s="214" t="s">
        <v>155</v>
      </c>
      <c r="R99" s="215"/>
      <c r="S99" s="51">
        <f>IF(C99=$C$78,(L99+$L$78),(L99))+IF(C99=$C$79,($L$79),(0))+IF(C99=$C$80,($L$80),(0))+IF(C99=$C$81,($L$81),(0))+IF(C99=$C$82,($L$82),(0))+IF(C99=$C$83,($L$83),(0))+IF(C99=$C$84,($L$84),(0))+IF(C99=$C$85,($L$85),(0))+IF(C99=$C$86,($L$86),(0))+IF(C99=$C$87,($L$87),(0))+IF(C99=$C$88,($L$88),(0))+IF(C99=$C$89,($L$89),(0))+IF(C99=$C$90,($L$90),(0))+IF(C99=$C$91,($L$91),(0))+IF(C99=$C$92,($L$92),(0))+IF(C99=$C$93,($L$93),(0))+IF(C99=$C$94,($L$94),(0))+IF(C99=$C$95,($L$95),(0))+IF(C99=$C$96,($L$96),(0))+IF(C99=$C$97,($L$97),(0))+IF(C99=$C$98,($L$98),(0))+IF(C99=$C$77,($L$77),(0))+IF(C99=$C$100,($L$100),(0))+IF(C99=$C$101,($L$101),(0))+IF(C99=$C$102,($L$102),(0))+IF(C99=$C$103,($L$103),(0))+IF(C99=$C$104,($L$104),(0))+IF(C99=$C$105,($L$105),(0))+IF(C99=$C$106,($L$106),(0))</f>
        <v>0</v>
      </c>
      <c r="T99" s="2"/>
      <c r="U99" s="2"/>
      <c r="V99" s="66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1:44" x14ac:dyDescent="0.2">
      <c r="A100" s="100">
        <v>43313</v>
      </c>
      <c r="B100" s="49" t="s">
        <v>111</v>
      </c>
      <c r="C100" s="37" t="s">
        <v>186</v>
      </c>
      <c r="D100" s="33" t="s">
        <v>118</v>
      </c>
      <c r="E100" s="33" t="s">
        <v>120</v>
      </c>
      <c r="F100" s="236">
        <v>1</v>
      </c>
      <c r="G100" s="236"/>
      <c r="H100" s="40">
        <v>140000</v>
      </c>
      <c r="I100" s="218"/>
      <c r="J100" s="239"/>
      <c r="K100" s="31" t="str">
        <f t="shared" si="1"/>
        <v>Rodando</v>
      </c>
      <c r="L100" s="226">
        <f t="shared" si="2"/>
        <v>0</v>
      </c>
      <c r="M100" s="227"/>
      <c r="N100" s="222">
        <v>600</v>
      </c>
      <c r="O100" s="223"/>
      <c r="P100" s="35">
        <f t="shared" si="3"/>
        <v>0</v>
      </c>
      <c r="Q100" s="212" t="s">
        <v>155</v>
      </c>
      <c r="R100" s="213"/>
      <c r="S100" s="51">
        <f>IF(C100=$C$78,(L100+$L$78),(L100))+IF(C100=$C$79,($L$79),(0))+IF(C100=$C$80,($L$80),(0))+IF(C100=$C$81,($L$81),(0))+IF(C100=$C$82,($L$82),(0))+IF(C100=$C$83,($L$83),(0))+IF(C100=$C$84,($L$84),(0))+IF(C100=$C$85,($L$85),(0))+IF(C100=$C$86,($L$86),(0))+IF(C100=$C$87,($L$87),(0))+IF(C100=$C$88,($L$88),(0))+IF(C100=$C$89,($L$89),(0))+IF(C100=$C$90,($L$90),(0))+IF(C100=$C$91,($L$91),(0))+IF(C100=$C$92,($L$92),(0))+IF(C100=$C$93,($L$93),(0))+IF(C100=$C$94,($L$94),(0))+IF(C100=$C$95,($L$95),(0))+IF(C100=$C$96,($L$96),(0))+IF(C100=$C$97,($L$97),(0))+IF(C100=$C$98,($L$98),(0))+IF(C100=$C$99,($L$99),(0))+IF(C100=$C$77,($L$77),(0))+IF(C100=$C$101,($L$101),(0))+IF(C100=$C$102,($L$102),(0))+IF(C100=$C$103,($L$103),(0))+IF(C100=$C$104,($L$104),(0))+IF(C100=$C$105,($L$105),(0))+IF(C100=$C$106,($L$106),(0))</f>
        <v>0</v>
      </c>
      <c r="T100" s="2"/>
      <c r="U100" s="2"/>
      <c r="V100" s="66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1:44" x14ac:dyDescent="0.2">
      <c r="A101" s="100">
        <v>43313</v>
      </c>
      <c r="B101" s="49" t="s">
        <v>112</v>
      </c>
      <c r="C101" s="37" t="s">
        <v>187</v>
      </c>
      <c r="D101" s="3" t="s">
        <v>118</v>
      </c>
      <c r="E101" s="3" t="s">
        <v>120</v>
      </c>
      <c r="F101" s="235">
        <v>1</v>
      </c>
      <c r="G101" s="235"/>
      <c r="H101" s="40">
        <v>140000</v>
      </c>
      <c r="I101" s="218"/>
      <c r="J101" s="239"/>
      <c r="K101" s="31" t="str">
        <f t="shared" si="1"/>
        <v>Rodando</v>
      </c>
      <c r="L101" s="224">
        <f t="shared" si="2"/>
        <v>0</v>
      </c>
      <c r="M101" s="225"/>
      <c r="N101" s="237">
        <v>600</v>
      </c>
      <c r="O101" s="238"/>
      <c r="P101" s="34">
        <f t="shared" si="3"/>
        <v>0</v>
      </c>
      <c r="Q101" s="214" t="s">
        <v>155</v>
      </c>
      <c r="R101" s="215"/>
      <c r="S101" s="51">
        <f>IF(C101=$C$78,(L101+$L$78),(L101))+IF(C101=$C$79,($L$79),(0))+IF(C101=$C$80,($L$80),(0))+IF(C101=$C$81,($L$81),(0))+IF(C101=$C$82,($L$82),(0))+IF(C101=$C$83,($L$83),(0))+IF(C101=$C$84,($L$84),(0))+IF(C101=$C$85,($L$85),(0))+IF(C101=$C$86,($L$86),(0))+IF(C101=$C$87,($L$87),(0))+IF(C101=$C$88,($L$88),(0))+IF(C101=$C$89,($L$89),(0))+IF(C101=$C$90,($L$90),(0))+IF(C101=$C$91,($L$91),(0))+IF(C101=$C$92,($L$92),(0))+IF(C101=$C$93,($L$93),(0))+IF(C101=$C$94,($L$94),(0))+IF(C101=$C$95,($L$95),(0))+IF(C101=$C$96,($L$96),(0))+IF(C101=$C$97,($L$97),(0))+IF(C101=$C$98,($L$98),(0))+IF(C101=$C$99,($L$99),(0))+IF(C101=$C$100,($L$100),(0))+IF(C101=$C$77,($L$77),(0))+IF(C101=$C$102,($L$102),(0))+IF(C101=$C$103,($L$103),(0))+IF(C101=$C$104,($L$104),(0))+IF(C101=$C$105,($L$105),(0))+IF(C101=$C$106,($L$106),(0))</f>
        <v>0</v>
      </c>
      <c r="T101" s="2"/>
      <c r="U101" s="2"/>
      <c r="V101" s="66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1:44" x14ac:dyDescent="0.2">
      <c r="A102" s="100">
        <v>43313</v>
      </c>
      <c r="B102" s="49" t="s">
        <v>113</v>
      </c>
      <c r="C102" s="37" t="s">
        <v>188</v>
      </c>
      <c r="D102" s="33" t="s">
        <v>118</v>
      </c>
      <c r="E102" s="33" t="s">
        <v>120</v>
      </c>
      <c r="F102" s="236">
        <v>1</v>
      </c>
      <c r="G102" s="236"/>
      <c r="H102" s="40">
        <v>140000</v>
      </c>
      <c r="I102" s="218"/>
      <c r="J102" s="239"/>
      <c r="K102" s="31" t="str">
        <f t="shared" si="1"/>
        <v>Rodando</v>
      </c>
      <c r="L102" s="226">
        <f t="shared" si="2"/>
        <v>0</v>
      </c>
      <c r="M102" s="227"/>
      <c r="N102" s="222">
        <v>600</v>
      </c>
      <c r="O102" s="223"/>
      <c r="P102" s="35">
        <f t="shared" si="3"/>
        <v>0</v>
      </c>
      <c r="Q102" s="212" t="s">
        <v>155</v>
      </c>
      <c r="R102" s="213"/>
      <c r="S102" s="51">
        <f>IF(C102=$C$78,(L102+$L$78),(L102))+IF(C102=$C$79,($L$79),(0))+IF(C102=$C$80,($L$80),(0))+IF(C102=$C$81,($L$81),(0))+IF(C102=$C$82,($L$82),(0))+IF(C102=$C$83,($L$83),(0))+IF(C102=$C$84,($L$84),(0))+IF(C102=$C$85,($L$85),(0))+IF(C102=$C$86,($L$86),(0))+IF(C102=$C$87,($L$87),(0))+IF(C102=$C$88,($L$88),(0))+IF(C102=$C$89,($L$89),(0))+IF(C102=$C$90,($L$90),(0))+IF(C102=$C$91,($L$91),(0))+IF(C102=$C$92,($L$92),(0))+IF(C102=$C$93,($L$93),(0))+IF(C102=$C$94,($L$94),(0))+IF(C102=$C$95,($L$95),(0))+IF(C102=$C$96,($L$96),(0))+IF(C102=$C$97,($L$97),(0))+IF(C102=$C$98,($L$98),(0))+IF(C102=$C$99,($L$99),(0))+IF(C102=$C$100,($L$100),(0))+IF(C102=$C$101,($L$101),(0))+IF(C102=$C$77,($L$77),(0))+IF(C102=$C$103,($L$103),(0))+IF(C102=$C$104,($L$104),(0))+IF(C102=$C$105,($L$105),(0))+IF(C102=$C$106,($L$106),(0))</f>
        <v>0</v>
      </c>
      <c r="T102" s="2"/>
      <c r="U102" s="2"/>
      <c r="V102" s="66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1:44" x14ac:dyDescent="0.2">
      <c r="A103" s="100">
        <v>43405</v>
      </c>
      <c r="B103" s="49" t="s">
        <v>114</v>
      </c>
      <c r="C103" s="37" t="s">
        <v>129</v>
      </c>
      <c r="D103" s="3" t="s">
        <v>119</v>
      </c>
      <c r="E103" s="3" t="s">
        <v>121</v>
      </c>
      <c r="F103" s="235">
        <v>1</v>
      </c>
      <c r="G103" s="235"/>
      <c r="H103" s="40">
        <v>180000</v>
      </c>
      <c r="I103" s="218"/>
      <c r="J103" s="239"/>
      <c r="K103" s="31" t="str">
        <f t="shared" si="1"/>
        <v>Rodando</v>
      </c>
      <c r="L103" s="224">
        <f t="shared" si="2"/>
        <v>0</v>
      </c>
      <c r="M103" s="225"/>
      <c r="N103" s="237">
        <v>450</v>
      </c>
      <c r="O103" s="238"/>
      <c r="P103" s="34">
        <f t="shared" si="3"/>
        <v>0</v>
      </c>
      <c r="Q103" s="214" t="s">
        <v>155</v>
      </c>
      <c r="R103" s="215"/>
      <c r="S103" s="51">
        <f>IF(C103=$C$78,(L103+$L$78),(L103))+IF(C103=$C$79,($L$79),(0))+IF(C103=$C$80,($L$80),(0))+IF(C103=$C$81,($L$81),(0))+IF(C103=$C$82,($L$82),(0))+IF(C103=$C$83,($L$83),(0))+IF(C103=$C$84,($L$84),(0))+IF(C103=$C$85,($L$85),(0))+IF(C103=$C$86,($L$86),(0))+IF(C103=$C$87,($L$87),(0))+IF(C103=$C$88,($L$88),(0))+IF(C103=$C$89,($L$89),(0))+IF(C103=$C$90,($L$90),(0))+IF(C103=$C$91,($L$91),(0))+IF(C103=$C$92,($L$92),(0))+IF(C103=$C$93,($L$93),(0))+IF(C103=$C$94,($L$94),(0))+IF(C103=$C$95,($L$95),(0))+IF(C103=$C$96,($L$96),(0))+IF(C103=$C$97,($L$97),(0))+IF(C103=$C$98,($L$98),(0))+IF(C103=$C$99,($L$99),(0))+IF(C103=$C$100,($L$100),(0))+IF(C103=$C$101,($L$101),(0))+IF(C103=$C$102,($L$102),(0))+IF(C103=$C$77,($L$77),(0))+IF(C103=$C$104,($L$104),(0))+IF(C103=$C$105,($L$105),(0))+IF(C103=$C$106,($L$106),(0))</f>
        <v>80000</v>
      </c>
      <c r="T103" s="2"/>
      <c r="U103" s="2"/>
      <c r="V103" s="66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1:44" x14ac:dyDescent="0.2">
      <c r="A104" s="100">
        <v>43405</v>
      </c>
      <c r="B104" s="49" t="s">
        <v>115</v>
      </c>
      <c r="C104" s="37" t="s">
        <v>130</v>
      </c>
      <c r="D104" s="33" t="s">
        <v>119</v>
      </c>
      <c r="E104" s="33" t="s">
        <v>121</v>
      </c>
      <c r="F104" s="236">
        <v>1</v>
      </c>
      <c r="G104" s="236"/>
      <c r="H104" s="40">
        <v>180000</v>
      </c>
      <c r="I104" s="218"/>
      <c r="J104" s="239"/>
      <c r="K104" s="31" t="str">
        <f t="shared" si="1"/>
        <v>Rodando</v>
      </c>
      <c r="L104" s="226">
        <f t="shared" si="2"/>
        <v>0</v>
      </c>
      <c r="M104" s="227"/>
      <c r="N104" s="222">
        <v>450</v>
      </c>
      <c r="O104" s="223"/>
      <c r="P104" s="35">
        <f t="shared" si="3"/>
        <v>0</v>
      </c>
      <c r="Q104" s="212" t="s">
        <v>155</v>
      </c>
      <c r="R104" s="213"/>
      <c r="S104" s="51">
        <f>IF(C104=$C$78,(L104+$L$78),(L104))+IF(C104=$C$79,($L$79),(0))+IF(C104=$C$80,($L$80),(0))+IF(C104=$C$81,($L$81),(0))+IF(C104=$C$82,($L$82),(0))+IF(C104=$C$83,($L$83),(0))+IF(C104=$C$84,($L$84),(0))+IF(C104=$C$85,($L$85),(0))+IF(C104=$C$86,($L$86),(0))+IF(C104=$C$87,($L$87),(0))+IF(C104=$C$88,($L$88),(0))+IF(C104=$C$89,($L$89),(0))+IF(C104=$C$90,($L$90),(0))+IF(C104=$C$91,($L$91),(0))+IF(C104=$C$92,($L$92),(0))+IF(C104=$C$93,($L$93),(0))+IF(C104=$C$94,($L$94),(0))+IF(C104=$C$95,($L$95),(0))+IF(C104=$C$96,($L$96),(0))+IF(C104=$C$97,($L$97),(0))+IF(C104=$C$98,($L$98),(0))+IF(C104=$C$99,($L$99),(0))+IF(C104=$C$100,($L$100),(0))+IF(C104=$C$101,($L$101),(0))+IF(C104=$C$102,($L$102),(0))+IF(C104=$C$103,($L$103),(0))+IF(C104=$C$77,($L$77),(0))+IF(C104=$C$105,($L$105),(0))+IF(C104=$C$106,($L$106),(0))</f>
        <v>80000</v>
      </c>
      <c r="T104" s="2"/>
      <c r="U104" s="2"/>
      <c r="V104" s="66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1:44" x14ac:dyDescent="0.2">
      <c r="A105" s="100">
        <v>43405</v>
      </c>
      <c r="B105" s="49" t="s">
        <v>116</v>
      </c>
      <c r="C105" s="37" t="s">
        <v>131</v>
      </c>
      <c r="D105" s="3" t="s">
        <v>119</v>
      </c>
      <c r="E105" s="3" t="s">
        <v>121</v>
      </c>
      <c r="F105" s="235">
        <v>1</v>
      </c>
      <c r="G105" s="235"/>
      <c r="H105" s="40">
        <v>180000</v>
      </c>
      <c r="I105" s="218"/>
      <c r="J105" s="239"/>
      <c r="K105" s="31" t="str">
        <f t="shared" si="1"/>
        <v>Rodando</v>
      </c>
      <c r="L105" s="224">
        <f t="shared" si="2"/>
        <v>0</v>
      </c>
      <c r="M105" s="225"/>
      <c r="N105" s="237">
        <v>450</v>
      </c>
      <c r="O105" s="238"/>
      <c r="P105" s="34">
        <f t="shared" si="3"/>
        <v>0</v>
      </c>
      <c r="Q105" s="214" t="s">
        <v>155</v>
      </c>
      <c r="R105" s="215"/>
      <c r="S105" s="51">
        <f>IF(C105=$C$78,(L105+$L$78),(L105))+IF(C105=$C$79,($L$79),(0))+IF(C105=$C$80,($L$80),(0))+IF(C105=$C$81,($L$81),(0))+IF(C105=$C$82,($L$82),(0))+IF(C105=$C$83,($L$83),(0))+IF(C105=$C$84,($L$84),(0))+IF(C105=$C$85,($L$85),(0))+IF(C105=$C$86,($L$86),(0))+IF(C105=$C$87,($L$87),(0))+IF(C105=$C$88,($L$88),(0))+IF(C105=$C$89,($L$89),(0))+IF(C105=$C$90,($L$90),(0))+IF(C105=$C$91,($L$91),(0))+IF(C105=$C$92,($L$92),(0))+IF(C105=$C$93,($L$93),(0))+IF(C105=$C$94,($L$94),(0))+IF(C105=$C$95,($L$95),(0))+IF(C105=$C$96,($L$96),(0))+IF(C105=$C$97,($L$97),(0))+IF(C105=$C$98,($L$98),(0))+IF(C105=$C$99,($L$99),(0))+IF(C105=$C$100,($L$100),(0))+IF(C105=$C$101,($L$101),(0))+IF(C105=$C$102,($L$102),(0))+IF(C105=$C$103,($L$103),(0))+IF(C105=$C$104,($L$104),(0))+IF(C105=$C$77,($L$77),(0))+IF(C105=$C$106,($L$106),(0))</f>
        <v>80000</v>
      </c>
      <c r="T105" s="2"/>
      <c r="U105" s="2"/>
      <c r="V105" s="66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1:44" x14ac:dyDescent="0.2">
      <c r="A106" s="100">
        <v>43405</v>
      </c>
      <c r="B106" s="49" t="s">
        <v>117</v>
      </c>
      <c r="C106" s="37" t="s">
        <v>132</v>
      </c>
      <c r="D106" s="33" t="s">
        <v>119</v>
      </c>
      <c r="E106" s="33" t="s">
        <v>121</v>
      </c>
      <c r="F106" s="236">
        <v>1</v>
      </c>
      <c r="G106" s="236"/>
      <c r="H106" s="40">
        <v>180000</v>
      </c>
      <c r="I106" s="218"/>
      <c r="J106" s="239"/>
      <c r="K106" s="31" t="str">
        <f t="shared" si="1"/>
        <v>Rodando</v>
      </c>
      <c r="L106" s="226">
        <f t="shared" si="2"/>
        <v>0</v>
      </c>
      <c r="M106" s="227"/>
      <c r="N106" s="222">
        <v>450</v>
      </c>
      <c r="O106" s="223"/>
      <c r="P106" s="35">
        <f t="shared" si="3"/>
        <v>0</v>
      </c>
      <c r="Q106" s="212" t="s">
        <v>155</v>
      </c>
      <c r="R106" s="213"/>
      <c r="S106" s="51">
        <f>IF(C106=$C$78,(L106+$L$78),(L106))+IF(C106=$C$79,($L$79),(0))+IF(C106=$C$80,($L$80),(0))+IF(C106=$C$81,($L$81),(0))+IF(C106=$C$82,($L$82),(0))+IF(C106=$C$83,($L$83),(0))+IF(C106=$C$84,($L$84),(0))+IF(C106=$C$85,($L$85),(0))+IF(C106=$C$86,($L$86),(0))+IF(C106=$C$87,($L$87),(0))+IF(C106=$C$88,($L$88),(0))+IF(C106=$C$89,($L$89),(0))+IF(C106=$C$90,($L$90),(0))+IF(C106=$C$91,($L$91),(0))+IF(C106=$C$92,($L$92),(0))+IF(C106=$C$93,($L$93),(0))+IF(C106=$C$94,($L$94),(0))+IF(C106=$C$95,($L$95),(0))+IF(C106=$C$96,($L$96),(0))+IF(C106=$C$97,($L$97),(0))+IF(C106=$C$98,($L$98),(0))+IF(C106=$C$99,($L$99),(0))+IF(C106=$C$100,($L$100),(0))+IF(C106=$C$101,($L$101),(0))+IF(C106=$C$102,($L$102),(0))+IF(C106=$C$103,($L$103),(0))+IF(C106=$C$104,($L$104),(0))+IF(C106=$C$105,($L$105),(0))+IF(C106=$C$77,($L$77),(0))</f>
        <v>80000</v>
      </c>
      <c r="T106" s="2"/>
      <c r="U106" s="2"/>
      <c r="V106" s="66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1:44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66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1:44" x14ac:dyDescent="0.2">
      <c r="A108" s="309"/>
      <c r="B108" s="232"/>
      <c r="C108" s="232"/>
      <c r="D108" s="232"/>
      <c r="E108" s="232"/>
      <c r="F108" s="232"/>
      <c r="G108" s="232"/>
      <c r="H108" s="232"/>
      <c r="I108" s="232"/>
      <c r="J108" s="232"/>
      <c r="K108" s="232"/>
      <c r="L108" s="232"/>
      <c r="M108" s="232"/>
      <c r="N108" s="232"/>
      <c r="O108" s="232"/>
      <c r="P108" s="232"/>
      <c r="Q108" s="232"/>
      <c r="R108" s="232"/>
      <c r="S108" s="232"/>
      <c r="T108" s="232"/>
      <c r="U108" s="69"/>
      <c r="V108" s="66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1:44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2"/>
      <c r="U109" s="2"/>
      <c r="V109" s="66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1:44" ht="23.25" x14ac:dyDescent="0.3">
      <c r="A110" s="149" t="s">
        <v>65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  <c r="O110" s="150"/>
      <c r="P110" s="150"/>
      <c r="Q110" s="150"/>
      <c r="R110" s="150"/>
      <c r="S110" s="150"/>
      <c r="T110" s="150"/>
      <c r="U110" s="68"/>
      <c r="V110" s="66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1:44" s="2" customFormat="1" ht="18.75" customHeight="1" x14ac:dyDescent="0.3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V111" s="66"/>
    </row>
    <row r="112" spans="1:44" x14ac:dyDescent="0.2">
      <c r="A112" s="44" t="s">
        <v>148</v>
      </c>
      <c r="B112" s="28">
        <v>0</v>
      </c>
      <c r="C112" s="282" t="s">
        <v>195</v>
      </c>
      <c r="D112" s="283"/>
      <c r="E112" s="283"/>
      <c r="F112" s="103">
        <v>8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66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1:44" x14ac:dyDescent="0.2">
      <c r="A113" s="130" t="s">
        <v>50</v>
      </c>
      <c r="B113" s="132"/>
      <c r="C113" s="28" t="s">
        <v>138</v>
      </c>
      <c r="D113" s="5" t="s">
        <v>79</v>
      </c>
      <c r="E113" s="5" t="s">
        <v>67</v>
      </c>
      <c r="F113" s="21" t="s">
        <v>68</v>
      </c>
      <c r="G113" s="21" t="s">
        <v>137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66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1:44" x14ac:dyDescent="0.2">
      <c r="A114" s="282" t="s">
        <v>66</v>
      </c>
      <c r="B114" s="283"/>
      <c r="C114" s="284"/>
      <c r="D114" s="28" t="s">
        <v>69</v>
      </c>
      <c r="E114" s="28" t="s">
        <v>70</v>
      </c>
      <c r="F114" s="28" t="s">
        <v>70</v>
      </c>
      <c r="G114" s="28" t="s">
        <v>70</v>
      </c>
      <c r="H114" s="2"/>
      <c r="I114" s="2"/>
      <c r="J114" s="2"/>
      <c r="K114" s="2"/>
      <c r="L114" s="2"/>
      <c r="M114" s="2"/>
      <c r="N114" s="109" t="s">
        <v>133</v>
      </c>
      <c r="O114" s="110"/>
      <c r="P114" s="110"/>
      <c r="Q114" s="111"/>
      <c r="R114" s="159">
        <f>MAX(P130,P147,P164)</f>
        <v>43636</v>
      </c>
      <c r="S114" s="159"/>
      <c r="T114" s="2"/>
      <c r="U114" s="2"/>
      <c r="V114" s="66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1:44" ht="15" customHeight="1" x14ac:dyDescent="0.2">
      <c r="A115" s="259" t="s">
        <v>71</v>
      </c>
      <c r="B115" s="259"/>
      <c r="C115" s="17" t="s">
        <v>35</v>
      </c>
      <c r="D115" s="259" t="s">
        <v>71</v>
      </c>
      <c r="E115" s="259"/>
      <c r="F115" s="17" t="s">
        <v>35</v>
      </c>
      <c r="G115" s="259" t="s">
        <v>71</v>
      </c>
      <c r="H115" s="259"/>
      <c r="I115" s="17" t="s">
        <v>35</v>
      </c>
      <c r="J115" s="259" t="s">
        <v>71</v>
      </c>
      <c r="K115" s="259"/>
      <c r="L115" s="17" t="s">
        <v>35</v>
      </c>
      <c r="M115" s="2"/>
      <c r="N115" s="109" t="s">
        <v>134</v>
      </c>
      <c r="O115" s="110"/>
      <c r="P115" s="110"/>
      <c r="Q115" s="111"/>
      <c r="R115" s="155">
        <f>MAX(O131,O148,O165)</f>
        <v>150000</v>
      </c>
      <c r="S115" s="155"/>
      <c r="T115" s="2"/>
      <c r="U115" s="2"/>
      <c r="V115" s="66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1:44" ht="15" customHeight="1" x14ac:dyDescent="0.2">
      <c r="A116" s="277" t="s">
        <v>78</v>
      </c>
      <c r="B116" s="15" t="s">
        <v>72</v>
      </c>
      <c r="C116" s="29">
        <v>120</v>
      </c>
      <c r="D116" s="277" t="s">
        <v>80</v>
      </c>
      <c r="E116" s="15" t="s">
        <v>72</v>
      </c>
      <c r="F116" s="29">
        <v>120</v>
      </c>
      <c r="G116" s="277" t="s">
        <v>81</v>
      </c>
      <c r="H116" s="15" t="s">
        <v>72</v>
      </c>
      <c r="I116" s="29">
        <v>120</v>
      </c>
      <c r="J116" s="277" t="s">
        <v>88</v>
      </c>
      <c r="K116" s="15" t="s">
        <v>72</v>
      </c>
      <c r="L116" s="29">
        <v>120</v>
      </c>
      <c r="M116" s="2"/>
      <c r="N116" s="152" t="s">
        <v>158</v>
      </c>
      <c r="O116" s="152"/>
      <c r="P116" s="152"/>
      <c r="Q116" s="153"/>
      <c r="R116" s="61">
        <f>IF(AND(P147 &lt; P130,P130 &gt; P164),IF(C132="X",("1º Eixo"),(0)),(IF(AND(P130 &lt; P147,P147 &gt; P164),IF(C149="X",("1º Eixo"),(0)),(IF(AND(P130 &lt; P164,P164 &gt; P147),IF(C166="X",("1º Eixo"),(0)),(0))))))</f>
        <v>0</v>
      </c>
      <c r="S116" s="62" t="str">
        <f>IF(AND(P147 &lt; P130,P130 &gt; P164),IF(C135="X",("2º Eixo"),(0)),(IF(AND(P130 &lt; P147,P147 &gt; P164),IF(C152="X",("2º Eixo"),(0)),(IF(AND(P130 &lt; P164,P164 &gt; P147),IF(C169="X",("2º Eixo"),(0)),(0))))))</f>
        <v>2º Eixo</v>
      </c>
      <c r="T116" s="2"/>
      <c r="U116" s="2"/>
      <c r="V116" s="66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1:44" x14ac:dyDescent="0.2">
      <c r="A117" s="278"/>
      <c r="B117" s="15" t="s">
        <v>157</v>
      </c>
      <c r="C117" s="29">
        <v>400</v>
      </c>
      <c r="D117" s="278"/>
      <c r="E117" s="15" t="s">
        <v>157</v>
      </c>
      <c r="F117" s="29">
        <v>400</v>
      </c>
      <c r="G117" s="278"/>
      <c r="H117" s="15" t="s">
        <v>157</v>
      </c>
      <c r="I117" s="29">
        <v>400</v>
      </c>
      <c r="J117" s="278"/>
      <c r="K117" s="15" t="s">
        <v>157</v>
      </c>
      <c r="L117" s="29">
        <v>400</v>
      </c>
      <c r="M117" s="2"/>
      <c r="N117" s="152"/>
      <c r="O117" s="152"/>
      <c r="P117" s="152"/>
      <c r="Q117" s="153"/>
      <c r="R117" s="63" t="str">
        <f>IF(AND(P147 &lt; P130,P130 &gt; P164),IF(C138="X",("3º Eixo"),(0)),(IF(AND(P130 &lt; P147,P147 &gt; P164),IF(C155="X",("3º Eixo"),(0)),(IF(AND(P130 &lt; P164,P164 &gt; P147),IF(C172="X",("3º Eixo"),(0)),(0))))))</f>
        <v>3º Eixo</v>
      </c>
      <c r="S117" s="64">
        <f>IF(AND(P147 &lt; P130,P130 &gt; P164),IF(C141="X",("4º Eixo"),(0)),(IF(AND(P130 &lt; P147,P147 &gt; P164),IF(C158="X",("4º Eixo"),(0)),(IF(AND(P130 &lt; P164,P164 &gt; P147),IF(C175="X",("4º Eixo"),(0)),(0))))))</f>
        <v>0</v>
      </c>
      <c r="T117" s="2"/>
      <c r="U117" s="2"/>
      <c r="V117" s="66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1:44" x14ac:dyDescent="0.2">
      <c r="A118" s="278"/>
      <c r="B118" s="15" t="s">
        <v>73</v>
      </c>
      <c r="C118" s="29">
        <v>100</v>
      </c>
      <c r="D118" s="278"/>
      <c r="E118" s="15" t="s">
        <v>73</v>
      </c>
      <c r="F118" s="29">
        <v>100</v>
      </c>
      <c r="G118" s="278"/>
      <c r="H118" s="15" t="s">
        <v>73</v>
      </c>
      <c r="I118" s="29">
        <v>100</v>
      </c>
      <c r="J118" s="278"/>
      <c r="K118" s="15" t="s">
        <v>73</v>
      </c>
      <c r="L118" s="29">
        <v>100</v>
      </c>
      <c r="M118" s="2"/>
      <c r="N118" s="2"/>
      <c r="O118" s="2"/>
      <c r="P118" s="2"/>
      <c r="Q118" s="2"/>
      <c r="R118" s="2"/>
      <c r="S118" s="2"/>
      <c r="T118" s="2"/>
      <c r="U118" s="2"/>
      <c r="V118" s="66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1:44" ht="15" customHeight="1" x14ac:dyDescent="0.2">
      <c r="A119" s="278"/>
      <c r="B119" s="15" t="s">
        <v>85</v>
      </c>
      <c r="C119" s="29">
        <v>350</v>
      </c>
      <c r="D119" s="278"/>
      <c r="E119" s="15" t="s">
        <v>85</v>
      </c>
      <c r="F119" s="29">
        <v>350</v>
      </c>
      <c r="G119" s="278"/>
      <c r="H119" s="15" t="s">
        <v>85</v>
      </c>
      <c r="I119" s="29">
        <v>350</v>
      </c>
      <c r="J119" s="278"/>
      <c r="K119" s="15" t="s">
        <v>85</v>
      </c>
      <c r="L119" s="29">
        <v>350</v>
      </c>
      <c r="M119" s="2"/>
      <c r="N119" s="2"/>
      <c r="O119" s="2"/>
      <c r="P119" s="21" t="s">
        <v>14</v>
      </c>
      <c r="Q119" s="130" t="s">
        <v>8</v>
      </c>
      <c r="R119" s="132"/>
      <c r="S119" s="2"/>
      <c r="T119" s="2"/>
      <c r="U119" s="2"/>
      <c r="V119" s="66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1:44" ht="15" customHeight="1" x14ac:dyDescent="0.2">
      <c r="A120" s="278"/>
      <c r="B120" s="15" t="s">
        <v>75</v>
      </c>
      <c r="C120" s="29">
        <v>10</v>
      </c>
      <c r="D120" s="278"/>
      <c r="E120" s="15" t="s">
        <v>75</v>
      </c>
      <c r="F120" s="29">
        <v>10</v>
      </c>
      <c r="G120" s="278"/>
      <c r="H120" s="15" t="s">
        <v>75</v>
      </c>
      <c r="I120" s="29">
        <v>10</v>
      </c>
      <c r="J120" s="278"/>
      <c r="K120" s="15" t="s">
        <v>75</v>
      </c>
      <c r="L120" s="29">
        <v>10</v>
      </c>
      <c r="M120" s="2"/>
      <c r="N120" s="154" t="s">
        <v>159</v>
      </c>
      <c r="O120" s="54" t="s">
        <v>82</v>
      </c>
      <c r="P120" s="53">
        <f>IF(AND(C132="x",C149=0,C166=0),(O131-B112),(IF(AND(C132=0,C149="x",C166=0),(O148-B112),((IF(AND(C132=0,C149=0,C166="X"),(O165-B112),(IF(AND(C132="x",C149="x",C166=0),(MAX(O131-B112,O148-O131)),(IF(AND(C132="x",C149=0,C166="x"),(MAX(O131-B112,O165-O131)),(IF(AND(C132=0,C149="x",C166="x"),(MAX(O148-B112,O165-O148)),(IF(AND(C132="x",C149="x",C166="x"),(MAX(O131-B112,O148-O131,O165-O148)),("Rodando")))))))))))))))</f>
        <v>100000</v>
      </c>
      <c r="Q120" s="145">
        <f>IF(P120="Rodando",("Valor Não Fechado"),(SUM(C133:Q133,C150:Q150,C167:Q167))/(P120))</f>
        <v>3.0999999999999999E-3</v>
      </c>
      <c r="R120" s="146"/>
      <c r="S120" s="2"/>
      <c r="T120" s="2"/>
      <c r="U120" s="2"/>
      <c r="V120" s="66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1:44" x14ac:dyDescent="0.2">
      <c r="A121" s="278"/>
      <c r="B121" s="15" t="s">
        <v>76</v>
      </c>
      <c r="C121" s="29">
        <v>30</v>
      </c>
      <c r="D121" s="278"/>
      <c r="E121" s="15" t="s">
        <v>76</v>
      </c>
      <c r="F121" s="29">
        <v>30</v>
      </c>
      <c r="G121" s="278"/>
      <c r="H121" s="15" t="s">
        <v>76</v>
      </c>
      <c r="I121" s="29">
        <v>30</v>
      </c>
      <c r="J121" s="278"/>
      <c r="K121" s="15" t="s">
        <v>76</v>
      </c>
      <c r="L121" s="29">
        <v>30</v>
      </c>
      <c r="M121" s="2"/>
      <c r="N121" s="154"/>
      <c r="O121" s="54" t="s">
        <v>67</v>
      </c>
      <c r="P121" s="53">
        <f>IF(AND(C135="x",C152=0,C169=0),(O131-B112),(IF(AND(C135=0,C152="x",C169=0),(O148-B112),((IF(AND(C135=0,C152=0,C169="X"),(O165-B112),(IF(AND(C135="x",C152="x",C169=0),(MAX(O131-B112,O148-O131)),(IF(AND(C135="x",C152=0,C169="x"),(MAX(O131-B112,O165-O131)),(IF(AND(C135=0,C152="x",C169="x"),(MAX(O148-B112,O165-O148)),(IF(AND(C135="x",C152="x",C169="x"),(MAX(O131-B112,O148-O131,O165-O148)),("Rodando")))))))))))))))</f>
        <v>50000</v>
      </c>
      <c r="Q121" s="145">
        <f>IF(P121="Rodando",("Valor Não Fechado"),(SUM(C136:Q136,C153:Q153,C170:Q170,))/(P121))</f>
        <v>3.6999999999999998E-2</v>
      </c>
      <c r="R121" s="146"/>
      <c r="S121" s="2"/>
      <c r="T121" s="2"/>
      <c r="U121" s="2"/>
      <c r="V121" s="66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1:44" x14ac:dyDescent="0.2">
      <c r="A122" s="278"/>
      <c r="B122" s="15" t="s">
        <v>77</v>
      </c>
      <c r="C122" s="29">
        <v>10</v>
      </c>
      <c r="D122" s="278"/>
      <c r="E122" s="15" t="s">
        <v>77</v>
      </c>
      <c r="F122" s="29">
        <v>10</v>
      </c>
      <c r="G122" s="278"/>
      <c r="H122" s="15" t="s">
        <v>77</v>
      </c>
      <c r="I122" s="29">
        <v>10</v>
      </c>
      <c r="J122" s="278"/>
      <c r="K122" s="15" t="s">
        <v>77</v>
      </c>
      <c r="L122" s="29">
        <v>10</v>
      </c>
      <c r="M122" s="2"/>
      <c r="N122" s="154"/>
      <c r="O122" s="54" t="s">
        <v>68</v>
      </c>
      <c r="P122" s="53">
        <f>IF(AND(C138="x",C155=0,C172=0),(O131-B112),(IF(AND(C138=0,C155="x",C172=0),(O148-B112),((IF(AND(C138=0,C155=0,C172="X"),(O165-B112),(IF(AND(C138="x",C155="x",C172=0),(MAX(O131-B112,O148-O131)),(IF(AND(C138="x",C155=0,C172="x"),(MAX(O131-B112,O165-O131)),(IF(AND(C138=0,C155="x",C172="x"),(MAX(O148-B112,O165-O148)),(IF(AND(C138="x",C155="x",C172="x"),(MAX(O131-B112,O148-O131,O165-O148)),("Rodando")))))))))))))))</f>
        <v>50000</v>
      </c>
      <c r="Q122" s="145">
        <f>IF(P122="Rodando",("Valor Não Fechado"),(SUM(C139:Q139,C156:Q156,C173:Q173))/(P122))</f>
        <v>3.2399999999999998E-2</v>
      </c>
      <c r="R122" s="146"/>
      <c r="S122" s="2"/>
      <c r="T122" s="2"/>
      <c r="U122" s="2"/>
      <c r="V122" s="66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1:44" x14ac:dyDescent="0.2">
      <c r="A123" s="278"/>
      <c r="B123" s="15" t="s">
        <v>86</v>
      </c>
      <c r="C123" s="29">
        <v>150</v>
      </c>
      <c r="D123" s="278"/>
      <c r="E123" s="15" t="s">
        <v>86</v>
      </c>
      <c r="F123" s="29">
        <v>150</v>
      </c>
      <c r="G123" s="278"/>
      <c r="H123" s="15" t="s">
        <v>86</v>
      </c>
      <c r="I123" s="29">
        <v>150</v>
      </c>
      <c r="J123" s="278"/>
      <c r="K123" s="15" t="s">
        <v>86</v>
      </c>
      <c r="L123" s="29">
        <v>150</v>
      </c>
      <c r="M123" s="2"/>
      <c r="N123" s="154"/>
      <c r="O123" s="54" t="s">
        <v>137</v>
      </c>
      <c r="P123" s="53" t="str">
        <f>IF(AND(C141="x",C158=0,C175=0),(O131-B112),(IF(AND(C141=0,C158="x",C175=0),(O148-B112),((IF(AND(C141=0,C158=0,C175="X"),(O165-B112),(IF(AND(C141="x",C158="x",C175=0),(MAX(O131-B112,O148-O131)),(IF(AND(C141="x",C158=0,C175="x"),(MAX(O131-B112,O165-O131)),(IF(AND(C141=0,C158="x",C175="x"),(MAX(O148-B112,O165-O148)),(IF(AND(C141="x",C158="x",C175="x"),(MAX(O131-B112,O148-O131,O165-O148)),("Rodando")))))))))))))))</f>
        <v>Rodando</v>
      </c>
      <c r="Q123" s="145" t="str">
        <f>IF(P123="Rodando",("Valor Não Fechado"),(SUM(C142:Q142,C159:Q159,C176:Q176))/(P123))</f>
        <v>Valor Não Fechado</v>
      </c>
      <c r="R123" s="146"/>
      <c r="S123" s="2"/>
      <c r="T123" s="2"/>
      <c r="U123" s="2"/>
      <c r="V123" s="66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1:44" x14ac:dyDescent="0.2">
      <c r="A124" s="278"/>
      <c r="B124" s="15" t="s">
        <v>74</v>
      </c>
      <c r="C124" s="29">
        <v>80</v>
      </c>
      <c r="D124" s="278"/>
      <c r="E124" s="15" t="s">
        <v>74</v>
      </c>
      <c r="F124" s="29">
        <v>80</v>
      </c>
      <c r="G124" s="278"/>
      <c r="H124" s="15" t="s">
        <v>74</v>
      </c>
      <c r="I124" s="29">
        <v>80</v>
      </c>
      <c r="J124" s="278"/>
      <c r="K124" s="15" t="s">
        <v>74</v>
      </c>
      <c r="L124" s="29">
        <v>80</v>
      </c>
      <c r="M124" s="2"/>
      <c r="N124" s="20"/>
      <c r="O124" s="19"/>
      <c r="P124" s="14"/>
      <c r="Q124" s="14"/>
      <c r="R124" s="11"/>
      <c r="S124" s="2"/>
      <c r="T124" s="2"/>
      <c r="U124" s="2"/>
      <c r="V124" s="66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1:44" x14ac:dyDescent="0.2">
      <c r="A125" s="278"/>
      <c r="B125" s="15" t="s">
        <v>87</v>
      </c>
      <c r="C125" s="29">
        <v>10</v>
      </c>
      <c r="D125" s="278"/>
      <c r="E125" s="15" t="s">
        <v>87</v>
      </c>
      <c r="F125" s="29">
        <v>10</v>
      </c>
      <c r="G125" s="278"/>
      <c r="H125" s="15" t="s">
        <v>87</v>
      </c>
      <c r="I125" s="29">
        <v>10</v>
      </c>
      <c r="J125" s="278"/>
      <c r="K125" s="15" t="s">
        <v>87</v>
      </c>
      <c r="L125" s="29">
        <v>10</v>
      </c>
      <c r="M125" s="2"/>
      <c r="N125" s="20"/>
      <c r="O125" s="19"/>
      <c r="P125" s="14"/>
      <c r="Q125" s="14"/>
      <c r="R125" s="11"/>
      <c r="S125" s="2"/>
      <c r="T125" s="2"/>
      <c r="U125" s="2"/>
      <c r="V125" s="66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1:44" ht="15" customHeight="1" x14ac:dyDescent="0.2">
      <c r="A126" s="278"/>
      <c r="B126" s="15" t="s">
        <v>32</v>
      </c>
      <c r="C126" s="29">
        <v>50</v>
      </c>
      <c r="D126" s="278"/>
      <c r="E126" s="15" t="s">
        <v>32</v>
      </c>
      <c r="F126" s="29">
        <v>50</v>
      </c>
      <c r="G126" s="278"/>
      <c r="H126" s="15" t="s">
        <v>32</v>
      </c>
      <c r="I126" s="29">
        <v>50</v>
      </c>
      <c r="J126" s="278"/>
      <c r="K126" s="15" t="s">
        <v>32</v>
      </c>
      <c r="L126" s="29">
        <v>50</v>
      </c>
      <c r="M126" s="2"/>
      <c r="N126" s="147" t="s">
        <v>17</v>
      </c>
      <c r="O126" s="147"/>
      <c r="P126" s="148">
        <f>(SUM(Q120:R123)/4)*F112</f>
        <v>0.14499999999999999</v>
      </c>
      <c r="Q126" s="148"/>
      <c r="R126" s="2"/>
      <c r="S126" s="2"/>
      <c r="T126" s="2"/>
      <c r="U126" s="2"/>
      <c r="V126" s="66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1:44" ht="15" customHeight="1" x14ac:dyDescent="0.2">
      <c r="A127" s="279"/>
      <c r="B127" s="15" t="s">
        <v>44</v>
      </c>
      <c r="C127" s="29">
        <v>80</v>
      </c>
      <c r="D127" s="279"/>
      <c r="E127" s="15" t="s">
        <v>44</v>
      </c>
      <c r="F127" s="29">
        <v>80</v>
      </c>
      <c r="G127" s="279"/>
      <c r="H127" s="15" t="s">
        <v>44</v>
      </c>
      <c r="I127" s="29">
        <v>80</v>
      </c>
      <c r="J127" s="279"/>
      <c r="K127" s="15" t="s">
        <v>44</v>
      </c>
      <c r="L127" s="29">
        <v>80</v>
      </c>
      <c r="M127" s="2"/>
      <c r="N127" s="147"/>
      <c r="O127" s="147"/>
      <c r="P127" s="148"/>
      <c r="Q127" s="148"/>
      <c r="R127" s="1" t="s">
        <v>23</v>
      </c>
      <c r="S127" s="2"/>
      <c r="T127" s="2"/>
      <c r="U127" s="2"/>
      <c r="V127" s="66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1:4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14" t="s">
        <v>197</v>
      </c>
      <c r="O128" s="215"/>
      <c r="P128" s="2"/>
      <c r="Q128" s="2"/>
      <c r="R128" s="2"/>
      <c r="S128" s="2"/>
      <c r="T128" s="2"/>
      <c r="U128" s="2"/>
      <c r="V128" s="66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1:44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66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1:44" ht="18.75" customHeight="1" x14ac:dyDescent="0.2">
      <c r="A130" s="2"/>
      <c r="B130" s="152" t="s">
        <v>65</v>
      </c>
      <c r="C130" s="152"/>
      <c r="D130" s="152"/>
      <c r="E130" s="152"/>
      <c r="F130" s="152"/>
      <c r="G130" s="152"/>
      <c r="H130" s="152"/>
      <c r="I130" s="152"/>
      <c r="J130" s="152"/>
      <c r="K130" s="152"/>
      <c r="L130" s="152"/>
      <c r="M130" s="152"/>
      <c r="N130" s="152"/>
      <c r="O130" s="18" t="s">
        <v>18</v>
      </c>
      <c r="P130" s="280">
        <v>43485</v>
      </c>
      <c r="Q130" s="281"/>
      <c r="R130" s="2"/>
      <c r="S130" s="2"/>
      <c r="T130" s="2"/>
      <c r="U130" s="2"/>
      <c r="V130" s="66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1:44" x14ac:dyDescent="0.2">
      <c r="A131" s="2"/>
      <c r="B131" s="16" t="s">
        <v>55</v>
      </c>
      <c r="C131" s="282" t="s">
        <v>83</v>
      </c>
      <c r="D131" s="283"/>
      <c r="E131" s="283"/>
      <c r="F131" s="283"/>
      <c r="G131" s="283"/>
      <c r="H131" s="283"/>
      <c r="I131" s="283"/>
      <c r="J131" s="283"/>
      <c r="K131" s="283"/>
      <c r="L131" s="283"/>
      <c r="M131" s="284"/>
      <c r="N131" s="16" t="s">
        <v>84</v>
      </c>
      <c r="O131" s="285">
        <v>50000</v>
      </c>
      <c r="P131" s="285"/>
      <c r="Q131" s="285"/>
      <c r="R131" s="2"/>
      <c r="S131" s="2"/>
      <c r="T131" s="2"/>
      <c r="U131" s="2"/>
      <c r="V131" s="66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1:44" x14ac:dyDescent="0.2">
      <c r="A132" s="2"/>
      <c r="B132" s="39" t="s">
        <v>136</v>
      </c>
      <c r="C132" s="28"/>
      <c r="D132" s="28"/>
      <c r="E132" s="28"/>
      <c r="F132" s="28"/>
      <c r="G132" s="28"/>
      <c r="H132" s="28"/>
      <c r="I132" s="28"/>
      <c r="J132" s="28"/>
      <c r="K132" s="253"/>
      <c r="L132" s="254"/>
      <c r="M132" s="253"/>
      <c r="N132" s="254"/>
      <c r="O132" s="253"/>
      <c r="P132" s="254"/>
      <c r="Q132" s="28"/>
      <c r="R132" s="2"/>
      <c r="S132" s="2"/>
      <c r="T132" s="2"/>
      <c r="U132" s="2"/>
      <c r="V132" s="66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1:44" x14ac:dyDescent="0.2">
      <c r="A133" s="2"/>
      <c r="B133" s="272" t="s">
        <v>78</v>
      </c>
      <c r="C133" s="10">
        <f>IF(C132="X",($C$116),(0))</f>
        <v>0</v>
      </c>
      <c r="D133" s="10">
        <f>IF(D132="X",($C$117),(0))</f>
        <v>0</v>
      </c>
      <c r="E133" s="10">
        <f>IF(E132="X",($C$118),(0))</f>
        <v>0</v>
      </c>
      <c r="F133" s="10">
        <f>IF(F132="X",($C$123),(0))</f>
        <v>0</v>
      </c>
      <c r="G133" s="10">
        <f>IF(G132="X",($C$120),(0))</f>
        <v>0</v>
      </c>
      <c r="H133" s="10">
        <f>IF(H132="X",($C$121),(0))</f>
        <v>0</v>
      </c>
      <c r="I133" s="10">
        <f>IF(I132="X",($C$122),(0))</f>
        <v>0</v>
      </c>
      <c r="J133" s="10">
        <f>IF(J132="X",($C$124),(0))</f>
        <v>0</v>
      </c>
      <c r="K133" s="249">
        <f>IF(K132="X",($C$119),(0))</f>
        <v>0</v>
      </c>
      <c r="L133" s="250"/>
      <c r="M133" s="249">
        <f>IF(M132="X",($C$125),(0))</f>
        <v>0</v>
      </c>
      <c r="N133" s="250"/>
      <c r="O133" s="249">
        <f>IF(O132="X",($C$127),(0))</f>
        <v>0</v>
      </c>
      <c r="P133" s="250"/>
      <c r="Q133" s="10">
        <f>IF(Q132="X",($C$126),(0))</f>
        <v>0</v>
      </c>
      <c r="R133" s="2"/>
      <c r="S133" s="2"/>
      <c r="T133" s="2"/>
      <c r="U133" s="2"/>
      <c r="V133" s="66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1:44" x14ac:dyDescent="0.2">
      <c r="A134" s="2"/>
      <c r="B134" s="273"/>
      <c r="C134" s="17" t="str">
        <f>$B$116</f>
        <v>Lona</v>
      </c>
      <c r="D134" s="25" t="str">
        <f>$B$117</f>
        <v>Tambor</v>
      </c>
      <c r="E134" s="17" t="str">
        <f>$B$118</f>
        <v>Patinho</v>
      </c>
      <c r="F134" s="38" t="str">
        <f>$B$119</f>
        <v>Cuica</v>
      </c>
      <c r="G134" s="17" t="str">
        <f>$B$120</f>
        <v>Graxa</v>
      </c>
      <c r="H134" s="17" t="str">
        <f>$B$121</f>
        <v>Retentor</v>
      </c>
      <c r="I134" s="17" t="str">
        <f>$B$122</f>
        <v>Roletes</v>
      </c>
      <c r="J134" s="17" t="str">
        <f>$B$123</f>
        <v>Catraca</v>
      </c>
      <c r="K134" s="259" t="str">
        <f>$B$124</f>
        <v>Rolamento</v>
      </c>
      <c r="L134" s="259"/>
      <c r="M134" s="259" t="str">
        <f>$B$125</f>
        <v>Juntas</v>
      </c>
      <c r="N134" s="259"/>
      <c r="O134" s="259" t="str">
        <f>$B$126</f>
        <v>Mão de Obra</v>
      </c>
      <c r="P134" s="259"/>
      <c r="Q134" s="17" t="str">
        <f>$B$127</f>
        <v>Outros</v>
      </c>
      <c r="R134" s="2"/>
      <c r="S134" s="2"/>
      <c r="T134" s="2"/>
      <c r="U134" s="2"/>
      <c r="V134" s="66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1:44" x14ac:dyDescent="0.2">
      <c r="A135" s="2"/>
      <c r="B135" s="39" t="s">
        <v>136</v>
      </c>
      <c r="C135" s="28" t="s">
        <v>105</v>
      </c>
      <c r="D135" s="28"/>
      <c r="E135" s="28"/>
      <c r="F135" s="28"/>
      <c r="G135" s="28" t="s">
        <v>105</v>
      </c>
      <c r="H135" s="28" t="s">
        <v>105</v>
      </c>
      <c r="I135" s="28" t="s">
        <v>105</v>
      </c>
      <c r="J135" s="28"/>
      <c r="K135" s="253"/>
      <c r="L135" s="254"/>
      <c r="M135" s="253" t="s">
        <v>105</v>
      </c>
      <c r="N135" s="254"/>
      <c r="O135" s="253" t="s">
        <v>105</v>
      </c>
      <c r="P135" s="254"/>
      <c r="Q135" s="28" t="s">
        <v>105</v>
      </c>
      <c r="R135" s="2"/>
      <c r="S135" s="2"/>
      <c r="T135" s="2"/>
      <c r="U135" s="2"/>
      <c r="V135" s="66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1:44" x14ac:dyDescent="0.2">
      <c r="A136" s="2"/>
      <c r="B136" s="272" t="s">
        <v>80</v>
      </c>
      <c r="C136" s="10">
        <f>IF(C135="X",($F$116),(0))</f>
        <v>120</v>
      </c>
      <c r="D136" s="10">
        <f>IF(D135="X",($F$117),(0))</f>
        <v>0</v>
      </c>
      <c r="E136" s="10">
        <f>IF(E135="X",($F$118),(0))</f>
        <v>0</v>
      </c>
      <c r="F136" s="10">
        <f>IF(F135="X",($F$123),(0))</f>
        <v>0</v>
      </c>
      <c r="G136" s="10">
        <f>IF(G135="X",($F$120),(0))</f>
        <v>10</v>
      </c>
      <c r="H136" s="10">
        <f>IF(H135="X",($F$121),(0))</f>
        <v>30</v>
      </c>
      <c r="I136" s="10">
        <f>IF(I135="X",($F$122),(0))</f>
        <v>10</v>
      </c>
      <c r="J136" s="10">
        <f>IF(J135="X",($F$124),(0))</f>
        <v>0</v>
      </c>
      <c r="K136" s="249">
        <f>IF(K135="X",($F$119),(0))</f>
        <v>0</v>
      </c>
      <c r="L136" s="250"/>
      <c r="M136" s="249">
        <f>IF(M135="X",($F$125),(0))</f>
        <v>10</v>
      </c>
      <c r="N136" s="250"/>
      <c r="O136" s="249">
        <f>IF(O135="X",($F$127),(0))</f>
        <v>80</v>
      </c>
      <c r="P136" s="250"/>
      <c r="Q136" s="10">
        <f>IF(Q135="X",($F$126),(0))</f>
        <v>50</v>
      </c>
      <c r="R136" s="2"/>
      <c r="S136" s="2"/>
      <c r="T136" s="2"/>
      <c r="U136" s="2"/>
      <c r="V136" s="66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1:44" x14ac:dyDescent="0.2">
      <c r="A137" s="2"/>
      <c r="B137" s="273"/>
      <c r="C137" s="38" t="str">
        <f>$E$116</f>
        <v>Lona</v>
      </c>
      <c r="D137" s="38" t="str">
        <f>$E$117</f>
        <v>Tambor</v>
      </c>
      <c r="E137" s="38" t="str">
        <f>$E$118</f>
        <v>Patinho</v>
      </c>
      <c r="F137" s="38" t="str">
        <f>$E$119</f>
        <v>Cuica</v>
      </c>
      <c r="G137" s="38" t="str">
        <f>$E$120</f>
        <v>Graxa</v>
      </c>
      <c r="H137" s="38" t="str">
        <f>$E$121</f>
        <v>Retentor</v>
      </c>
      <c r="I137" s="38" t="str">
        <f>$E$122</f>
        <v>Roletes</v>
      </c>
      <c r="J137" s="38" t="str">
        <f>$E$123</f>
        <v>Catraca</v>
      </c>
      <c r="K137" s="259" t="str">
        <f>$E$124</f>
        <v>Rolamento</v>
      </c>
      <c r="L137" s="259"/>
      <c r="M137" s="259" t="str">
        <f>$E$125</f>
        <v>Juntas</v>
      </c>
      <c r="N137" s="259"/>
      <c r="O137" s="259" t="str">
        <f>$E$126</f>
        <v>Mão de Obra</v>
      </c>
      <c r="P137" s="259"/>
      <c r="Q137" s="38" t="str">
        <f>$E$127</f>
        <v>Outros</v>
      </c>
      <c r="R137" s="2"/>
      <c r="S137" s="2"/>
      <c r="T137" s="2"/>
      <c r="U137" s="2"/>
      <c r="V137" s="66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1:44" x14ac:dyDescent="0.2">
      <c r="A138" s="2"/>
      <c r="B138" s="39" t="s">
        <v>136</v>
      </c>
      <c r="C138" s="28" t="s">
        <v>105</v>
      </c>
      <c r="D138" s="28"/>
      <c r="E138" s="28"/>
      <c r="F138" s="28"/>
      <c r="G138" s="28" t="s">
        <v>105</v>
      </c>
      <c r="H138" s="28" t="s">
        <v>105</v>
      </c>
      <c r="I138" s="28" t="s">
        <v>105</v>
      </c>
      <c r="J138" s="28"/>
      <c r="K138" s="253"/>
      <c r="L138" s="254"/>
      <c r="M138" s="253" t="s">
        <v>105</v>
      </c>
      <c r="N138" s="254"/>
      <c r="O138" s="253" t="s">
        <v>105</v>
      </c>
      <c r="P138" s="254"/>
      <c r="Q138" s="28" t="s">
        <v>105</v>
      </c>
      <c r="R138" s="2"/>
      <c r="S138" s="2"/>
      <c r="T138" s="2"/>
      <c r="U138" s="2"/>
      <c r="V138" s="66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1:44" x14ac:dyDescent="0.2">
      <c r="A139" s="2"/>
      <c r="B139" s="272" t="s">
        <v>81</v>
      </c>
      <c r="C139" s="10">
        <f>IF(C138="X",($I$116),(0))</f>
        <v>120</v>
      </c>
      <c r="D139" s="10">
        <f>IF(D138="X",($I$117),(0))</f>
        <v>0</v>
      </c>
      <c r="E139" s="10">
        <f>IF(E138="X",($I$118),(0))</f>
        <v>0</v>
      </c>
      <c r="F139" s="10">
        <f>IF(F138="X",($I$123),(0))</f>
        <v>0</v>
      </c>
      <c r="G139" s="10">
        <f>IF(G138="X",($I$120),(0))</f>
        <v>10</v>
      </c>
      <c r="H139" s="10">
        <f>IF(H138="X",($I$121),(0))</f>
        <v>30</v>
      </c>
      <c r="I139" s="10">
        <f>IF(I138="X",($I$122),(0))</f>
        <v>10</v>
      </c>
      <c r="J139" s="10">
        <f>IF(J138="X",($I$124),(0))</f>
        <v>0</v>
      </c>
      <c r="K139" s="249">
        <f>IF(K138="X",($I$119),(0))</f>
        <v>0</v>
      </c>
      <c r="L139" s="250"/>
      <c r="M139" s="249">
        <f>IF(M138="X",($I$125),(0))</f>
        <v>10</v>
      </c>
      <c r="N139" s="250"/>
      <c r="O139" s="249">
        <f>IF(O138="X",($I$127),(0))</f>
        <v>80</v>
      </c>
      <c r="P139" s="250"/>
      <c r="Q139" s="10">
        <f>IF(Q138="X",($I$126),(0))</f>
        <v>50</v>
      </c>
      <c r="R139" s="2"/>
      <c r="S139" s="2"/>
      <c r="T139" s="2"/>
      <c r="U139" s="2"/>
      <c r="V139" s="66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1:44" x14ac:dyDescent="0.2">
      <c r="A140" s="2"/>
      <c r="B140" s="273"/>
      <c r="C140" s="38" t="str">
        <f>$H$116</f>
        <v>Lona</v>
      </c>
      <c r="D140" s="38" t="str">
        <f>$H$117</f>
        <v>Tambor</v>
      </c>
      <c r="E140" s="38" t="str">
        <f>$H$118</f>
        <v>Patinho</v>
      </c>
      <c r="F140" s="38" t="str">
        <f>$H$119</f>
        <v>Cuica</v>
      </c>
      <c r="G140" s="38" t="str">
        <f>$H$120</f>
        <v>Graxa</v>
      </c>
      <c r="H140" s="38" t="str">
        <f>$H$121</f>
        <v>Retentor</v>
      </c>
      <c r="I140" s="38" t="str">
        <f>$H$122</f>
        <v>Roletes</v>
      </c>
      <c r="J140" s="38" t="str">
        <f>$H$123</f>
        <v>Catraca</v>
      </c>
      <c r="K140" s="259" t="str">
        <f>$H$124</f>
        <v>Rolamento</v>
      </c>
      <c r="L140" s="259"/>
      <c r="M140" s="259" t="str">
        <f>$H$125</f>
        <v>Juntas</v>
      </c>
      <c r="N140" s="259"/>
      <c r="O140" s="259" t="str">
        <f>$H$126</f>
        <v>Mão de Obra</v>
      </c>
      <c r="P140" s="259"/>
      <c r="Q140" s="38" t="str">
        <f>$H$127</f>
        <v>Outros</v>
      </c>
      <c r="R140" s="2"/>
      <c r="S140" s="2"/>
      <c r="T140" s="2"/>
      <c r="U140" s="2"/>
      <c r="V140" s="66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1:44" x14ac:dyDescent="0.2">
      <c r="A141" s="2"/>
      <c r="B141" s="39" t="s">
        <v>136</v>
      </c>
      <c r="C141" s="28"/>
      <c r="D141" s="28"/>
      <c r="E141" s="28"/>
      <c r="F141" s="28"/>
      <c r="G141" s="28"/>
      <c r="H141" s="28"/>
      <c r="I141" s="28"/>
      <c r="J141" s="28"/>
      <c r="K141" s="253"/>
      <c r="L141" s="254"/>
      <c r="M141" s="253"/>
      <c r="N141" s="254"/>
      <c r="O141" s="253"/>
      <c r="P141" s="254"/>
      <c r="Q141" s="28"/>
      <c r="R141" s="2"/>
      <c r="S141" s="2"/>
      <c r="T141" s="2"/>
      <c r="U141" s="2"/>
      <c r="V141" s="66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1:44" x14ac:dyDescent="0.2">
      <c r="A142" s="2"/>
      <c r="B142" s="272" t="s">
        <v>88</v>
      </c>
      <c r="C142" s="10">
        <f>IF(C141="X",($L$116),(0))</f>
        <v>0</v>
      </c>
      <c r="D142" s="10">
        <f>IF(D141="X",($L$117),(0))</f>
        <v>0</v>
      </c>
      <c r="E142" s="10">
        <f>IF(E141="X",($L$118),(0))</f>
        <v>0</v>
      </c>
      <c r="F142" s="10">
        <f>IF(F141="X",($L$123),(0))</f>
        <v>0</v>
      </c>
      <c r="G142" s="10">
        <f>IF(G141="X",($L$120),(0))</f>
        <v>0</v>
      </c>
      <c r="H142" s="10">
        <f>IF(H141="X",($L$121),(0))</f>
        <v>0</v>
      </c>
      <c r="I142" s="10">
        <f>IF(I141="X",($L$122),(0))</f>
        <v>0</v>
      </c>
      <c r="J142" s="10">
        <f>IF(J141="X",($L$124),(0))</f>
        <v>0</v>
      </c>
      <c r="K142" s="249">
        <f>IF(K141="X",($L$119),(0))</f>
        <v>0</v>
      </c>
      <c r="L142" s="250"/>
      <c r="M142" s="249">
        <f>IF(M141="X",($L$125),(0))</f>
        <v>0</v>
      </c>
      <c r="N142" s="250"/>
      <c r="O142" s="249">
        <f>IF(O141="X",($L$127),(0))</f>
        <v>0</v>
      </c>
      <c r="P142" s="250"/>
      <c r="Q142" s="10">
        <f>IF(Q141="X",($L$126),(0))</f>
        <v>0</v>
      </c>
      <c r="R142" s="2"/>
      <c r="S142" s="2"/>
      <c r="T142" s="2"/>
      <c r="U142" s="2"/>
      <c r="V142" s="66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1:44" x14ac:dyDescent="0.2">
      <c r="A143" s="2"/>
      <c r="B143" s="273"/>
      <c r="C143" s="38" t="str">
        <f>$K$116</f>
        <v>Lona</v>
      </c>
      <c r="D143" s="38" t="str">
        <f>$K$117</f>
        <v>Tambor</v>
      </c>
      <c r="E143" s="38" t="str">
        <f>$K$118</f>
        <v>Patinho</v>
      </c>
      <c r="F143" s="38" t="str">
        <f>$K$119</f>
        <v>Cuica</v>
      </c>
      <c r="G143" s="38" t="str">
        <f>$K$120</f>
        <v>Graxa</v>
      </c>
      <c r="H143" s="38" t="str">
        <f>$K$121</f>
        <v>Retentor</v>
      </c>
      <c r="I143" s="38" t="str">
        <f>$K$122</f>
        <v>Roletes</v>
      </c>
      <c r="J143" s="38" t="str">
        <f>$K$123</f>
        <v>Catraca</v>
      </c>
      <c r="K143" s="259" t="str">
        <f>$K$124</f>
        <v>Rolamento</v>
      </c>
      <c r="L143" s="259"/>
      <c r="M143" s="259" t="str">
        <f>$K$125</f>
        <v>Juntas</v>
      </c>
      <c r="N143" s="259"/>
      <c r="O143" s="259" t="str">
        <f>$K$126</f>
        <v>Mão de Obra</v>
      </c>
      <c r="P143" s="259"/>
      <c r="Q143" s="38" t="str">
        <f>$K$127</f>
        <v>Outros</v>
      </c>
      <c r="R143" s="2"/>
      <c r="S143" s="2"/>
      <c r="T143" s="2"/>
      <c r="U143" s="2"/>
      <c r="V143" s="66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1:44" x14ac:dyDescent="0.2">
      <c r="A144" s="2"/>
      <c r="B144" s="194" t="s">
        <v>46</v>
      </c>
      <c r="C144" s="194"/>
      <c r="D144" s="255">
        <f>SUM(C133:Q133,C136:Q136,C139:Q139,C142:Q142,)</f>
        <v>620</v>
      </c>
      <c r="E144" s="256"/>
      <c r="F144" s="257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66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1:44" x14ac:dyDescent="0.2">
      <c r="A145" s="2"/>
      <c r="B145" s="151" t="s">
        <v>47</v>
      </c>
      <c r="C145" s="151"/>
      <c r="D145" s="112">
        <f>D144/(O131-P129)</f>
        <v>1.24E-2</v>
      </c>
      <c r="E145" s="113"/>
      <c r="F145" s="11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66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1:44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66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1:44" ht="18.75" x14ac:dyDescent="0.2">
      <c r="A147" s="2"/>
      <c r="B147" s="152" t="s">
        <v>65</v>
      </c>
      <c r="C147" s="152"/>
      <c r="D147" s="152"/>
      <c r="E147" s="152"/>
      <c r="F147" s="152"/>
      <c r="G147" s="152"/>
      <c r="H147" s="152"/>
      <c r="I147" s="152"/>
      <c r="J147" s="152"/>
      <c r="K147" s="152"/>
      <c r="L147" s="152"/>
      <c r="M147" s="152"/>
      <c r="N147" s="152"/>
      <c r="O147" s="18" t="s">
        <v>18</v>
      </c>
      <c r="P147" s="280">
        <v>43575</v>
      </c>
      <c r="Q147" s="281"/>
      <c r="R147" s="2"/>
      <c r="S147" s="2"/>
      <c r="T147" s="2"/>
      <c r="U147" s="2"/>
      <c r="V147" s="66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1:44" x14ac:dyDescent="0.2">
      <c r="A148" s="2"/>
      <c r="B148" s="27" t="s">
        <v>55</v>
      </c>
      <c r="C148" s="282" t="s">
        <v>83</v>
      </c>
      <c r="D148" s="283"/>
      <c r="E148" s="283"/>
      <c r="F148" s="283"/>
      <c r="G148" s="283"/>
      <c r="H148" s="283"/>
      <c r="I148" s="283"/>
      <c r="J148" s="283"/>
      <c r="K148" s="283"/>
      <c r="L148" s="283"/>
      <c r="M148" s="284"/>
      <c r="N148" s="27" t="s">
        <v>84</v>
      </c>
      <c r="O148" s="285">
        <v>100000</v>
      </c>
      <c r="P148" s="285"/>
      <c r="Q148" s="285"/>
      <c r="R148" s="2"/>
      <c r="S148" s="2"/>
      <c r="T148" s="2"/>
      <c r="U148" s="2"/>
      <c r="V148" s="66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1:44" x14ac:dyDescent="0.2">
      <c r="A149" s="2"/>
      <c r="B149" s="39" t="s">
        <v>136</v>
      </c>
      <c r="C149" s="28" t="s">
        <v>105</v>
      </c>
      <c r="D149" s="28"/>
      <c r="E149" s="28"/>
      <c r="F149" s="28"/>
      <c r="G149" s="28" t="s">
        <v>105</v>
      </c>
      <c r="H149" s="28" t="s">
        <v>105</v>
      </c>
      <c r="I149" s="28" t="s">
        <v>105</v>
      </c>
      <c r="J149" s="28"/>
      <c r="K149" s="253"/>
      <c r="L149" s="254"/>
      <c r="M149" s="253" t="s">
        <v>105</v>
      </c>
      <c r="N149" s="254"/>
      <c r="O149" s="253" t="s">
        <v>105</v>
      </c>
      <c r="P149" s="254"/>
      <c r="Q149" s="28" t="s">
        <v>105</v>
      </c>
      <c r="R149" s="2"/>
      <c r="S149" s="2"/>
      <c r="T149" s="2"/>
      <c r="U149" s="2"/>
      <c r="V149" s="66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1:44" x14ac:dyDescent="0.2">
      <c r="A150" s="2"/>
      <c r="B150" s="272" t="s">
        <v>78</v>
      </c>
      <c r="C150" s="10">
        <f>IF(C149="X",($C$116),(0))</f>
        <v>120</v>
      </c>
      <c r="D150" s="10">
        <f>IF(D149="X",($C$117),(0))</f>
        <v>0</v>
      </c>
      <c r="E150" s="10">
        <f>IF(E149="X",($C$118),(0))</f>
        <v>0</v>
      </c>
      <c r="F150" s="10">
        <f>IF(F149="X",($C$123),(0))</f>
        <v>0</v>
      </c>
      <c r="G150" s="10">
        <f>IF(G149="X",($C$120),(0))</f>
        <v>10</v>
      </c>
      <c r="H150" s="10">
        <f>IF(H149="X",($C$121),(0))</f>
        <v>30</v>
      </c>
      <c r="I150" s="10">
        <f>IF(I149="X",($C$122),(0))</f>
        <v>10</v>
      </c>
      <c r="J150" s="10">
        <f>IF(J149="X",($C$124),(0))</f>
        <v>0</v>
      </c>
      <c r="K150" s="249">
        <f>IF(K149="X",($C$119),(0))</f>
        <v>0</v>
      </c>
      <c r="L150" s="250"/>
      <c r="M150" s="249">
        <f>IF(M149="X",($C$125),(0))</f>
        <v>10</v>
      </c>
      <c r="N150" s="250"/>
      <c r="O150" s="249">
        <f>IF(O149="X",($C$127),(0))</f>
        <v>80</v>
      </c>
      <c r="P150" s="250"/>
      <c r="Q150" s="10">
        <f>IF(Q149="X",($C$126),(0))</f>
        <v>50</v>
      </c>
      <c r="R150" s="2"/>
      <c r="S150" s="2"/>
      <c r="T150" s="2"/>
      <c r="U150" s="2"/>
      <c r="V150" s="66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1:44" x14ac:dyDescent="0.2">
      <c r="A151" s="2"/>
      <c r="B151" s="273"/>
      <c r="C151" s="38" t="str">
        <f>$B$116</f>
        <v>Lona</v>
      </c>
      <c r="D151" s="38" t="str">
        <f>$B$117</f>
        <v>Tambor</v>
      </c>
      <c r="E151" s="38" t="str">
        <f>$B$118</f>
        <v>Patinho</v>
      </c>
      <c r="F151" s="38" t="str">
        <f>$B$119</f>
        <v>Cuica</v>
      </c>
      <c r="G151" s="38" t="str">
        <f>$B$120</f>
        <v>Graxa</v>
      </c>
      <c r="H151" s="38" t="str">
        <f>$B$121</f>
        <v>Retentor</v>
      </c>
      <c r="I151" s="38" t="str">
        <f>$B$122</f>
        <v>Roletes</v>
      </c>
      <c r="J151" s="38" t="str">
        <f>$B$123</f>
        <v>Catraca</v>
      </c>
      <c r="K151" s="259" t="str">
        <f>$B$124</f>
        <v>Rolamento</v>
      </c>
      <c r="L151" s="259"/>
      <c r="M151" s="259" t="str">
        <f>$B$125</f>
        <v>Juntas</v>
      </c>
      <c r="N151" s="259"/>
      <c r="O151" s="259" t="str">
        <f>$B$126</f>
        <v>Mão de Obra</v>
      </c>
      <c r="P151" s="259"/>
      <c r="Q151" s="38" t="str">
        <f>$B$127</f>
        <v>Outros</v>
      </c>
      <c r="R151" s="2"/>
      <c r="S151" s="2"/>
      <c r="T151" s="2"/>
      <c r="U151" s="2"/>
      <c r="V151" s="66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1:44" x14ac:dyDescent="0.2">
      <c r="A152" s="2"/>
      <c r="B152" s="39" t="s">
        <v>136</v>
      </c>
      <c r="C152" s="28" t="s">
        <v>105</v>
      </c>
      <c r="D152" s="28"/>
      <c r="E152" s="28"/>
      <c r="F152" s="28"/>
      <c r="G152" s="28"/>
      <c r="H152" s="28"/>
      <c r="I152" s="28"/>
      <c r="J152" s="28"/>
      <c r="K152" s="253"/>
      <c r="L152" s="254"/>
      <c r="M152" s="253"/>
      <c r="N152" s="254"/>
      <c r="O152" s="253" t="s">
        <v>105</v>
      </c>
      <c r="P152" s="254"/>
      <c r="Q152" s="28" t="s">
        <v>105</v>
      </c>
      <c r="R152" s="2"/>
      <c r="S152" s="2"/>
      <c r="T152" s="2"/>
      <c r="U152" s="2"/>
      <c r="V152" s="66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1:44" x14ac:dyDescent="0.2">
      <c r="A153" s="2"/>
      <c r="B153" s="272" t="s">
        <v>80</v>
      </c>
      <c r="C153" s="10">
        <f>IF(C152="X",($F$116),(0))</f>
        <v>120</v>
      </c>
      <c r="D153" s="10">
        <f>IF(D152="X",($F$117),(0))</f>
        <v>0</v>
      </c>
      <c r="E153" s="10">
        <f>IF(E152="X",($F$118),(0))</f>
        <v>0</v>
      </c>
      <c r="F153" s="10">
        <f>IF(F152="X",($F$123),(0))</f>
        <v>0</v>
      </c>
      <c r="G153" s="10">
        <f>IF(G152="X",($F$120),(0))</f>
        <v>0</v>
      </c>
      <c r="H153" s="10">
        <f>IF(H152="X",($F$121),(0))</f>
        <v>0</v>
      </c>
      <c r="I153" s="10">
        <f>IF(I152="X",($F$122),(0))</f>
        <v>0</v>
      </c>
      <c r="J153" s="10">
        <f>IF(J152="X",($F$124),(0))</f>
        <v>0</v>
      </c>
      <c r="K153" s="249">
        <f>IF(K152="X",($F$119),(0))</f>
        <v>0</v>
      </c>
      <c r="L153" s="250"/>
      <c r="M153" s="249">
        <f>IF(M152="X",($F$125),(0))</f>
        <v>0</v>
      </c>
      <c r="N153" s="250"/>
      <c r="O153" s="249">
        <f>IF(O152="X",($F$127),(0))</f>
        <v>80</v>
      </c>
      <c r="P153" s="250"/>
      <c r="Q153" s="10">
        <f>IF(Q152="X",($F$126),(0))</f>
        <v>50</v>
      </c>
      <c r="R153" s="2"/>
      <c r="S153" s="2"/>
      <c r="T153" s="2"/>
      <c r="U153" s="2"/>
      <c r="V153" s="66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1:44" x14ac:dyDescent="0.2">
      <c r="A154" s="2"/>
      <c r="B154" s="273"/>
      <c r="C154" s="38" t="str">
        <f>$E$116</f>
        <v>Lona</v>
      </c>
      <c r="D154" s="38" t="str">
        <f>$E$117</f>
        <v>Tambor</v>
      </c>
      <c r="E154" s="38" t="str">
        <f>$E$118</f>
        <v>Patinho</v>
      </c>
      <c r="F154" s="38" t="str">
        <f>$E$119</f>
        <v>Cuica</v>
      </c>
      <c r="G154" s="38" t="str">
        <f>$E$120</f>
        <v>Graxa</v>
      </c>
      <c r="H154" s="38" t="str">
        <f>$E$121</f>
        <v>Retentor</v>
      </c>
      <c r="I154" s="38" t="str">
        <f>$E$122</f>
        <v>Roletes</v>
      </c>
      <c r="J154" s="38" t="str">
        <f>$E$123</f>
        <v>Catraca</v>
      </c>
      <c r="K154" s="259" t="str">
        <f>$E$124</f>
        <v>Rolamento</v>
      </c>
      <c r="L154" s="259"/>
      <c r="M154" s="259" t="str">
        <f>$E$125</f>
        <v>Juntas</v>
      </c>
      <c r="N154" s="259"/>
      <c r="O154" s="259" t="str">
        <f>$E$126</f>
        <v>Mão de Obra</v>
      </c>
      <c r="P154" s="259"/>
      <c r="Q154" s="38" t="str">
        <f>$E$127</f>
        <v>Outros</v>
      </c>
      <c r="R154" s="2"/>
      <c r="S154" s="2"/>
      <c r="T154" s="2"/>
      <c r="U154" s="2"/>
      <c r="V154" s="66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1:44" x14ac:dyDescent="0.2">
      <c r="A155" s="2"/>
      <c r="B155" s="39" t="s">
        <v>136</v>
      </c>
      <c r="C155" s="28" t="s">
        <v>105</v>
      </c>
      <c r="D155" s="28"/>
      <c r="E155" s="28"/>
      <c r="F155" s="28"/>
      <c r="G155" s="28"/>
      <c r="H155" s="28"/>
      <c r="I155" s="28"/>
      <c r="J155" s="28"/>
      <c r="K155" s="253"/>
      <c r="L155" s="254"/>
      <c r="M155" s="253"/>
      <c r="N155" s="254"/>
      <c r="O155" s="253" t="s">
        <v>105</v>
      </c>
      <c r="P155" s="254"/>
      <c r="Q155" s="28" t="s">
        <v>105</v>
      </c>
      <c r="R155" s="2"/>
      <c r="S155" s="2"/>
      <c r="T155" s="2"/>
      <c r="U155" s="2"/>
      <c r="V155" s="66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1:44" x14ac:dyDescent="0.2">
      <c r="A156" s="2"/>
      <c r="B156" s="272" t="s">
        <v>81</v>
      </c>
      <c r="C156" s="10">
        <f>IF(C155="X",($I$116),(0))</f>
        <v>120</v>
      </c>
      <c r="D156" s="10">
        <f>IF(D155="X",($I$117),(0))</f>
        <v>0</v>
      </c>
      <c r="E156" s="10">
        <f>IF(E155="X",($I$118),(0))</f>
        <v>0</v>
      </c>
      <c r="F156" s="10">
        <f>IF(F155="X",($I$123),(0))</f>
        <v>0</v>
      </c>
      <c r="G156" s="10">
        <f>IF(G155="X",($I$120),(0))</f>
        <v>0</v>
      </c>
      <c r="H156" s="10">
        <f>IF(H155="X",($I$121),(0))</f>
        <v>0</v>
      </c>
      <c r="I156" s="10">
        <f>IF(I155="X",($I$122),(0))</f>
        <v>0</v>
      </c>
      <c r="J156" s="10">
        <f>IF(J155="X",($I$124),(0))</f>
        <v>0</v>
      </c>
      <c r="K156" s="249">
        <f>IF(K155="X",($I$119),(0))</f>
        <v>0</v>
      </c>
      <c r="L156" s="250"/>
      <c r="M156" s="249">
        <f>IF(M155="X",($I$125),(0))</f>
        <v>0</v>
      </c>
      <c r="N156" s="250"/>
      <c r="O156" s="249">
        <f>IF(O155="X",($I$127),(0))</f>
        <v>80</v>
      </c>
      <c r="P156" s="250"/>
      <c r="Q156" s="10">
        <f>IF(Q155="X",($I$126),(0))</f>
        <v>50</v>
      </c>
      <c r="R156" s="2"/>
      <c r="S156" s="2"/>
      <c r="T156" s="2"/>
      <c r="U156" s="2"/>
      <c r="V156" s="66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1:44" x14ac:dyDescent="0.2">
      <c r="A157" s="2"/>
      <c r="B157" s="273"/>
      <c r="C157" s="38" t="str">
        <f>$H$116</f>
        <v>Lona</v>
      </c>
      <c r="D157" s="38" t="str">
        <f>$H$117</f>
        <v>Tambor</v>
      </c>
      <c r="E157" s="38" t="str">
        <f>$H$118</f>
        <v>Patinho</v>
      </c>
      <c r="F157" s="38" t="str">
        <f>$H$119</f>
        <v>Cuica</v>
      </c>
      <c r="G157" s="38" t="str">
        <f>$H$120</f>
        <v>Graxa</v>
      </c>
      <c r="H157" s="38" t="str">
        <f>$H$121</f>
        <v>Retentor</v>
      </c>
      <c r="I157" s="38" t="str">
        <f>$H$122</f>
        <v>Roletes</v>
      </c>
      <c r="J157" s="38" t="str">
        <f>$H$123</f>
        <v>Catraca</v>
      </c>
      <c r="K157" s="259" t="str">
        <f>$H$124</f>
        <v>Rolamento</v>
      </c>
      <c r="L157" s="259"/>
      <c r="M157" s="259" t="str">
        <f>$H$125</f>
        <v>Juntas</v>
      </c>
      <c r="N157" s="259"/>
      <c r="O157" s="259" t="str">
        <f>$H$126</f>
        <v>Mão de Obra</v>
      </c>
      <c r="P157" s="259"/>
      <c r="Q157" s="38" t="str">
        <f>$H$127</f>
        <v>Outros</v>
      </c>
      <c r="R157" s="2"/>
      <c r="S157" s="2"/>
      <c r="T157" s="2"/>
      <c r="U157" s="2"/>
      <c r="V157" s="66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1:44" x14ac:dyDescent="0.2">
      <c r="A158" s="2"/>
      <c r="B158" s="39" t="s">
        <v>136</v>
      </c>
      <c r="C158" s="28"/>
      <c r="D158" s="28"/>
      <c r="E158" s="28"/>
      <c r="F158" s="28"/>
      <c r="G158" s="28"/>
      <c r="H158" s="28"/>
      <c r="I158" s="28"/>
      <c r="J158" s="28"/>
      <c r="K158" s="253"/>
      <c r="L158" s="254"/>
      <c r="M158" s="253"/>
      <c r="N158" s="254"/>
      <c r="O158" s="253"/>
      <c r="P158" s="254"/>
      <c r="Q158" s="28"/>
      <c r="R158" s="2"/>
      <c r="S158" s="2"/>
      <c r="T158" s="2"/>
      <c r="U158" s="2"/>
      <c r="V158" s="66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1:44" x14ac:dyDescent="0.2">
      <c r="A159" s="2"/>
      <c r="B159" s="272" t="s">
        <v>88</v>
      </c>
      <c r="C159" s="10">
        <f>IF(C158="X",($L$116),(0))</f>
        <v>0</v>
      </c>
      <c r="D159" s="10">
        <f>IF(D158="X",($L$117),(0))</f>
        <v>0</v>
      </c>
      <c r="E159" s="10">
        <f>IF(E158="X",($L$118),(0))</f>
        <v>0</v>
      </c>
      <c r="F159" s="10">
        <f>IF(F158="X",($L$123),(0))</f>
        <v>0</v>
      </c>
      <c r="G159" s="10">
        <f>IF(G158="X",($L$120),(0))</f>
        <v>0</v>
      </c>
      <c r="H159" s="10">
        <f>IF(H158="X",($L$121),(0))</f>
        <v>0</v>
      </c>
      <c r="I159" s="10">
        <f>IF(I158="X",($L$122),(0))</f>
        <v>0</v>
      </c>
      <c r="J159" s="10">
        <f>IF(J158="X",($L$124),(0))</f>
        <v>0</v>
      </c>
      <c r="K159" s="249">
        <f>IF(K158="X",($L$119),(0))</f>
        <v>0</v>
      </c>
      <c r="L159" s="250"/>
      <c r="M159" s="249">
        <f>IF(M158="X",($L$125),(0))</f>
        <v>0</v>
      </c>
      <c r="N159" s="250"/>
      <c r="O159" s="249">
        <f>IF(O158="X",($L$127),(0))</f>
        <v>0</v>
      </c>
      <c r="P159" s="250"/>
      <c r="Q159" s="10">
        <f>IF(Q158="X",($L$126),(0))</f>
        <v>0</v>
      </c>
      <c r="R159" s="2"/>
      <c r="S159" s="2"/>
      <c r="T159" s="2"/>
      <c r="U159" s="2"/>
      <c r="V159" s="66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1:44" x14ac:dyDescent="0.2">
      <c r="A160" s="2"/>
      <c r="B160" s="273"/>
      <c r="C160" s="38" t="str">
        <f>$K$116</f>
        <v>Lona</v>
      </c>
      <c r="D160" s="38" t="str">
        <f>$K$117</f>
        <v>Tambor</v>
      </c>
      <c r="E160" s="38" t="str">
        <f>$K$118</f>
        <v>Patinho</v>
      </c>
      <c r="F160" s="38" t="str">
        <f>$K$119</f>
        <v>Cuica</v>
      </c>
      <c r="G160" s="38" t="str">
        <f>$K$120</f>
        <v>Graxa</v>
      </c>
      <c r="H160" s="38" t="str">
        <f>$K$121</f>
        <v>Retentor</v>
      </c>
      <c r="I160" s="38" t="str">
        <f>$K$122</f>
        <v>Roletes</v>
      </c>
      <c r="J160" s="38" t="str">
        <f>$K$123</f>
        <v>Catraca</v>
      </c>
      <c r="K160" s="259" t="str">
        <f>$K$124</f>
        <v>Rolamento</v>
      </c>
      <c r="L160" s="259"/>
      <c r="M160" s="259" t="str">
        <f>$K$125</f>
        <v>Juntas</v>
      </c>
      <c r="N160" s="259"/>
      <c r="O160" s="259" t="str">
        <f>$K$126</f>
        <v>Mão de Obra</v>
      </c>
      <c r="P160" s="259"/>
      <c r="Q160" s="38" t="str">
        <f>$K$127</f>
        <v>Outros</v>
      </c>
      <c r="R160" s="2"/>
      <c r="S160" s="2"/>
      <c r="T160" s="2"/>
      <c r="U160" s="2"/>
      <c r="V160" s="66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1:44" x14ac:dyDescent="0.2">
      <c r="A161" s="2"/>
      <c r="B161" s="194" t="s">
        <v>46</v>
      </c>
      <c r="C161" s="194"/>
      <c r="D161" s="255">
        <f>SUM(C150:Q150,C153:Q153,C156:Q156,C159:Q159,)</f>
        <v>810</v>
      </c>
      <c r="E161" s="256"/>
      <c r="F161" s="257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66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1:44" x14ac:dyDescent="0.2">
      <c r="A162" s="2"/>
      <c r="B162" s="151" t="s">
        <v>47</v>
      </c>
      <c r="C162" s="151"/>
      <c r="D162" s="112">
        <f>D161/(O148-O131)</f>
        <v>1.6199999999999999E-2</v>
      </c>
      <c r="E162" s="113"/>
      <c r="F162" s="11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66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1:44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66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1:44" ht="18.75" x14ac:dyDescent="0.2">
      <c r="A164" s="2"/>
      <c r="B164" s="152" t="s">
        <v>65</v>
      </c>
      <c r="C164" s="152"/>
      <c r="D164" s="152"/>
      <c r="E164" s="152"/>
      <c r="F164" s="152"/>
      <c r="G164" s="152"/>
      <c r="H164" s="152"/>
      <c r="I164" s="152"/>
      <c r="J164" s="152"/>
      <c r="K164" s="152"/>
      <c r="L164" s="152"/>
      <c r="M164" s="152"/>
      <c r="N164" s="152"/>
      <c r="O164" s="18" t="s">
        <v>18</v>
      </c>
      <c r="P164" s="280">
        <v>43636</v>
      </c>
      <c r="Q164" s="281"/>
      <c r="R164" s="2"/>
      <c r="S164" s="2"/>
      <c r="T164" s="2"/>
      <c r="U164" s="2"/>
      <c r="V164" s="66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1:44" x14ac:dyDescent="0.2">
      <c r="A165" s="2"/>
      <c r="B165" s="27" t="s">
        <v>55</v>
      </c>
      <c r="C165" s="282" t="s">
        <v>83</v>
      </c>
      <c r="D165" s="283"/>
      <c r="E165" s="283"/>
      <c r="F165" s="283"/>
      <c r="G165" s="283"/>
      <c r="H165" s="283"/>
      <c r="I165" s="283"/>
      <c r="J165" s="283"/>
      <c r="K165" s="283"/>
      <c r="L165" s="283"/>
      <c r="M165" s="284"/>
      <c r="N165" s="27" t="s">
        <v>84</v>
      </c>
      <c r="O165" s="285">
        <v>150000</v>
      </c>
      <c r="P165" s="285"/>
      <c r="Q165" s="285"/>
      <c r="R165" s="2"/>
      <c r="S165" s="2"/>
      <c r="T165" s="2"/>
      <c r="U165" s="2"/>
      <c r="V165" s="66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1:44" x14ac:dyDescent="0.2">
      <c r="A166" s="2"/>
      <c r="B166" s="39" t="s">
        <v>136</v>
      </c>
      <c r="C166" s="28"/>
      <c r="D166" s="28"/>
      <c r="E166" s="28"/>
      <c r="F166" s="28"/>
      <c r="G166" s="28"/>
      <c r="H166" s="28"/>
      <c r="I166" s="28"/>
      <c r="J166" s="28"/>
      <c r="K166" s="253"/>
      <c r="L166" s="254"/>
      <c r="M166" s="253"/>
      <c r="N166" s="254"/>
      <c r="O166" s="253"/>
      <c r="P166" s="254"/>
      <c r="Q166" s="28"/>
      <c r="R166" s="2"/>
      <c r="S166" s="2"/>
      <c r="T166" s="2"/>
      <c r="U166" s="2"/>
      <c r="V166" s="66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1:44" x14ac:dyDescent="0.2">
      <c r="A167" s="2"/>
      <c r="B167" s="272" t="s">
        <v>78</v>
      </c>
      <c r="C167" s="10">
        <f>IF(C166="X",($C$116),(0))</f>
        <v>0</v>
      </c>
      <c r="D167" s="10">
        <f>IF(D166="X",($C$117),(0))</f>
        <v>0</v>
      </c>
      <c r="E167" s="10">
        <f>IF(E166="X",($C$118),(0))</f>
        <v>0</v>
      </c>
      <c r="F167" s="10">
        <f>IF(F166="X",($C$123),(0))</f>
        <v>0</v>
      </c>
      <c r="G167" s="10">
        <f>IF(G166="X",($C$120),(0))</f>
        <v>0</v>
      </c>
      <c r="H167" s="10">
        <f>IF(H166="X",($C$121),(0))</f>
        <v>0</v>
      </c>
      <c r="I167" s="10">
        <f>IF(I166="X",($C$122),(0))</f>
        <v>0</v>
      </c>
      <c r="J167" s="10">
        <f>IF(J166="X",($C$124),(0))</f>
        <v>0</v>
      </c>
      <c r="K167" s="249">
        <f>IF(K166="X",($C$119),(0))</f>
        <v>0</v>
      </c>
      <c r="L167" s="250"/>
      <c r="M167" s="249">
        <f>IF(M166="X",($C$125),(0))</f>
        <v>0</v>
      </c>
      <c r="N167" s="250"/>
      <c r="O167" s="249">
        <f>IF(O166="X",($C$127),(0))</f>
        <v>0</v>
      </c>
      <c r="P167" s="250"/>
      <c r="Q167" s="10">
        <f>IF(Q166="X",($C$126),(0))</f>
        <v>0</v>
      </c>
      <c r="R167" s="2"/>
      <c r="S167" s="2"/>
      <c r="T167" s="2"/>
      <c r="U167" s="2"/>
      <c r="V167" s="66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1:44" x14ac:dyDescent="0.2">
      <c r="A168" s="2"/>
      <c r="B168" s="273"/>
      <c r="C168" s="38" t="str">
        <f>$B$116</f>
        <v>Lona</v>
      </c>
      <c r="D168" s="38" t="str">
        <f>$B$117</f>
        <v>Tambor</v>
      </c>
      <c r="E168" s="38" t="str">
        <f>$B$118</f>
        <v>Patinho</v>
      </c>
      <c r="F168" s="38" t="str">
        <f>$B$119</f>
        <v>Cuica</v>
      </c>
      <c r="G168" s="38" t="str">
        <f>$B$120</f>
        <v>Graxa</v>
      </c>
      <c r="H168" s="38" t="str">
        <f>$B$121</f>
        <v>Retentor</v>
      </c>
      <c r="I168" s="38" t="str">
        <f>$B$122</f>
        <v>Roletes</v>
      </c>
      <c r="J168" s="38" t="str">
        <f>$B$123</f>
        <v>Catraca</v>
      </c>
      <c r="K168" s="259" t="str">
        <f>$B$124</f>
        <v>Rolamento</v>
      </c>
      <c r="L168" s="259"/>
      <c r="M168" s="259" t="str">
        <f>$B$125</f>
        <v>Juntas</v>
      </c>
      <c r="N168" s="259"/>
      <c r="O168" s="259" t="str">
        <f>$B$126</f>
        <v>Mão de Obra</v>
      </c>
      <c r="P168" s="259"/>
      <c r="Q168" s="38" t="str">
        <f>$B$127</f>
        <v>Outros</v>
      </c>
      <c r="R168" s="2"/>
      <c r="S168" s="2"/>
      <c r="T168" s="2"/>
      <c r="U168" s="2"/>
      <c r="V168" s="66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1:44" x14ac:dyDescent="0.2">
      <c r="A169" s="2"/>
      <c r="B169" s="39" t="s">
        <v>136</v>
      </c>
      <c r="C169" s="28" t="s">
        <v>105</v>
      </c>
      <c r="D169" s="28" t="s">
        <v>105</v>
      </c>
      <c r="E169" s="28"/>
      <c r="F169" s="28" t="s">
        <v>105</v>
      </c>
      <c r="G169" s="28" t="s">
        <v>105</v>
      </c>
      <c r="H169" s="28" t="s">
        <v>105</v>
      </c>
      <c r="I169" s="28" t="s">
        <v>105</v>
      </c>
      <c r="J169" s="28" t="s">
        <v>105</v>
      </c>
      <c r="K169" s="253" t="s">
        <v>105</v>
      </c>
      <c r="L169" s="254"/>
      <c r="M169" s="253" t="s">
        <v>105</v>
      </c>
      <c r="N169" s="254"/>
      <c r="O169" s="253" t="s">
        <v>105</v>
      </c>
      <c r="P169" s="254"/>
      <c r="Q169" s="28" t="s">
        <v>105</v>
      </c>
      <c r="R169" s="2"/>
      <c r="S169" s="2"/>
      <c r="T169" s="2"/>
      <c r="U169" s="2"/>
      <c r="V169" s="66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1:44" x14ac:dyDescent="0.2">
      <c r="A170" s="2"/>
      <c r="B170" s="272" t="s">
        <v>80</v>
      </c>
      <c r="C170" s="10">
        <f>IF(C169="X",($F$116),(0))</f>
        <v>120</v>
      </c>
      <c r="D170" s="10">
        <f>IF(D169="X",($F$117),(0))</f>
        <v>400</v>
      </c>
      <c r="E170" s="10">
        <f>IF(E169="X",($F$118),(0))</f>
        <v>0</v>
      </c>
      <c r="F170" s="10">
        <f>IF(F169="X",($F$123),(0))</f>
        <v>150</v>
      </c>
      <c r="G170" s="10">
        <f>IF(G169="X",($F$120),(0))</f>
        <v>10</v>
      </c>
      <c r="H170" s="10">
        <f>IF(H169="X",($F$121),(0))</f>
        <v>30</v>
      </c>
      <c r="I170" s="10">
        <f>IF(I169="X",($F$122),(0))</f>
        <v>10</v>
      </c>
      <c r="J170" s="10">
        <f>IF(J169="X",($F$124),(0))</f>
        <v>80</v>
      </c>
      <c r="K170" s="249">
        <f>IF(K169="X",($F$119),(0))</f>
        <v>350</v>
      </c>
      <c r="L170" s="250"/>
      <c r="M170" s="249">
        <f>IF(M169="X",($F$125),(0))</f>
        <v>10</v>
      </c>
      <c r="N170" s="250"/>
      <c r="O170" s="249">
        <f>IF(O169="X",($F$127),(0))</f>
        <v>80</v>
      </c>
      <c r="P170" s="250"/>
      <c r="Q170" s="10">
        <f>IF(Q169="X",($F$126),(0))</f>
        <v>50</v>
      </c>
      <c r="R170" s="2"/>
      <c r="S170" s="2"/>
      <c r="T170" s="2"/>
      <c r="U170" s="2"/>
      <c r="V170" s="66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1:44" x14ac:dyDescent="0.2">
      <c r="A171" s="2"/>
      <c r="B171" s="273"/>
      <c r="C171" s="38" t="str">
        <f>$E$116</f>
        <v>Lona</v>
      </c>
      <c r="D171" s="38" t="str">
        <f>$E$117</f>
        <v>Tambor</v>
      </c>
      <c r="E171" s="38" t="str">
        <f>$E$118</f>
        <v>Patinho</v>
      </c>
      <c r="F171" s="38" t="str">
        <f>$E$119</f>
        <v>Cuica</v>
      </c>
      <c r="G171" s="38" t="str">
        <f>$E$120</f>
        <v>Graxa</v>
      </c>
      <c r="H171" s="38" t="str">
        <f>$E$121</f>
        <v>Retentor</v>
      </c>
      <c r="I171" s="38" t="str">
        <f>$E$122</f>
        <v>Roletes</v>
      </c>
      <c r="J171" s="38" t="str">
        <f>$E$123</f>
        <v>Catraca</v>
      </c>
      <c r="K171" s="259" t="str">
        <f>$E$124</f>
        <v>Rolamento</v>
      </c>
      <c r="L171" s="259"/>
      <c r="M171" s="259" t="str">
        <f>$E$125</f>
        <v>Juntas</v>
      </c>
      <c r="N171" s="259"/>
      <c r="O171" s="259" t="str">
        <f>$E$126</f>
        <v>Mão de Obra</v>
      </c>
      <c r="P171" s="259"/>
      <c r="Q171" s="38" t="str">
        <f>$E$127</f>
        <v>Outros</v>
      </c>
      <c r="R171" s="2"/>
      <c r="S171" s="2"/>
      <c r="T171" s="2"/>
      <c r="U171" s="2"/>
      <c r="V171" s="66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1:44" x14ac:dyDescent="0.2">
      <c r="A172" s="2"/>
      <c r="B172" s="39" t="s">
        <v>136</v>
      </c>
      <c r="C172" s="28" t="s">
        <v>105</v>
      </c>
      <c r="D172" s="28" t="s">
        <v>105</v>
      </c>
      <c r="E172" s="28"/>
      <c r="F172" s="28"/>
      <c r="G172" s="28" t="s">
        <v>105</v>
      </c>
      <c r="H172" s="28" t="s">
        <v>105</v>
      </c>
      <c r="I172" s="28" t="s">
        <v>105</v>
      </c>
      <c r="J172" s="28"/>
      <c r="K172" s="253" t="s">
        <v>105</v>
      </c>
      <c r="L172" s="254"/>
      <c r="M172" s="253" t="s">
        <v>105</v>
      </c>
      <c r="N172" s="254"/>
      <c r="O172" s="253" t="s">
        <v>105</v>
      </c>
      <c r="P172" s="254"/>
      <c r="Q172" s="28" t="s">
        <v>105</v>
      </c>
      <c r="R172" s="2"/>
      <c r="S172" s="2"/>
      <c r="T172" s="2"/>
      <c r="U172" s="2"/>
      <c r="V172" s="66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1:44" x14ac:dyDescent="0.2">
      <c r="A173" s="2"/>
      <c r="B173" s="272" t="s">
        <v>81</v>
      </c>
      <c r="C173" s="10">
        <f>IF(C172="X",($I$116),(0))</f>
        <v>120</v>
      </c>
      <c r="D173" s="10">
        <f>IF(D172="X",($I$117),(0))</f>
        <v>400</v>
      </c>
      <c r="E173" s="10">
        <f>IF(E172="X",($I$118),(0))</f>
        <v>0</v>
      </c>
      <c r="F173" s="10">
        <f>IF(F172="X",($I$123),(0))</f>
        <v>0</v>
      </c>
      <c r="G173" s="10">
        <f>IF(G172="X",($I$120),(0))</f>
        <v>10</v>
      </c>
      <c r="H173" s="10">
        <f>IF(H172="X",($I$121),(0))</f>
        <v>30</v>
      </c>
      <c r="I173" s="10">
        <f>IF(I172="X",($I$122),(0))</f>
        <v>10</v>
      </c>
      <c r="J173" s="10">
        <f>IF(J172="X",($I$124),(0))</f>
        <v>0</v>
      </c>
      <c r="K173" s="249">
        <f>IF(K172="X",($I$119),(0))</f>
        <v>350</v>
      </c>
      <c r="L173" s="250"/>
      <c r="M173" s="249">
        <f>IF(M172="X",($I$125),(0))</f>
        <v>10</v>
      </c>
      <c r="N173" s="250"/>
      <c r="O173" s="249">
        <f>IF(O172="X",($I$127),(0))</f>
        <v>80</v>
      </c>
      <c r="P173" s="250"/>
      <c r="Q173" s="10">
        <f>IF(Q172="X",($I$126),(0))</f>
        <v>50</v>
      </c>
      <c r="R173" s="2"/>
      <c r="S173" s="2"/>
      <c r="T173" s="2"/>
      <c r="U173" s="2"/>
      <c r="V173" s="66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1:44" x14ac:dyDescent="0.2">
      <c r="A174" s="2"/>
      <c r="B174" s="273"/>
      <c r="C174" s="38" t="str">
        <f>$H$116</f>
        <v>Lona</v>
      </c>
      <c r="D174" s="38" t="str">
        <f>$H$117</f>
        <v>Tambor</v>
      </c>
      <c r="E174" s="38" t="str">
        <f>$H$118</f>
        <v>Patinho</v>
      </c>
      <c r="F174" s="38" t="str">
        <f>$H$119</f>
        <v>Cuica</v>
      </c>
      <c r="G174" s="38" t="str">
        <f>$H$120</f>
        <v>Graxa</v>
      </c>
      <c r="H174" s="38" t="str">
        <f>$H$121</f>
        <v>Retentor</v>
      </c>
      <c r="I174" s="38" t="str">
        <f>$H$122</f>
        <v>Roletes</v>
      </c>
      <c r="J174" s="38" t="str">
        <f>$H$123</f>
        <v>Catraca</v>
      </c>
      <c r="K174" s="259" t="str">
        <f>$H$124</f>
        <v>Rolamento</v>
      </c>
      <c r="L174" s="259"/>
      <c r="M174" s="259" t="str">
        <f>$H$125</f>
        <v>Juntas</v>
      </c>
      <c r="N174" s="259"/>
      <c r="O174" s="259" t="str">
        <f>$H$126</f>
        <v>Mão de Obra</v>
      </c>
      <c r="P174" s="259"/>
      <c r="Q174" s="38" t="str">
        <f>$H$127</f>
        <v>Outros</v>
      </c>
      <c r="R174" s="2"/>
      <c r="S174" s="2"/>
      <c r="T174" s="2"/>
      <c r="U174" s="2"/>
      <c r="V174" s="66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1:44" x14ac:dyDescent="0.2">
      <c r="A175" s="2"/>
      <c r="B175" s="39" t="s">
        <v>136</v>
      </c>
      <c r="C175" s="28"/>
      <c r="D175" s="28"/>
      <c r="E175" s="28"/>
      <c r="F175" s="28"/>
      <c r="G175" s="28"/>
      <c r="H175" s="28"/>
      <c r="I175" s="28"/>
      <c r="J175" s="28"/>
      <c r="K175" s="253"/>
      <c r="L175" s="254"/>
      <c r="M175" s="253"/>
      <c r="N175" s="254"/>
      <c r="O175" s="253"/>
      <c r="P175" s="254"/>
      <c r="Q175" s="28"/>
      <c r="R175" s="2"/>
      <c r="S175" s="2"/>
      <c r="T175" s="2"/>
      <c r="U175" s="2"/>
      <c r="V175" s="66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1:44" x14ac:dyDescent="0.2">
      <c r="A176" s="2"/>
      <c r="B176" s="272" t="s">
        <v>88</v>
      </c>
      <c r="C176" s="10">
        <f>IF(C175="X",($L$116),(0))</f>
        <v>0</v>
      </c>
      <c r="D176" s="10">
        <f>IF(D175="X",($L$117),(0))</f>
        <v>0</v>
      </c>
      <c r="E176" s="10">
        <f>IF(E175="X",($L$118),(0))</f>
        <v>0</v>
      </c>
      <c r="F176" s="10">
        <f>IF(F175="X",($L$123),(0))</f>
        <v>0</v>
      </c>
      <c r="G176" s="10">
        <f>IF(G175="X",($L$120),(0))</f>
        <v>0</v>
      </c>
      <c r="H176" s="10">
        <f>IF(H175="X",($L$121),(0))</f>
        <v>0</v>
      </c>
      <c r="I176" s="10">
        <f>IF(I175="X",($L$122),(0))</f>
        <v>0</v>
      </c>
      <c r="J176" s="10">
        <f>IF(J175="X",($L$124),(0))</f>
        <v>0</v>
      </c>
      <c r="K176" s="249">
        <f>IF(K175="X",($L$119),(0))</f>
        <v>0</v>
      </c>
      <c r="L176" s="250"/>
      <c r="M176" s="249">
        <f>IF(M175="X",($L$125),(0))</f>
        <v>0</v>
      </c>
      <c r="N176" s="250"/>
      <c r="O176" s="249">
        <f>IF(O175="X",($L$127),(0))</f>
        <v>0</v>
      </c>
      <c r="P176" s="250"/>
      <c r="Q176" s="10">
        <f>IF(Q175="X",($L$126),(0))</f>
        <v>0</v>
      </c>
      <c r="R176" s="2"/>
      <c r="S176" s="2"/>
      <c r="T176" s="2"/>
      <c r="U176" s="2"/>
      <c r="V176" s="66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1:44" x14ac:dyDescent="0.2">
      <c r="A177" s="2"/>
      <c r="B177" s="273"/>
      <c r="C177" s="38" t="str">
        <f>$K$116</f>
        <v>Lona</v>
      </c>
      <c r="D177" s="38" t="str">
        <f>$K$117</f>
        <v>Tambor</v>
      </c>
      <c r="E177" s="38" t="str">
        <f>$K$118</f>
        <v>Patinho</v>
      </c>
      <c r="F177" s="38" t="str">
        <f>$K$119</f>
        <v>Cuica</v>
      </c>
      <c r="G177" s="38" t="str">
        <f>$K$120</f>
        <v>Graxa</v>
      </c>
      <c r="H177" s="38" t="str">
        <f>$K$121</f>
        <v>Retentor</v>
      </c>
      <c r="I177" s="38" t="str">
        <f>$K$122</f>
        <v>Roletes</v>
      </c>
      <c r="J177" s="38" t="str">
        <f>$K$123</f>
        <v>Catraca</v>
      </c>
      <c r="K177" s="259" t="str">
        <f>$K$124</f>
        <v>Rolamento</v>
      </c>
      <c r="L177" s="259"/>
      <c r="M177" s="259" t="str">
        <f>$K$125</f>
        <v>Juntas</v>
      </c>
      <c r="N177" s="259"/>
      <c r="O177" s="259" t="str">
        <f>$K$126</f>
        <v>Mão de Obra</v>
      </c>
      <c r="P177" s="259"/>
      <c r="Q177" s="38" t="str">
        <f>$K$127</f>
        <v>Outros</v>
      </c>
      <c r="R177" s="2"/>
      <c r="S177" s="2"/>
      <c r="T177" s="2"/>
      <c r="U177" s="2"/>
      <c r="V177" s="66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1:44" x14ac:dyDescent="0.2">
      <c r="A178" s="2"/>
      <c r="B178" s="194" t="s">
        <v>46</v>
      </c>
      <c r="C178" s="194"/>
      <c r="D178" s="255">
        <f>SUM(C167:Q167,C170:Q170,C173:Q173,C176:Q176,)</f>
        <v>2350</v>
      </c>
      <c r="E178" s="256"/>
      <c r="F178" s="257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66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1:44" x14ac:dyDescent="0.2">
      <c r="A179" s="2"/>
      <c r="B179" s="151" t="s">
        <v>47</v>
      </c>
      <c r="C179" s="151"/>
      <c r="D179" s="112">
        <f>D178/(O165-O148)</f>
        <v>4.7E-2</v>
      </c>
      <c r="E179" s="113"/>
      <c r="F179" s="11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66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1:44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66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1:44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66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1:44" x14ac:dyDescent="0.2">
      <c r="A182" s="309"/>
      <c r="B182" s="232"/>
      <c r="C182" s="232"/>
      <c r="D182" s="232"/>
      <c r="E182" s="232"/>
      <c r="F182" s="232"/>
      <c r="G182" s="232"/>
      <c r="H182" s="232"/>
      <c r="I182" s="232"/>
      <c r="J182" s="232"/>
      <c r="K182" s="232"/>
      <c r="L182" s="232"/>
      <c r="M182" s="232"/>
      <c r="N182" s="232"/>
      <c r="O182" s="232"/>
      <c r="P182" s="232"/>
      <c r="Q182" s="232"/>
      <c r="R182" s="232"/>
      <c r="S182" s="232"/>
      <c r="T182" s="232"/>
      <c r="U182" s="69"/>
      <c r="V182" s="66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1:44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66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1:44" ht="23.25" x14ac:dyDescent="0.3">
      <c r="A184" s="149" t="s">
        <v>89</v>
      </c>
      <c r="B184" s="150"/>
      <c r="C184" s="150"/>
      <c r="D184" s="150"/>
      <c r="E184" s="150"/>
      <c r="F184" s="150"/>
      <c r="G184" s="150"/>
      <c r="H184" s="150"/>
      <c r="I184" s="150"/>
      <c r="J184" s="150"/>
      <c r="K184" s="150"/>
      <c r="L184" s="150"/>
      <c r="M184" s="150"/>
      <c r="N184" s="150"/>
      <c r="O184" s="150"/>
      <c r="P184" s="150"/>
      <c r="Q184" s="150"/>
      <c r="R184" s="150"/>
      <c r="S184" s="150"/>
      <c r="T184" s="150"/>
      <c r="U184" s="68"/>
      <c r="V184" s="66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1:44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66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1:44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58" t="s">
        <v>139</v>
      </c>
      <c r="O186" s="258"/>
      <c r="P186" s="258"/>
      <c r="Q186" s="151" t="s">
        <v>14</v>
      </c>
      <c r="R186" s="151"/>
      <c r="S186" s="4" t="s">
        <v>8</v>
      </c>
      <c r="T186" s="2"/>
      <c r="U186" s="2"/>
      <c r="V186" s="66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1:44" x14ac:dyDescent="0.2">
      <c r="A187" s="109" t="s">
        <v>50</v>
      </c>
      <c r="B187" s="111"/>
      <c r="C187" s="274" t="s">
        <v>52</v>
      </c>
      <c r="D187" s="275"/>
      <c r="E187" s="276"/>
      <c r="F187" s="2"/>
      <c r="G187" s="22" t="s">
        <v>140</v>
      </c>
      <c r="H187" s="23"/>
      <c r="I187" s="23"/>
      <c r="J187" s="24"/>
      <c r="K187" s="135">
        <f>MAX(A195:A209)</f>
        <v>43692</v>
      </c>
      <c r="L187" s="136"/>
      <c r="M187" s="2"/>
      <c r="N187" s="147" t="s">
        <v>17</v>
      </c>
      <c r="O187" s="57" t="s">
        <v>160</v>
      </c>
      <c r="P187" s="41"/>
      <c r="Q187" s="137"/>
      <c r="R187" s="138"/>
      <c r="S187" s="141"/>
      <c r="T187" s="2"/>
      <c r="U187" s="2"/>
      <c r="V187" s="66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1:44" x14ac:dyDescent="0.2">
      <c r="A188" s="2"/>
      <c r="B188" s="2"/>
      <c r="C188" s="2"/>
      <c r="D188" s="2"/>
      <c r="E188" s="2"/>
      <c r="F188" s="2"/>
      <c r="G188" s="22" t="s">
        <v>141</v>
      </c>
      <c r="H188" s="23"/>
      <c r="I188" s="23"/>
      <c r="J188" s="24"/>
      <c r="K188" s="143">
        <f>MAX(R195:S209)</f>
        <v>150000</v>
      </c>
      <c r="L188" s="144"/>
      <c r="M188" s="2"/>
      <c r="N188" s="147"/>
      <c r="O188" s="57" t="s">
        <v>161</v>
      </c>
      <c r="P188" s="41"/>
      <c r="Q188" s="139"/>
      <c r="R188" s="140"/>
      <c r="S188" s="142"/>
      <c r="T188" s="2"/>
      <c r="U188" s="2"/>
      <c r="V188" s="66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1:44" ht="15" customHeight="1" x14ac:dyDescent="0.2">
      <c r="A189" s="118" t="s">
        <v>194</v>
      </c>
      <c r="B189" s="119"/>
      <c r="C189" s="148">
        <f>IF(K188=0,(0),(SUM(P195:Q209)/(K188-R195)))</f>
        <v>1.0461538461538461E-2</v>
      </c>
      <c r="D189" s="148"/>
      <c r="E189" s="2"/>
      <c r="F189" s="2"/>
      <c r="G189" s="109" t="s">
        <v>142</v>
      </c>
      <c r="H189" s="110"/>
      <c r="I189" s="111"/>
      <c r="J189" s="112" t="str">
        <f>IF(MAX(A195:A209)=A195,(J195),(IF(MAX(A195:A209)=A196,(J196),(IF(MAX(A195:A209)=A197,(J197),(IF(MAX(A195:A209)=A198,(J198),(IF(MAX(A195:A209)=A199,(J199),(IF(MAX(A195:A209)=A200,(J200),(IF(MAX(A195:A209)=A201,(J201),(IF(MAX(A195:A209)=A202,(J202),(IF(MAX(A195:A209)=A203,(J203),(IF(MAX(A195:A209)=A204,(J204),(IF(MAX(A195:A209)=A205,(J205),(IF(MAX(A195:A209)=A206,(J206),(IF(MAX(A195:A209)=A207,(J207),(IF(MAX(A195:A209)=A208,(J208),(IF(MAX(A195:A209)=A209,(J1197),)))))))))))))))))))))))))))))</f>
        <v>Fernando</v>
      </c>
      <c r="K189" s="113"/>
      <c r="L189" s="114"/>
      <c r="M189" s="2"/>
      <c r="N189" s="194" t="s">
        <v>62</v>
      </c>
      <c r="O189" s="194"/>
      <c r="P189" s="194"/>
      <c r="Q189" s="115" t="str">
        <f>IF(Q187=0,("Selecionar Periodo"),(S187/Q187))</f>
        <v>Selecionar Periodo</v>
      </c>
      <c r="R189" s="116"/>
      <c r="S189" s="117"/>
      <c r="T189" s="2"/>
      <c r="U189" s="2"/>
      <c r="V189" s="66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1:44" ht="15" customHeight="1" x14ac:dyDescent="0.2">
      <c r="A190" s="120"/>
      <c r="B190" s="121"/>
      <c r="C190" s="148"/>
      <c r="D190" s="148"/>
      <c r="F190" s="2"/>
      <c r="G190" s="46"/>
      <c r="H190" s="46"/>
      <c r="I190" s="46"/>
      <c r="J190" s="12"/>
      <c r="K190" s="12"/>
      <c r="L190" s="12"/>
      <c r="M190" s="2"/>
      <c r="N190" s="19"/>
      <c r="O190" s="19"/>
      <c r="P190" s="19"/>
      <c r="Q190" s="19"/>
      <c r="R190" s="19"/>
      <c r="S190" s="19"/>
      <c r="T190" s="2"/>
      <c r="U190" s="2"/>
      <c r="V190" s="66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1:44" x14ac:dyDescent="0.2">
      <c r="A191" s="122"/>
      <c r="B191" s="123"/>
      <c r="C191" s="148"/>
      <c r="D191" s="148"/>
      <c r="E191" s="58" t="s">
        <v>23</v>
      </c>
      <c r="F191" s="2"/>
      <c r="G191" s="46"/>
      <c r="H191" s="46"/>
      <c r="I191" s="46"/>
      <c r="J191" s="12"/>
      <c r="K191" s="12"/>
      <c r="L191" s="12"/>
      <c r="M191" s="2"/>
      <c r="N191" s="19"/>
      <c r="O191" s="19"/>
      <c r="P191" s="19"/>
      <c r="Q191" s="19"/>
      <c r="R191" s="19"/>
      <c r="S191" s="19"/>
      <c r="T191" s="2"/>
      <c r="U191" s="2"/>
      <c r="V191" s="66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1:44" ht="14.25" customHeight="1" x14ac:dyDescent="0.2">
      <c r="A192" s="310" t="s">
        <v>105</v>
      </c>
      <c r="B192" s="310"/>
      <c r="C192" s="107"/>
      <c r="D192" s="107"/>
      <c r="E192" s="108"/>
      <c r="F192" s="2"/>
      <c r="G192" s="46"/>
      <c r="H192" s="46"/>
      <c r="I192" s="46"/>
      <c r="J192" s="12"/>
      <c r="K192" s="12"/>
      <c r="L192" s="12"/>
      <c r="M192" s="2"/>
      <c r="N192" s="19"/>
      <c r="O192" s="19"/>
      <c r="P192" s="19"/>
      <c r="Q192" s="19"/>
      <c r="R192" s="19"/>
      <c r="S192" s="19"/>
      <c r="T192" s="2"/>
      <c r="U192" s="2"/>
      <c r="V192" s="66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1:44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66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1:44" x14ac:dyDescent="0.2">
      <c r="A194" s="21" t="s">
        <v>18</v>
      </c>
      <c r="B194" s="194" t="s">
        <v>90</v>
      </c>
      <c r="C194" s="194"/>
      <c r="D194" s="194"/>
      <c r="E194" s="194"/>
      <c r="F194" s="194"/>
      <c r="G194" s="194"/>
      <c r="H194" s="194"/>
      <c r="I194" s="194"/>
      <c r="J194" s="194" t="s">
        <v>92</v>
      </c>
      <c r="K194" s="194"/>
      <c r="L194" s="194"/>
      <c r="M194" s="194"/>
      <c r="N194" s="194"/>
      <c r="O194" s="194"/>
      <c r="P194" s="194" t="s">
        <v>35</v>
      </c>
      <c r="Q194" s="194"/>
      <c r="R194" s="194" t="s">
        <v>91</v>
      </c>
      <c r="S194" s="194"/>
      <c r="T194" s="2"/>
      <c r="U194" s="2"/>
      <c r="V194" s="66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1:44" s="2" customFormat="1" x14ac:dyDescent="0.2">
      <c r="A195" s="55">
        <v>43497</v>
      </c>
      <c r="B195" s="265" t="s">
        <v>189</v>
      </c>
      <c r="C195" s="265"/>
      <c r="D195" s="265"/>
      <c r="E195" s="265"/>
      <c r="F195" s="265"/>
      <c r="G195" s="265"/>
      <c r="H195" s="265"/>
      <c r="I195" s="265"/>
      <c r="J195" s="266" t="s">
        <v>192</v>
      </c>
      <c r="K195" s="267"/>
      <c r="L195" s="267"/>
      <c r="M195" s="267"/>
      <c r="N195" s="267"/>
      <c r="O195" s="268"/>
      <c r="P195" s="262">
        <v>30</v>
      </c>
      <c r="Q195" s="262"/>
      <c r="R195" s="260">
        <v>20000</v>
      </c>
      <c r="S195" s="260"/>
      <c r="V195" s="66"/>
    </row>
    <row r="196" spans="1:44" x14ac:dyDescent="0.2">
      <c r="A196" s="56">
        <v>43498</v>
      </c>
      <c r="B196" s="264" t="s">
        <v>189</v>
      </c>
      <c r="C196" s="264"/>
      <c r="D196" s="264"/>
      <c r="E196" s="264"/>
      <c r="F196" s="264"/>
      <c r="G196" s="264"/>
      <c r="H196" s="264"/>
      <c r="I196" s="264"/>
      <c r="J196" s="269" t="s">
        <v>192</v>
      </c>
      <c r="K196" s="270"/>
      <c r="L196" s="270"/>
      <c r="M196" s="270"/>
      <c r="N196" s="270"/>
      <c r="O196" s="271"/>
      <c r="P196" s="263">
        <v>100</v>
      </c>
      <c r="Q196" s="263"/>
      <c r="R196" s="261">
        <v>30000</v>
      </c>
      <c r="S196" s="261"/>
      <c r="T196" s="2"/>
      <c r="U196" s="2"/>
      <c r="V196" s="66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1:44" s="2" customFormat="1" x14ac:dyDescent="0.2">
      <c r="A197" s="55">
        <v>43499</v>
      </c>
      <c r="B197" s="265" t="s">
        <v>189</v>
      </c>
      <c r="C197" s="265"/>
      <c r="D197" s="265"/>
      <c r="E197" s="265"/>
      <c r="F197" s="265"/>
      <c r="G197" s="265"/>
      <c r="H197" s="265"/>
      <c r="I197" s="265"/>
      <c r="J197" s="266" t="s">
        <v>192</v>
      </c>
      <c r="K197" s="267"/>
      <c r="L197" s="267"/>
      <c r="M197" s="267"/>
      <c r="N197" s="267"/>
      <c r="O197" s="268"/>
      <c r="P197" s="262">
        <v>500</v>
      </c>
      <c r="Q197" s="262"/>
      <c r="R197" s="260">
        <v>40000</v>
      </c>
      <c r="S197" s="260"/>
      <c r="V197" s="66"/>
    </row>
    <row r="198" spans="1:44" x14ac:dyDescent="0.2">
      <c r="A198" s="56">
        <v>43504</v>
      </c>
      <c r="B198" s="264" t="s">
        <v>190</v>
      </c>
      <c r="C198" s="264"/>
      <c r="D198" s="264"/>
      <c r="E198" s="264"/>
      <c r="F198" s="264"/>
      <c r="G198" s="264"/>
      <c r="H198" s="264"/>
      <c r="I198" s="264"/>
      <c r="J198" s="269" t="s">
        <v>192</v>
      </c>
      <c r="K198" s="270"/>
      <c r="L198" s="270"/>
      <c r="M198" s="270"/>
      <c r="N198" s="270"/>
      <c r="O198" s="271"/>
      <c r="P198" s="263">
        <v>600</v>
      </c>
      <c r="Q198" s="263"/>
      <c r="R198" s="261">
        <v>50000</v>
      </c>
      <c r="S198" s="261"/>
      <c r="T198" s="2"/>
      <c r="U198" s="2"/>
      <c r="V198" s="66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1:44" s="2" customFormat="1" x14ac:dyDescent="0.2">
      <c r="A199" s="55">
        <v>43506</v>
      </c>
      <c r="B199" s="265" t="s">
        <v>191</v>
      </c>
      <c r="C199" s="265"/>
      <c r="D199" s="265"/>
      <c r="E199" s="265"/>
      <c r="F199" s="265"/>
      <c r="G199" s="265"/>
      <c r="H199" s="265"/>
      <c r="I199" s="265"/>
      <c r="J199" s="266" t="s">
        <v>192</v>
      </c>
      <c r="K199" s="267"/>
      <c r="L199" s="267"/>
      <c r="M199" s="267"/>
      <c r="N199" s="267"/>
      <c r="O199" s="268"/>
      <c r="P199" s="262">
        <v>50</v>
      </c>
      <c r="Q199" s="262"/>
      <c r="R199" s="260">
        <v>100000</v>
      </c>
      <c r="S199" s="260"/>
      <c r="V199" s="66"/>
    </row>
    <row r="200" spans="1:44" x14ac:dyDescent="0.2">
      <c r="A200" s="56">
        <v>43692</v>
      </c>
      <c r="B200" s="264" t="s">
        <v>191</v>
      </c>
      <c r="C200" s="264"/>
      <c r="D200" s="264"/>
      <c r="E200" s="264"/>
      <c r="F200" s="264"/>
      <c r="G200" s="264"/>
      <c r="H200" s="264"/>
      <c r="I200" s="264"/>
      <c r="J200" s="269" t="s">
        <v>192</v>
      </c>
      <c r="K200" s="270"/>
      <c r="L200" s="270"/>
      <c r="M200" s="270"/>
      <c r="N200" s="270"/>
      <c r="O200" s="271"/>
      <c r="P200" s="263">
        <v>80</v>
      </c>
      <c r="Q200" s="263"/>
      <c r="R200" s="261">
        <v>150000</v>
      </c>
      <c r="S200" s="261"/>
      <c r="T200" s="2"/>
      <c r="U200" s="2"/>
      <c r="V200" s="66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1:44" s="2" customFormat="1" x14ac:dyDescent="0.2">
      <c r="A201" s="55"/>
      <c r="B201" s="265"/>
      <c r="C201" s="265"/>
      <c r="D201" s="265"/>
      <c r="E201" s="265"/>
      <c r="F201" s="265"/>
      <c r="G201" s="265"/>
      <c r="H201" s="265"/>
      <c r="I201" s="265"/>
      <c r="J201" s="266"/>
      <c r="K201" s="267"/>
      <c r="L201" s="267"/>
      <c r="M201" s="267"/>
      <c r="N201" s="267"/>
      <c r="O201" s="268"/>
      <c r="P201" s="262"/>
      <c r="Q201" s="262"/>
      <c r="R201" s="260"/>
      <c r="S201" s="260"/>
      <c r="V201" s="66"/>
    </row>
    <row r="202" spans="1:44" x14ac:dyDescent="0.2">
      <c r="A202" s="56"/>
      <c r="B202" s="264"/>
      <c r="C202" s="264"/>
      <c r="D202" s="264"/>
      <c r="E202" s="264"/>
      <c r="F202" s="264"/>
      <c r="G202" s="264"/>
      <c r="H202" s="264"/>
      <c r="I202" s="264"/>
      <c r="J202" s="269"/>
      <c r="K202" s="270"/>
      <c r="L202" s="270"/>
      <c r="M202" s="270"/>
      <c r="N202" s="270"/>
      <c r="O202" s="271"/>
      <c r="P202" s="263"/>
      <c r="Q202" s="263"/>
      <c r="R202" s="261"/>
      <c r="S202" s="261"/>
      <c r="T202" s="2"/>
      <c r="U202" s="2"/>
      <c r="V202" s="66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1:44" s="2" customFormat="1" x14ac:dyDescent="0.2">
      <c r="A203" s="55"/>
      <c r="B203" s="265"/>
      <c r="C203" s="265"/>
      <c r="D203" s="265"/>
      <c r="E203" s="265"/>
      <c r="F203" s="265"/>
      <c r="G203" s="265"/>
      <c r="H203" s="265"/>
      <c r="I203" s="265"/>
      <c r="J203" s="266"/>
      <c r="K203" s="267"/>
      <c r="L203" s="267"/>
      <c r="M203" s="267"/>
      <c r="N203" s="267"/>
      <c r="O203" s="268"/>
      <c r="P203" s="262"/>
      <c r="Q203" s="262"/>
      <c r="R203" s="260"/>
      <c r="S203" s="260"/>
      <c r="V203" s="66"/>
    </row>
    <row r="204" spans="1:44" x14ac:dyDescent="0.2">
      <c r="A204" s="56"/>
      <c r="B204" s="264"/>
      <c r="C204" s="264"/>
      <c r="D204" s="264"/>
      <c r="E204" s="264"/>
      <c r="F204" s="264"/>
      <c r="G204" s="264"/>
      <c r="H204" s="264"/>
      <c r="I204" s="264"/>
      <c r="J204" s="269"/>
      <c r="K204" s="270"/>
      <c r="L204" s="270"/>
      <c r="M204" s="270"/>
      <c r="N204" s="270"/>
      <c r="O204" s="271"/>
      <c r="P204" s="263"/>
      <c r="Q204" s="263"/>
      <c r="R204" s="261"/>
      <c r="S204" s="261"/>
      <c r="T204" s="2"/>
      <c r="U204" s="2"/>
      <c r="V204" s="66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1:44" s="2" customFormat="1" x14ac:dyDescent="0.2">
      <c r="A205" s="55"/>
      <c r="B205" s="265"/>
      <c r="C205" s="265"/>
      <c r="D205" s="265"/>
      <c r="E205" s="265"/>
      <c r="F205" s="265"/>
      <c r="G205" s="265"/>
      <c r="H205" s="265"/>
      <c r="I205" s="265"/>
      <c r="J205" s="266"/>
      <c r="K205" s="267"/>
      <c r="L205" s="267"/>
      <c r="M205" s="267"/>
      <c r="N205" s="267"/>
      <c r="O205" s="268"/>
      <c r="P205" s="262"/>
      <c r="Q205" s="262"/>
      <c r="R205" s="260"/>
      <c r="S205" s="260"/>
      <c r="V205" s="66"/>
    </row>
    <row r="206" spans="1:44" x14ac:dyDescent="0.2">
      <c r="A206" s="56"/>
      <c r="B206" s="264"/>
      <c r="C206" s="264"/>
      <c r="D206" s="264"/>
      <c r="E206" s="264"/>
      <c r="F206" s="264"/>
      <c r="G206" s="264"/>
      <c r="H206" s="264"/>
      <c r="I206" s="264"/>
      <c r="J206" s="269"/>
      <c r="K206" s="270"/>
      <c r="L206" s="270"/>
      <c r="M206" s="270"/>
      <c r="N206" s="270"/>
      <c r="O206" s="271"/>
      <c r="P206" s="263"/>
      <c r="Q206" s="263"/>
      <c r="R206" s="261"/>
      <c r="S206" s="261"/>
      <c r="T206" s="2"/>
      <c r="U206" s="2"/>
      <c r="V206" s="66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1:44" x14ac:dyDescent="0.2">
      <c r="A207" s="55"/>
      <c r="B207" s="265"/>
      <c r="C207" s="265"/>
      <c r="D207" s="265"/>
      <c r="E207" s="265"/>
      <c r="F207" s="265"/>
      <c r="G207" s="265"/>
      <c r="H207" s="265"/>
      <c r="I207" s="265"/>
      <c r="J207" s="266"/>
      <c r="K207" s="267"/>
      <c r="L207" s="267"/>
      <c r="M207" s="267"/>
      <c r="N207" s="267"/>
      <c r="O207" s="268"/>
      <c r="P207" s="262"/>
      <c r="Q207" s="262"/>
      <c r="R207" s="260"/>
      <c r="S207" s="260"/>
      <c r="T207" s="2"/>
      <c r="U207" s="2"/>
      <c r="V207" s="66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1:44" x14ac:dyDescent="0.2">
      <c r="A208" s="56"/>
      <c r="B208" s="264"/>
      <c r="C208" s="264"/>
      <c r="D208" s="264"/>
      <c r="E208" s="264"/>
      <c r="F208" s="264"/>
      <c r="G208" s="264"/>
      <c r="H208" s="264"/>
      <c r="I208" s="264"/>
      <c r="J208" s="269"/>
      <c r="K208" s="270"/>
      <c r="L208" s="270"/>
      <c r="M208" s="270"/>
      <c r="N208" s="270"/>
      <c r="O208" s="271"/>
      <c r="P208" s="263"/>
      <c r="Q208" s="263"/>
      <c r="R208" s="261"/>
      <c r="S208" s="261"/>
      <c r="T208" s="2"/>
      <c r="U208" s="2"/>
      <c r="V208" s="66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1:44" x14ac:dyDescent="0.2">
      <c r="A209" s="55"/>
      <c r="B209" s="265"/>
      <c r="C209" s="265"/>
      <c r="D209" s="265"/>
      <c r="E209" s="265"/>
      <c r="F209" s="265"/>
      <c r="G209" s="265"/>
      <c r="H209" s="265"/>
      <c r="I209" s="265"/>
      <c r="J209" s="266"/>
      <c r="K209" s="267"/>
      <c r="L209" s="267"/>
      <c r="M209" s="267"/>
      <c r="N209" s="267"/>
      <c r="O209" s="268"/>
      <c r="P209" s="262"/>
      <c r="Q209" s="262"/>
      <c r="R209" s="260"/>
      <c r="S209" s="260"/>
      <c r="T209" s="2"/>
      <c r="U209" s="2"/>
      <c r="V209" s="66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1:44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66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1:44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66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1:44" x14ac:dyDescent="0.2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1:44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1:44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1:44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1:44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1:44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1:44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1:44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1:44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1:44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1:44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1:44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1:44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1:44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1:44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1:44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1:44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1:44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1:44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1:44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1:44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1:44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1:44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1:44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1:44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1:44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1:44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1:44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1:44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1:44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1:44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1:44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1:44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1:44" x14ac:dyDescent="0.2"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1:44" x14ac:dyDescent="0.2"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1:44" x14ac:dyDescent="0.2"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1:44" x14ac:dyDescent="0.2"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1:44" x14ac:dyDescent="0.2"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1:44" x14ac:dyDescent="0.2"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1:44" x14ac:dyDescent="0.2"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1:44" x14ac:dyDescent="0.2"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1:44" x14ac:dyDescent="0.2"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1:44" x14ac:dyDescent="0.2"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1:44" x14ac:dyDescent="0.2"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1:44" x14ac:dyDescent="0.2"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25:44" x14ac:dyDescent="0.2"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25:44" x14ac:dyDescent="0.2"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25:44" x14ac:dyDescent="0.2"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25:44" x14ac:dyDescent="0.2"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25:44" x14ac:dyDescent="0.2"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25:44" x14ac:dyDescent="0.2"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25:44" x14ac:dyDescent="0.2"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25:44" x14ac:dyDescent="0.2"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25:44" x14ac:dyDescent="0.2"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25:44" x14ac:dyDescent="0.2"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25:44" x14ac:dyDescent="0.2"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25:44" x14ac:dyDescent="0.2"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25:44" x14ac:dyDescent="0.2"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25:44" x14ac:dyDescent="0.2"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25:44" x14ac:dyDescent="0.2"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25:44" x14ac:dyDescent="0.2"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25:44" x14ac:dyDescent="0.2"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25:44" x14ac:dyDescent="0.2"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25:44" x14ac:dyDescent="0.2"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25:44" x14ac:dyDescent="0.2"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25:44" x14ac:dyDescent="0.2"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25:44" x14ac:dyDescent="0.2"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25:44" x14ac:dyDescent="0.2"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25:44" x14ac:dyDescent="0.2"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25:44" x14ac:dyDescent="0.2"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25:44" x14ac:dyDescent="0.2"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25:44" x14ac:dyDescent="0.2"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25:44" x14ac:dyDescent="0.2"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25:44" x14ac:dyDescent="0.2"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25:44" x14ac:dyDescent="0.2"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25:44" x14ac:dyDescent="0.2"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25:44" x14ac:dyDescent="0.2"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25:44" x14ac:dyDescent="0.2"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25:44" x14ac:dyDescent="0.2"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25:44" x14ac:dyDescent="0.2"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25:44" x14ac:dyDescent="0.2"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25:44" x14ac:dyDescent="0.2"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25:44" x14ac:dyDescent="0.2"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25:44" x14ac:dyDescent="0.2"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25:44" x14ac:dyDescent="0.2"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25:44" x14ac:dyDescent="0.2"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25:44" x14ac:dyDescent="0.2"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25:44" x14ac:dyDescent="0.2"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25:44" x14ac:dyDescent="0.2"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25:44" x14ac:dyDescent="0.2"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25:44" x14ac:dyDescent="0.2"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25:44" x14ac:dyDescent="0.2"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25:44" x14ac:dyDescent="0.2"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25:44" x14ac:dyDescent="0.2"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25:44" x14ac:dyDescent="0.2"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25:44" x14ac:dyDescent="0.2"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25:44" x14ac:dyDescent="0.2"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25:44" x14ac:dyDescent="0.2"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25:44" x14ac:dyDescent="0.2"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25:44" x14ac:dyDescent="0.2"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25:44" x14ac:dyDescent="0.2"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25:44" x14ac:dyDescent="0.2"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25:44" x14ac:dyDescent="0.2"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25:44" x14ac:dyDescent="0.2"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25:44" x14ac:dyDescent="0.2"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25:44" x14ac:dyDescent="0.2"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25:44" x14ac:dyDescent="0.2"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25:44" x14ac:dyDescent="0.2"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25:44" x14ac:dyDescent="0.2"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25:44" x14ac:dyDescent="0.2"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25:44" x14ac:dyDescent="0.2"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25:44" x14ac:dyDescent="0.2"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25:44" x14ac:dyDescent="0.2"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25:44" x14ac:dyDescent="0.2"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25:44" x14ac:dyDescent="0.2"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25:44" x14ac:dyDescent="0.2"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25:44" x14ac:dyDescent="0.2"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25:44" x14ac:dyDescent="0.2"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25:44" x14ac:dyDescent="0.2"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25:44" x14ac:dyDescent="0.2"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25:44" x14ac:dyDescent="0.2"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25:44" x14ac:dyDescent="0.2"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25:44" x14ac:dyDescent="0.2"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25:44" x14ac:dyDescent="0.2"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25:44" x14ac:dyDescent="0.2"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25:44" x14ac:dyDescent="0.2"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25:44" x14ac:dyDescent="0.2"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25:44" x14ac:dyDescent="0.2"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25:44" x14ac:dyDescent="0.2"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25:44" x14ac:dyDescent="0.2"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25:44" x14ac:dyDescent="0.2"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25:44" x14ac:dyDescent="0.2"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25:44" x14ac:dyDescent="0.2"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25:44" x14ac:dyDescent="0.2"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25:44" x14ac:dyDescent="0.2"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25:44" x14ac:dyDescent="0.2"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25:44" x14ac:dyDescent="0.2"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25:44" x14ac:dyDescent="0.2"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25:44" x14ac:dyDescent="0.2"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25:44" x14ac:dyDescent="0.2"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25:44" x14ac:dyDescent="0.2"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25:44" x14ac:dyDescent="0.2"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25:44" x14ac:dyDescent="0.2"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25:44" x14ac:dyDescent="0.2"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25:44" x14ac:dyDescent="0.2"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25:44" x14ac:dyDescent="0.2"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25:44" x14ac:dyDescent="0.2"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25:44" x14ac:dyDescent="0.2"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25:44" x14ac:dyDescent="0.2"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25:44" x14ac:dyDescent="0.2"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25:44" x14ac:dyDescent="0.2"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25:44" x14ac:dyDescent="0.2"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25:44" x14ac:dyDescent="0.2"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25:44" x14ac:dyDescent="0.2"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25:44" x14ac:dyDescent="0.2"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25:44" x14ac:dyDescent="0.2"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25:44" x14ac:dyDescent="0.2"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25:44" x14ac:dyDescent="0.2"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25:44" x14ac:dyDescent="0.2"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25:44" x14ac:dyDescent="0.2"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25:44" x14ac:dyDescent="0.2"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25:44" x14ac:dyDescent="0.2"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25:44" x14ac:dyDescent="0.2"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25:44" x14ac:dyDescent="0.2"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25:44" x14ac:dyDescent="0.2"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25:44" x14ac:dyDescent="0.2"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25:44" x14ac:dyDescent="0.2"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25:44" x14ac:dyDescent="0.2"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25:44" x14ac:dyDescent="0.2"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25:44" x14ac:dyDescent="0.2"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25:44" x14ac:dyDescent="0.2"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25:44" x14ac:dyDescent="0.2"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25:44" x14ac:dyDescent="0.2"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25:44" x14ac:dyDescent="0.2"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25:44" x14ac:dyDescent="0.2"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25:44" x14ac:dyDescent="0.2"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25:44" x14ac:dyDescent="0.2"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25:44" x14ac:dyDescent="0.2"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25:44" x14ac:dyDescent="0.2"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25:44" x14ac:dyDescent="0.2"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25:44" x14ac:dyDescent="0.2"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25:44" x14ac:dyDescent="0.2"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25:44" x14ac:dyDescent="0.2"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25:44" x14ac:dyDescent="0.2"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25:44" x14ac:dyDescent="0.2"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25:44" x14ac:dyDescent="0.2"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25:44" x14ac:dyDescent="0.2"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25:44" x14ac:dyDescent="0.2"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25:44" x14ac:dyDescent="0.2"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25:44" x14ac:dyDescent="0.2"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25:44" x14ac:dyDescent="0.2"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25:44" x14ac:dyDescent="0.2"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25:44" x14ac:dyDescent="0.2"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25:44" x14ac:dyDescent="0.2"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25:44" x14ac:dyDescent="0.2"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25:44" x14ac:dyDescent="0.2"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25:44" x14ac:dyDescent="0.2"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25:44" x14ac:dyDescent="0.2"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25:44" x14ac:dyDescent="0.2"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25:44" x14ac:dyDescent="0.2"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25:44" x14ac:dyDescent="0.2"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25:44" x14ac:dyDescent="0.2"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25:44" x14ac:dyDescent="0.2"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25:44" x14ac:dyDescent="0.2"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25:44" x14ac:dyDescent="0.2"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25:44" x14ac:dyDescent="0.2"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25:44" x14ac:dyDescent="0.2"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25:44" x14ac:dyDescent="0.2"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25:44" x14ac:dyDescent="0.2"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25:44" x14ac:dyDescent="0.2"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25:44" x14ac:dyDescent="0.2"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25:44" x14ac:dyDescent="0.2"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25:44" x14ac:dyDescent="0.2"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25:44" x14ac:dyDescent="0.2"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25:44" x14ac:dyDescent="0.2"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25:44" x14ac:dyDescent="0.2"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25:44" x14ac:dyDescent="0.2"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25:44" x14ac:dyDescent="0.2"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25:44" x14ac:dyDescent="0.2"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25:44" x14ac:dyDescent="0.2"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25:44" x14ac:dyDescent="0.2"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25:44" x14ac:dyDescent="0.2"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25:44" x14ac:dyDescent="0.2"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25:44" x14ac:dyDescent="0.2"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25:44" x14ac:dyDescent="0.2"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25:44" x14ac:dyDescent="0.2"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25:44" x14ac:dyDescent="0.2"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25:44" x14ac:dyDescent="0.2"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25:44" x14ac:dyDescent="0.2"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25:44" x14ac:dyDescent="0.2"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25:44" x14ac:dyDescent="0.2"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25:44" x14ac:dyDescent="0.2"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25:44" x14ac:dyDescent="0.2"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25:44" x14ac:dyDescent="0.2"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25:44" x14ac:dyDescent="0.2"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25:44" x14ac:dyDescent="0.2"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25:44" x14ac:dyDescent="0.2"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25:44" x14ac:dyDescent="0.2"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25:44" x14ac:dyDescent="0.2"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25:44" x14ac:dyDescent="0.2"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25:44" x14ac:dyDescent="0.2"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25:44" x14ac:dyDescent="0.2"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25:44" x14ac:dyDescent="0.2"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25:44" x14ac:dyDescent="0.2"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25:44" x14ac:dyDescent="0.2"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25:44" x14ac:dyDescent="0.2"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25:44" x14ac:dyDescent="0.2"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25:44" x14ac:dyDescent="0.2"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25:44" x14ac:dyDescent="0.2"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25:44" x14ac:dyDescent="0.2"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25:44" x14ac:dyDescent="0.2"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25:44" x14ac:dyDescent="0.2"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25:44" x14ac:dyDescent="0.2"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25:44" x14ac:dyDescent="0.2"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25:44" x14ac:dyDescent="0.2"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25:44" x14ac:dyDescent="0.2"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25:44" x14ac:dyDescent="0.2"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25:44" x14ac:dyDescent="0.2"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25:44" x14ac:dyDescent="0.2"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25:44" x14ac:dyDescent="0.2"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25:44" x14ac:dyDescent="0.2"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25:44" x14ac:dyDescent="0.2"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25:44" x14ac:dyDescent="0.2"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25:44" x14ac:dyDescent="0.2"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25:44" x14ac:dyDescent="0.2"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25:44" x14ac:dyDescent="0.2"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25:44" x14ac:dyDescent="0.2"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25:44" x14ac:dyDescent="0.2"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25:44" x14ac:dyDescent="0.2"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25:44" x14ac:dyDescent="0.2"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25:44" x14ac:dyDescent="0.2"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25:44" x14ac:dyDescent="0.2"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25:44" x14ac:dyDescent="0.2"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25:44" x14ac:dyDescent="0.2"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25:44" x14ac:dyDescent="0.2"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25:44" x14ac:dyDescent="0.2"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25:44" x14ac:dyDescent="0.2"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25:44" x14ac:dyDescent="0.2"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25:44" x14ac:dyDescent="0.2"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25:44" x14ac:dyDescent="0.2"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25:44" x14ac:dyDescent="0.2"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25:44" x14ac:dyDescent="0.2"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25:44" x14ac:dyDescent="0.2"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25:44" x14ac:dyDescent="0.2"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25:44" x14ac:dyDescent="0.2"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25:44" x14ac:dyDescent="0.2"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25:44" x14ac:dyDescent="0.2"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25:44" x14ac:dyDescent="0.2"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25:44" x14ac:dyDescent="0.2"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25:44" x14ac:dyDescent="0.2"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25:44" x14ac:dyDescent="0.2"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25:44" x14ac:dyDescent="0.2"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25:44" x14ac:dyDescent="0.2"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25:44" x14ac:dyDescent="0.2"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25:44" x14ac:dyDescent="0.2"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25:44" x14ac:dyDescent="0.2"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25:44" x14ac:dyDescent="0.2"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25:44" x14ac:dyDescent="0.2"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25:44" x14ac:dyDescent="0.2"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25:44" x14ac:dyDescent="0.2"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25:44" x14ac:dyDescent="0.2"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25:44" x14ac:dyDescent="0.2"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25:44" x14ac:dyDescent="0.2"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25:44" x14ac:dyDescent="0.2"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25:44" x14ac:dyDescent="0.2"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25:44" x14ac:dyDescent="0.2"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25:44" x14ac:dyDescent="0.2"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25:44" x14ac:dyDescent="0.2"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25:44" x14ac:dyDescent="0.2"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25:44" x14ac:dyDescent="0.2"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25:44" x14ac:dyDescent="0.2"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25:44" x14ac:dyDescent="0.2"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25:44" x14ac:dyDescent="0.2"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25:44" x14ac:dyDescent="0.2"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25:44" x14ac:dyDescent="0.2"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25:44" x14ac:dyDescent="0.2"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25:44" x14ac:dyDescent="0.2"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25:44" x14ac:dyDescent="0.2"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25:44" x14ac:dyDescent="0.2"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25:44" x14ac:dyDescent="0.2"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25:44" x14ac:dyDescent="0.2"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25:44" x14ac:dyDescent="0.2"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25:44" x14ac:dyDescent="0.2"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25:44" x14ac:dyDescent="0.2"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25:44" x14ac:dyDescent="0.2"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25:44" x14ac:dyDescent="0.2"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25:44" x14ac:dyDescent="0.2"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25:44" x14ac:dyDescent="0.2"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25:44" x14ac:dyDescent="0.2"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25:44" x14ac:dyDescent="0.2"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25:44" x14ac:dyDescent="0.2"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25:44" x14ac:dyDescent="0.2"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25:44" x14ac:dyDescent="0.2"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25:44" x14ac:dyDescent="0.2"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25:44" x14ac:dyDescent="0.2"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25:44" x14ac:dyDescent="0.2"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25:44" x14ac:dyDescent="0.2"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25:44" x14ac:dyDescent="0.2"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25:44" x14ac:dyDescent="0.2"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25:44" x14ac:dyDescent="0.2"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25:44" x14ac:dyDescent="0.2"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25:44" x14ac:dyDescent="0.2"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25:44" x14ac:dyDescent="0.2"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25:44" x14ac:dyDescent="0.2"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25:44" x14ac:dyDescent="0.2"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25:44" x14ac:dyDescent="0.2"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25:44" x14ac:dyDescent="0.2"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25:44" x14ac:dyDescent="0.2"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25:44" x14ac:dyDescent="0.2"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25:44" x14ac:dyDescent="0.2"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25:44" x14ac:dyDescent="0.2"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25:44" x14ac:dyDescent="0.2"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25:44" x14ac:dyDescent="0.2"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25:44" x14ac:dyDescent="0.2"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25:44" x14ac:dyDescent="0.2"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25:44" x14ac:dyDescent="0.2"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25:44" x14ac:dyDescent="0.2"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25:44" x14ac:dyDescent="0.2"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25:44" x14ac:dyDescent="0.2"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25:44" x14ac:dyDescent="0.2"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25:44" x14ac:dyDescent="0.2"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25:44" x14ac:dyDescent="0.2"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25:44" x14ac:dyDescent="0.2"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25:44" x14ac:dyDescent="0.2"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25:44" x14ac:dyDescent="0.2"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25:44" x14ac:dyDescent="0.2"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</sheetData>
  <sheetProtection password="C747" sheet="1" objects="1" scenarios="1" formatCells="0"/>
  <protectedRanges>
    <protectedRange sqref="Q77:R106" name="Status Pneu"/>
    <protectedRange sqref="C52 D53 F55:F59 I52 J53 L55:L59 O52 P53 R55:R59" name="Troca de Óleo"/>
    <protectedRange sqref="B38 C39:E40 B42:B49 C47:C49 C42:C43 D42:E49" name="Valor e Itens do Óleo"/>
    <protectedRange sqref="C21:D22 A27:N32" name="Combustivel"/>
    <protectedRange sqref="Q4:R5" name="Valor do Bem"/>
    <protectedRange sqref="N13:S15" name="Adiamento de Manutenção"/>
    <protectedRange sqref="H3" name="Condutor"/>
    <protectedRange sqref="C3:D10 I5 H7:J9 C12" name="Informações do Veiculo"/>
    <protectedRange sqref="C67 C68:E71 A77:C106 H77:J89 H91:J106 H90" name="Pneus e Carcaças"/>
    <protectedRange sqref="B112 C113 D114:G114 C116:C127 F116:F127 I116:I127 L116:L127 D112" name="Itens e Valores do Freio"/>
    <protectedRange sqref="P130 O131 C132:Q132 C135:Q135 C138:Q138 C141:Q141 P147 O148 C149:Q149 C152:Q152 C155:Q155 C158:Q158 P164 O165 C166:Q166 C169:Q169 C172:Q172 C175:Q175" name="Trocas de Freio"/>
    <protectedRange sqref="C187 P187:P188 A195:S209" name="Outras Manutenções"/>
  </protectedRanges>
  <mergeCells count="644">
    <mergeCell ref="A192:B192"/>
    <mergeCell ref="C112:E112"/>
    <mergeCell ref="H43:I45"/>
    <mergeCell ref="J43:M43"/>
    <mergeCell ref="J44:K44"/>
    <mergeCell ref="L44:M44"/>
    <mergeCell ref="J45:K45"/>
    <mergeCell ref="L45:M45"/>
    <mergeCell ref="O3:S3"/>
    <mergeCell ref="O4:P4"/>
    <mergeCell ref="O5:P5"/>
    <mergeCell ref="Q4:R4"/>
    <mergeCell ref="Q5:R5"/>
    <mergeCell ref="S4:S5"/>
    <mergeCell ref="A7:B7"/>
    <mergeCell ref="C7:D7"/>
    <mergeCell ref="L7:L9"/>
    <mergeCell ref="M7:M9"/>
    <mergeCell ref="Q7:R8"/>
    <mergeCell ref="N96:O96"/>
    <mergeCell ref="Q96:R96"/>
    <mergeCell ref="F95:G95"/>
    <mergeCell ref="I95:J95"/>
    <mergeCell ref="I96:J96"/>
    <mergeCell ref="A1:T1"/>
    <mergeCell ref="A19:T19"/>
    <mergeCell ref="A36:T36"/>
    <mergeCell ref="A63:V63"/>
    <mergeCell ref="A65:T65"/>
    <mergeCell ref="A110:T110"/>
    <mergeCell ref="A108:T108"/>
    <mergeCell ref="A182:T182"/>
    <mergeCell ref="A184:T184"/>
    <mergeCell ref="P7:P9"/>
    <mergeCell ref="I13:M13"/>
    <mergeCell ref="I14:M14"/>
    <mergeCell ref="I15:M15"/>
    <mergeCell ref="F11:M12"/>
    <mergeCell ref="A15:D15"/>
    <mergeCell ref="F13:H13"/>
    <mergeCell ref="F14:H14"/>
    <mergeCell ref="F15:H15"/>
    <mergeCell ref="L95:M95"/>
    <mergeCell ref="N95:O95"/>
    <mergeCell ref="Q95:R95"/>
    <mergeCell ref="F96:G96"/>
    <mergeCell ref="I5:J5"/>
    <mergeCell ref="L96:M96"/>
    <mergeCell ref="L93:M93"/>
    <mergeCell ref="N93:O93"/>
    <mergeCell ref="Q93:R93"/>
    <mergeCell ref="F94:G94"/>
    <mergeCell ref="L94:M94"/>
    <mergeCell ref="N94:O94"/>
    <mergeCell ref="Q94:R94"/>
    <mergeCell ref="F93:G93"/>
    <mergeCell ref="I93:J93"/>
    <mergeCell ref="I94:J94"/>
    <mergeCell ref="L90:M90"/>
    <mergeCell ref="N90:O90"/>
    <mergeCell ref="Q90:R90"/>
    <mergeCell ref="F89:G89"/>
    <mergeCell ref="L91:M91"/>
    <mergeCell ref="N91:O91"/>
    <mergeCell ref="Q91:R91"/>
    <mergeCell ref="F92:G92"/>
    <mergeCell ref="L92:M92"/>
    <mergeCell ref="N92:O92"/>
    <mergeCell ref="Q92:R92"/>
    <mergeCell ref="F91:G91"/>
    <mergeCell ref="I92:J92"/>
    <mergeCell ref="I91:J91"/>
    <mergeCell ref="I90:J90"/>
    <mergeCell ref="F90:G90"/>
    <mergeCell ref="Q87:R87"/>
    <mergeCell ref="F88:G88"/>
    <mergeCell ref="L88:M88"/>
    <mergeCell ref="N88:O88"/>
    <mergeCell ref="Q88:R88"/>
    <mergeCell ref="F87:G87"/>
    <mergeCell ref="L89:M89"/>
    <mergeCell ref="N89:O89"/>
    <mergeCell ref="Q89:R89"/>
    <mergeCell ref="I87:J87"/>
    <mergeCell ref="I88:J88"/>
    <mergeCell ref="I89:J89"/>
    <mergeCell ref="L87:M87"/>
    <mergeCell ref="N87:O87"/>
    <mergeCell ref="A12:B14"/>
    <mergeCell ref="C14:D14"/>
    <mergeCell ref="H7:J7"/>
    <mergeCell ref="H8:J8"/>
    <mergeCell ref="A6:B6"/>
    <mergeCell ref="C3:D3"/>
    <mergeCell ref="C4:D4"/>
    <mergeCell ref="C5:D5"/>
    <mergeCell ref="C6:D6"/>
    <mergeCell ref="F3:G3"/>
    <mergeCell ref="F5:H5"/>
    <mergeCell ref="A3:B3"/>
    <mergeCell ref="A4:B4"/>
    <mergeCell ref="A5:B5"/>
    <mergeCell ref="F7:G9"/>
    <mergeCell ref="C12:D13"/>
    <mergeCell ref="H9:J9"/>
    <mergeCell ref="H3:M3"/>
    <mergeCell ref="A8:B8"/>
    <mergeCell ref="C8:D8"/>
    <mergeCell ref="A9:B10"/>
    <mergeCell ref="C9:D10"/>
    <mergeCell ref="A21:B21"/>
    <mergeCell ref="A22:B22"/>
    <mergeCell ref="C21:D21"/>
    <mergeCell ref="C22:D22"/>
    <mergeCell ref="H21:K21"/>
    <mergeCell ref="H22:K22"/>
    <mergeCell ref="I27:J27"/>
    <mergeCell ref="H24:K24"/>
    <mergeCell ref="L24:M24"/>
    <mergeCell ref="L21:M21"/>
    <mergeCell ref="L22:M22"/>
    <mergeCell ref="B26:D26"/>
    <mergeCell ref="E26:H26"/>
    <mergeCell ref="I26:J26"/>
    <mergeCell ref="K26:L26"/>
    <mergeCell ref="H23:K23"/>
    <mergeCell ref="B27:D27"/>
    <mergeCell ref="B31:D31"/>
    <mergeCell ref="B32:D32"/>
    <mergeCell ref="A23:B23"/>
    <mergeCell ref="C23:D23"/>
    <mergeCell ref="K27:L27"/>
    <mergeCell ref="K28:L28"/>
    <mergeCell ref="K29:L29"/>
    <mergeCell ref="I28:J28"/>
    <mergeCell ref="I29:J29"/>
    <mergeCell ref="I30:J30"/>
    <mergeCell ref="I31:J31"/>
    <mergeCell ref="I32:J32"/>
    <mergeCell ref="E27:H27"/>
    <mergeCell ref="E28:H28"/>
    <mergeCell ref="E29:H29"/>
    <mergeCell ref="E30:H30"/>
    <mergeCell ref="E31:H31"/>
    <mergeCell ref="E32:H32"/>
    <mergeCell ref="L23:M23"/>
    <mergeCell ref="K31:L31"/>
    <mergeCell ref="K32:L32"/>
    <mergeCell ref="B28:D28"/>
    <mergeCell ref="B29:D29"/>
    <mergeCell ref="B30:D30"/>
    <mergeCell ref="L40:M40"/>
    <mergeCell ref="H40:K40"/>
    <mergeCell ref="N51:Q51"/>
    <mergeCell ref="R51:R54"/>
    <mergeCell ref="M26:N26"/>
    <mergeCell ref="A39:B39"/>
    <mergeCell ref="L39:M39"/>
    <mergeCell ref="A41:B41"/>
    <mergeCell ref="L41:M41"/>
    <mergeCell ref="O41:O42"/>
    <mergeCell ref="P41:P42"/>
    <mergeCell ref="Q27:S27"/>
    <mergeCell ref="Q28:S28"/>
    <mergeCell ref="Q29:S29"/>
    <mergeCell ref="Q30:S30"/>
    <mergeCell ref="Q31:S31"/>
    <mergeCell ref="Q32:S32"/>
    <mergeCell ref="O27:P27"/>
    <mergeCell ref="O28:P28"/>
    <mergeCell ref="O29:P29"/>
    <mergeCell ref="O30:P30"/>
    <mergeCell ref="B54:E54"/>
    <mergeCell ref="O26:P26"/>
    <mergeCell ref="M28:N28"/>
    <mergeCell ref="D48:E48"/>
    <mergeCell ref="D49:E49"/>
    <mergeCell ref="H39:K39"/>
    <mergeCell ref="H41:K41"/>
    <mergeCell ref="H42:K42"/>
    <mergeCell ref="D41:E41"/>
    <mergeCell ref="D42:E42"/>
    <mergeCell ref="B55:C55"/>
    <mergeCell ref="B56:C56"/>
    <mergeCell ref="B53:C53"/>
    <mergeCell ref="B51:E51"/>
    <mergeCell ref="D53:E53"/>
    <mergeCell ref="C52:E52"/>
    <mergeCell ref="D47:E47"/>
    <mergeCell ref="A40:B40"/>
    <mergeCell ref="L42:M42"/>
    <mergeCell ref="D45:E45"/>
    <mergeCell ref="D46:E46"/>
    <mergeCell ref="N57:O57"/>
    <mergeCell ref="D55:E55"/>
    <mergeCell ref="D56:E56"/>
    <mergeCell ref="D57:E57"/>
    <mergeCell ref="D58:E58"/>
    <mergeCell ref="D59:E59"/>
    <mergeCell ref="H58:I58"/>
    <mergeCell ref="J58:K58"/>
    <mergeCell ref="H59:I59"/>
    <mergeCell ref="J59:K59"/>
    <mergeCell ref="H55:I55"/>
    <mergeCell ref="J55:K55"/>
    <mergeCell ref="H56:I56"/>
    <mergeCell ref="J56:K56"/>
    <mergeCell ref="H57:I57"/>
    <mergeCell ref="J57:K57"/>
    <mergeCell ref="H54:K54"/>
    <mergeCell ref="N55:O55"/>
    <mergeCell ref="F51:F54"/>
    <mergeCell ref="D43:E43"/>
    <mergeCell ref="D44:E44"/>
    <mergeCell ref="O52:Q52"/>
    <mergeCell ref="N53:O53"/>
    <mergeCell ref="P53:Q53"/>
    <mergeCell ref="N54:Q54"/>
    <mergeCell ref="B60:C60"/>
    <mergeCell ref="B61:C61"/>
    <mergeCell ref="D60:F60"/>
    <mergeCell ref="D61:F61"/>
    <mergeCell ref="H60:I60"/>
    <mergeCell ref="J60:L60"/>
    <mergeCell ref="P59:Q59"/>
    <mergeCell ref="H61:I61"/>
    <mergeCell ref="J61:L61"/>
    <mergeCell ref="N60:O60"/>
    <mergeCell ref="P60:R60"/>
    <mergeCell ref="N61:O61"/>
    <mergeCell ref="P61:R61"/>
    <mergeCell ref="B57:C57"/>
    <mergeCell ref="B58:C58"/>
    <mergeCell ref="B59:C59"/>
    <mergeCell ref="Q69:R69"/>
    <mergeCell ref="O70:O72"/>
    <mergeCell ref="Q70:R70"/>
    <mergeCell ref="Q71:R71"/>
    <mergeCell ref="Q72:R72"/>
    <mergeCell ref="H72:K72"/>
    <mergeCell ref="L72:M72"/>
    <mergeCell ref="P55:Q55"/>
    <mergeCell ref="N56:O56"/>
    <mergeCell ref="P56:Q56"/>
    <mergeCell ref="N79:O79"/>
    <mergeCell ref="L79:M79"/>
    <mergeCell ref="L81:M81"/>
    <mergeCell ref="I80:J80"/>
    <mergeCell ref="I81:J81"/>
    <mergeCell ref="I82:J82"/>
    <mergeCell ref="A67:B67"/>
    <mergeCell ref="C67:D67"/>
    <mergeCell ref="F76:G76"/>
    <mergeCell ref="F77:G77"/>
    <mergeCell ref="F78:G78"/>
    <mergeCell ref="A69:B69"/>
    <mergeCell ref="C69:E69"/>
    <mergeCell ref="A68:B68"/>
    <mergeCell ref="C68:E68"/>
    <mergeCell ref="I77:J77"/>
    <mergeCell ref="I78:J78"/>
    <mergeCell ref="A74:B74"/>
    <mergeCell ref="F82:G82"/>
    <mergeCell ref="F84:G84"/>
    <mergeCell ref="L84:M84"/>
    <mergeCell ref="N84:O84"/>
    <mergeCell ref="F83:G83"/>
    <mergeCell ref="L83:M83"/>
    <mergeCell ref="N83:O83"/>
    <mergeCell ref="N80:O80"/>
    <mergeCell ref="N81:O81"/>
    <mergeCell ref="N82:O82"/>
    <mergeCell ref="Q98:R98"/>
    <mergeCell ref="F97:G97"/>
    <mergeCell ref="L97:M97"/>
    <mergeCell ref="N97:O97"/>
    <mergeCell ref="I97:J97"/>
    <mergeCell ref="I98:J98"/>
    <mergeCell ref="Q97:R97"/>
    <mergeCell ref="F100:G100"/>
    <mergeCell ref="L100:M100"/>
    <mergeCell ref="N100:O100"/>
    <mergeCell ref="Q100:R100"/>
    <mergeCell ref="F99:G99"/>
    <mergeCell ref="L99:M99"/>
    <mergeCell ref="N99:O99"/>
    <mergeCell ref="I99:J99"/>
    <mergeCell ref="I100:J100"/>
    <mergeCell ref="Q99:R99"/>
    <mergeCell ref="F98:G98"/>
    <mergeCell ref="L98:M98"/>
    <mergeCell ref="N98:O98"/>
    <mergeCell ref="F102:G102"/>
    <mergeCell ref="L102:M102"/>
    <mergeCell ref="N102:O102"/>
    <mergeCell ref="Q102:R102"/>
    <mergeCell ref="F101:G101"/>
    <mergeCell ref="L101:M101"/>
    <mergeCell ref="N101:O101"/>
    <mergeCell ref="I101:J101"/>
    <mergeCell ref="I102:J102"/>
    <mergeCell ref="Q101:R101"/>
    <mergeCell ref="F104:G104"/>
    <mergeCell ref="L104:M104"/>
    <mergeCell ref="N104:O104"/>
    <mergeCell ref="Q104:R104"/>
    <mergeCell ref="F103:G103"/>
    <mergeCell ref="L103:M103"/>
    <mergeCell ref="N103:O103"/>
    <mergeCell ref="I103:J103"/>
    <mergeCell ref="I104:J104"/>
    <mergeCell ref="Q103:R103"/>
    <mergeCell ref="F106:G106"/>
    <mergeCell ref="L106:M106"/>
    <mergeCell ref="N106:O106"/>
    <mergeCell ref="Q106:R106"/>
    <mergeCell ref="F105:G105"/>
    <mergeCell ref="L105:M105"/>
    <mergeCell ref="N105:O105"/>
    <mergeCell ref="I105:J105"/>
    <mergeCell ref="I106:J106"/>
    <mergeCell ref="Q105:R105"/>
    <mergeCell ref="M142:N142"/>
    <mergeCell ref="O133:P133"/>
    <mergeCell ref="A115:B115"/>
    <mergeCell ref="D115:E115"/>
    <mergeCell ref="N115:Q115"/>
    <mergeCell ref="R115:S115"/>
    <mergeCell ref="N114:Q114"/>
    <mergeCell ref="R114:S114"/>
    <mergeCell ref="G115:H115"/>
    <mergeCell ref="G116:G127"/>
    <mergeCell ref="B136:B137"/>
    <mergeCell ref="B139:B140"/>
    <mergeCell ref="K140:L140"/>
    <mergeCell ref="M140:N140"/>
    <mergeCell ref="K139:L139"/>
    <mergeCell ref="M139:N139"/>
    <mergeCell ref="K137:L137"/>
    <mergeCell ref="M137:N137"/>
    <mergeCell ref="K136:L136"/>
    <mergeCell ref="M136:N136"/>
    <mergeCell ref="O142:P142"/>
    <mergeCell ref="K138:L138"/>
    <mergeCell ref="K141:L141"/>
    <mergeCell ref="O135:P135"/>
    <mergeCell ref="A113:B113"/>
    <mergeCell ref="A114:C114"/>
    <mergeCell ref="A116:A127"/>
    <mergeCell ref="D116:D127"/>
    <mergeCell ref="C131:M131"/>
    <mergeCell ref="P130:Q130"/>
    <mergeCell ref="O131:Q131"/>
    <mergeCell ref="M133:N133"/>
    <mergeCell ref="B130:N130"/>
    <mergeCell ref="K132:L132"/>
    <mergeCell ref="M132:N132"/>
    <mergeCell ref="B133:B134"/>
    <mergeCell ref="K134:L134"/>
    <mergeCell ref="K133:L133"/>
    <mergeCell ref="M134:N134"/>
    <mergeCell ref="N126:O127"/>
    <mergeCell ref="P126:Q127"/>
    <mergeCell ref="O132:P132"/>
    <mergeCell ref="N128:O128"/>
    <mergeCell ref="K160:L160"/>
    <mergeCell ref="K158:L158"/>
    <mergeCell ref="M158:N158"/>
    <mergeCell ref="O158:P158"/>
    <mergeCell ref="O151:P151"/>
    <mergeCell ref="B153:B154"/>
    <mergeCell ref="K153:L153"/>
    <mergeCell ref="M153:N153"/>
    <mergeCell ref="O153:P153"/>
    <mergeCell ref="K154:L154"/>
    <mergeCell ref="M154:N154"/>
    <mergeCell ref="O154:P154"/>
    <mergeCell ref="B150:B151"/>
    <mergeCell ref="K150:L150"/>
    <mergeCell ref="M150:N150"/>
    <mergeCell ref="O150:P150"/>
    <mergeCell ref="K151:L151"/>
    <mergeCell ref="M151:N151"/>
    <mergeCell ref="M160:N160"/>
    <mergeCell ref="O160:P160"/>
    <mergeCell ref="K172:L172"/>
    <mergeCell ref="M172:N172"/>
    <mergeCell ref="O172:P172"/>
    <mergeCell ref="K169:L169"/>
    <mergeCell ref="M169:N169"/>
    <mergeCell ref="O169:P169"/>
    <mergeCell ref="B161:C161"/>
    <mergeCell ref="D161:F161"/>
    <mergeCell ref="B162:C162"/>
    <mergeCell ref="D162:F162"/>
    <mergeCell ref="B164:N164"/>
    <mergeCell ref="P164:Q164"/>
    <mergeCell ref="C165:M165"/>
    <mergeCell ref="O165:Q165"/>
    <mergeCell ref="B167:B168"/>
    <mergeCell ref="K167:L167"/>
    <mergeCell ref="M167:N167"/>
    <mergeCell ref="O167:P167"/>
    <mergeCell ref="K168:L168"/>
    <mergeCell ref="M168:N168"/>
    <mergeCell ref="O168:P168"/>
    <mergeCell ref="K166:L166"/>
    <mergeCell ref="M166:N166"/>
    <mergeCell ref="O166:P166"/>
    <mergeCell ref="K143:L143"/>
    <mergeCell ref="M143:N143"/>
    <mergeCell ref="O143:P143"/>
    <mergeCell ref="O159:P159"/>
    <mergeCell ref="J115:K115"/>
    <mergeCell ref="J116:J127"/>
    <mergeCell ref="B142:B143"/>
    <mergeCell ref="K142:L142"/>
    <mergeCell ref="B156:B157"/>
    <mergeCell ref="K156:L156"/>
    <mergeCell ref="M156:N156"/>
    <mergeCell ref="O156:P156"/>
    <mergeCell ref="K157:L157"/>
    <mergeCell ref="M157:N157"/>
    <mergeCell ref="O157:P157"/>
    <mergeCell ref="B147:N147"/>
    <mergeCell ref="P147:Q147"/>
    <mergeCell ref="C148:M148"/>
    <mergeCell ref="O148:Q148"/>
    <mergeCell ref="B145:C145"/>
    <mergeCell ref="D145:F145"/>
    <mergeCell ref="B144:C144"/>
    <mergeCell ref="D144:F144"/>
    <mergeCell ref="K135:L135"/>
    <mergeCell ref="K177:L177"/>
    <mergeCell ref="M177:N177"/>
    <mergeCell ref="O177:P177"/>
    <mergeCell ref="B159:B160"/>
    <mergeCell ref="K159:L159"/>
    <mergeCell ref="M159:N159"/>
    <mergeCell ref="B176:B177"/>
    <mergeCell ref="K176:L176"/>
    <mergeCell ref="K187:L187"/>
    <mergeCell ref="K175:L175"/>
    <mergeCell ref="M175:N175"/>
    <mergeCell ref="O173:P173"/>
    <mergeCell ref="K174:L174"/>
    <mergeCell ref="M174:N174"/>
    <mergeCell ref="O174:P174"/>
    <mergeCell ref="B170:B171"/>
    <mergeCell ref="K170:L170"/>
    <mergeCell ref="M170:N170"/>
    <mergeCell ref="C187:E187"/>
    <mergeCell ref="B173:B174"/>
    <mergeCell ref="O170:P170"/>
    <mergeCell ref="K171:L171"/>
    <mergeCell ref="M171:N171"/>
    <mergeCell ref="O171:P171"/>
    <mergeCell ref="B208:I208"/>
    <mergeCell ref="B209:I209"/>
    <mergeCell ref="B206:I206"/>
    <mergeCell ref="B207:I207"/>
    <mergeCell ref="J207:O207"/>
    <mergeCell ref="J208:O208"/>
    <mergeCell ref="J209:O209"/>
    <mergeCell ref="B202:I202"/>
    <mergeCell ref="B203:I203"/>
    <mergeCell ref="J203:O203"/>
    <mergeCell ref="J204:O204"/>
    <mergeCell ref="J205:O205"/>
    <mergeCell ref="J206:O206"/>
    <mergeCell ref="B204:I204"/>
    <mergeCell ref="B205:I205"/>
    <mergeCell ref="J202:O202"/>
    <mergeCell ref="B196:I196"/>
    <mergeCell ref="B197:I197"/>
    <mergeCell ref="B198:I198"/>
    <mergeCell ref="B199:I199"/>
    <mergeCell ref="J195:O195"/>
    <mergeCell ref="J196:O196"/>
    <mergeCell ref="J197:O197"/>
    <mergeCell ref="B201:I201"/>
    <mergeCell ref="B200:I200"/>
    <mergeCell ref="J198:O198"/>
    <mergeCell ref="J199:O199"/>
    <mergeCell ref="J200:O200"/>
    <mergeCell ref="J201:O201"/>
    <mergeCell ref="B195:I195"/>
    <mergeCell ref="P209:Q209"/>
    <mergeCell ref="P201:Q201"/>
    <mergeCell ref="P202:Q202"/>
    <mergeCell ref="P203:Q203"/>
    <mergeCell ref="P204:Q204"/>
    <mergeCell ref="P205:Q205"/>
    <mergeCell ref="P206:Q206"/>
    <mergeCell ref="R209:S209"/>
    <mergeCell ref="P198:Q198"/>
    <mergeCell ref="P199:Q199"/>
    <mergeCell ref="P200:Q200"/>
    <mergeCell ref="R203:S203"/>
    <mergeCell ref="R204:S204"/>
    <mergeCell ref="R205:S205"/>
    <mergeCell ref="R206:S206"/>
    <mergeCell ref="R207:S207"/>
    <mergeCell ref="R208:S208"/>
    <mergeCell ref="P208:Q208"/>
    <mergeCell ref="R195:S195"/>
    <mergeCell ref="R196:S196"/>
    <mergeCell ref="R197:S197"/>
    <mergeCell ref="R198:S198"/>
    <mergeCell ref="R199:S199"/>
    <mergeCell ref="R200:S200"/>
    <mergeCell ref="R201:S201"/>
    <mergeCell ref="R202:S202"/>
    <mergeCell ref="P207:Q207"/>
    <mergeCell ref="P195:Q195"/>
    <mergeCell ref="P196:Q196"/>
    <mergeCell ref="P197:Q197"/>
    <mergeCell ref="O138:P138"/>
    <mergeCell ref="O141:P141"/>
    <mergeCell ref="M135:N135"/>
    <mergeCell ref="M138:N138"/>
    <mergeCell ref="M141:N141"/>
    <mergeCell ref="O134:P134"/>
    <mergeCell ref="O136:P136"/>
    <mergeCell ref="O137:P137"/>
    <mergeCell ref="O139:P139"/>
    <mergeCell ref="O140:P140"/>
    <mergeCell ref="K149:L149"/>
    <mergeCell ref="M149:N149"/>
    <mergeCell ref="O149:P149"/>
    <mergeCell ref="K152:L152"/>
    <mergeCell ref="M152:N152"/>
    <mergeCell ref="O152:P152"/>
    <mergeCell ref="K155:L155"/>
    <mergeCell ref="M155:N155"/>
    <mergeCell ref="O155:P155"/>
    <mergeCell ref="C189:D191"/>
    <mergeCell ref="P194:Q194"/>
    <mergeCell ref="R194:S194"/>
    <mergeCell ref="B194:I194"/>
    <mergeCell ref="A189:B191"/>
    <mergeCell ref="K188:L188"/>
    <mergeCell ref="O175:P175"/>
    <mergeCell ref="B178:C178"/>
    <mergeCell ref="D178:F178"/>
    <mergeCell ref="B179:C179"/>
    <mergeCell ref="D179:F179"/>
    <mergeCell ref="Q189:S189"/>
    <mergeCell ref="J194:O194"/>
    <mergeCell ref="Q187:R188"/>
    <mergeCell ref="S187:S188"/>
    <mergeCell ref="J189:L189"/>
    <mergeCell ref="G189:I189"/>
    <mergeCell ref="N186:P186"/>
    <mergeCell ref="N187:N188"/>
    <mergeCell ref="N189:P189"/>
    <mergeCell ref="Q186:R186"/>
    <mergeCell ref="A187:B187"/>
    <mergeCell ref="M176:N176"/>
    <mergeCell ref="O176:P176"/>
    <mergeCell ref="K173:L173"/>
    <mergeCell ref="M173:N173"/>
    <mergeCell ref="A70:B70"/>
    <mergeCell ref="C70:E70"/>
    <mergeCell ref="A71:B71"/>
    <mergeCell ref="C71:E71"/>
    <mergeCell ref="A72:E72"/>
    <mergeCell ref="I76:K76"/>
    <mergeCell ref="A73:B73"/>
    <mergeCell ref="C73:E73"/>
    <mergeCell ref="L71:M71"/>
    <mergeCell ref="N116:Q117"/>
    <mergeCell ref="Q119:R119"/>
    <mergeCell ref="Q120:R120"/>
    <mergeCell ref="Q121:R121"/>
    <mergeCell ref="Q122:R122"/>
    <mergeCell ref="N120:N123"/>
    <mergeCell ref="Q123:R123"/>
    <mergeCell ref="F86:G86"/>
    <mergeCell ref="L86:M86"/>
    <mergeCell ref="N86:O86"/>
    <mergeCell ref="Q86:R86"/>
    <mergeCell ref="F85:G85"/>
    <mergeCell ref="L85:M85"/>
    <mergeCell ref="N85:O85"/>
    <mergeCell ref="H70:K70"/>
    <mergeCell ref="N11:S11"/>
    <mergeCell ref="I83:J83"/>
    <mergeCell ref="I84:J84"/>
    <mergeCell ref="I85:J85"/>
    <mergeCell ref="I86:J86"/>
    <mergeCell ref="L70:M70"/>
    <mergeCell ref="H71:K71"/>
    <mergeCell ref="Q83:R83"/>
    <mergeCell ref="Q76:R76"/>
    <mergeCell ref="Q77:R77"/>
    <mergeCell ref="N76:O76"/>
    <mergeCell ref="N77:O77"/>
    <mergeCell ref="L82:M82"/>
    <mergeCell ref="L80:M80"/>
    <mergeCell ref="I79:J79"/>
    <mergeCell ref="H51:K51"/>
    <mergeCell ref="L51:L54"/>
    <mergeCell ref="I52:K52"/>
    <mergeCell ref="Q85:R85"/>
    <mergeCell ref="N58:O58"/>
    <mergeCell ref="P58:Q58"/>
    <mergeCell ref="N59:O59"/>
    <mergeCell ref="Q84:R84"/>
    <mergeCell ref="Q79:R79"/>
    <mergeCell ref="Q80:R80"/>
    <mergeCell ref="Q81:R81"/>
    <mergeCell ref="Q82:R82"/>
    <mergeCell ref="H53:I53"/>
    <mergeCell ref="J53:K53"/>
    <mergeCell ref="P57:Q57"/>
    <mergeCell ref="M29:N29"/>
    <mergeCell ref="M30:N30"/>
    <mergeCell ref="M31:N31"/>
    <mergeCell ref="M32:N32"/>
    <mergeCell ref="N78:O78"/>
    <mergeCell ref="Q78:R78"/>
    <mergeCell ref="L77:M77"/>
    <mergeCell ref="L78:M78"/>
    <mergeCell ref="L76:M76"/>
    <mergeCell ref="O31:P31"/>
    <mergeCell ref="O32:P32"/>
    <mergeCell ref="A34:U34"/>
    <mergeCell ref="K30:L30"/>
    <mergeCell ref="F79:G79"/>
    <mergeCell ref="F80:G80"/>
    <mergeCell ref="F81:G81"/>
    <mergeCell ref="N13:O13"/>
    <mergeCell ref="N14:O14"/>
    <mergeCell ref="N15:O15"/>
    <mergeCell ref="N12:O12"/>
    <mergeCell ref="Q12:R12"/>
    <mergeCell ref="Q13:R13"/>
    <mergeCell ref="Q14:R14"/>
    <mergeCell ref="Q15:R15"/>
    <mergeCell ref="M27:N27"/>
    <mergeCell ref="P21:P22"/>
    <mergeCell ref="Q26:S26"/>
    <mergeCell ref="Q21:R22"/>
  </mergeCells>
  <conditionalFormatting sqref="F7:G9">
    <cfRule type="cellIs" dxfId="251" priority="72" operator="equal">
      <formula>"Não Aplicavel"</formula>
    </cfRule>
  </conditionalFormatting>
  <conditionalFormatting sqref="B77:H106 I97:I106 L77:O106 Q77:S106">
    <cfRule type="cellIs" dxfId="250" priority="71" operator="equal">
      <formula>"Pneu Rodando"</formula>
    </cfRule>
  </conditionalFormatting>
  <conditionalFormatting sqref="Q77:R106">
    <cfRule type="cellIs" dxfId="249" priority="69" operator="equal">
      <formula>"Sucata"</formula>
    </cfRule>
  </conditionalFormatting>
  <conditionalFormatting sqref="K77:K106">
    <cfRule type="cellIs" dxfId="248" priority="64" operator="equal">
      <formula>"Rodando"</formula>
    </cfRule>
    <cfRule type="cellIs" dxfId="247" priority="65" operator="equal">
      <formula>"""Rodando"""</formula>
    </cfRule>
    <cfRule type="cellIs" dxfId="246" priority="66" operator="equal">
      <formula>"Rodando"</formula>
    </cfRule>
    <cfRule type="cellIs" dxfId="245" priority="68" operator="equal">
      <formula>"Rodando"</formula>
    </cfRule>
  </conditionalFormatting>
  <conditionalFormatting sqref="K77:K106">
    <cfRule type="cellIs" dxfId="244" priority="67" operator="equal">
      <formula>"Rodando"</formula>
    </cfRule>
  </conditionalFormatting>
  <conditionalFormatting sqref="Q189:S192">
    <cfRule type="cellIs" dxfId="243" priority="62" operator="equal">
      <formula>"""Selecionar Periodo"""</formula>
    </cfRule>
    <cfRule type="cellIs" dxfId="242" priority="63" operator="equal">
      <formula>"Selecionar Periodo"</formula>
    </cfRule>
  </conditionalFormatting>
  <conditionalFormatting sqref="C12:D13">
    <cfRule type="cellIs" dxfId="241" priority="59" operator="equal">
      <formula>"Disponivel"</formula>
    </cfRule>
    <cfRule type="cellIs" dxfId="240" priority="60" operator="equal">
      <formula>"Manutenção"</formula>
    </cfRule>
    <cfRule type="cellIs" dxfId="239" priority="61" operator="equal">
      <formula>"Rodando"</formula>
    </cfRule>
  </conditionalFormatting>
  <conditionalFormatting sqref="O27:P31">
    <cfRule type="cellIs" dxfId="238" priority="58" operator="lessThan">
      <formula>1.9</formula>
    </cfRule>
  </conditionalFormatting>
  <conditionalFormatting sqref="R116:S117">
    <cfRule type="cellIs" dxfId="237" priority="57" operator="equal">
      <formula>0</formula>
    </cfRule>
  </conditionalFormatting>
  <conditionalFormatting sqref="O123:R123 G113:G114 J115:L127 B141:B143 C141:Q142">
    <cfRule type="expression" dxfId="236" priority="52">
      <formula>$C$113="6x2"</formula>
    </cfRule>
  </conditionalFormatting>
  <conditionalFormatting sqref="B158:B160 C158:Q159 C175:Q176 B175:B177">
    <cfRule type="expression" dxfId="235" priority="34">
      <formula>$C$113="2x0"</formula>
    </cfRule>
    <cfRule type="expression" dxfId="234" priority="35">
      <formula>$C$113="4x0"</formula>
    </cfRule>
    <cfRule type="expression" dxfId="233" priority="36">
      <formula>$C$113="6x0"</formula>
    </cfRule>
    <cfRule type="expression" dxfId="232" priority="37">
      <formula>$C$113="4x4"</formula>
    </cfRule>
    <cfRule type="expression" dxfId="231" priority="38">
      <formula>$C$113="4x2"</formula>
    </cfRule>
    <cfRule type="expression" dxfId="230" priority="39">
      <formula>$C$113="6x6"</formula>
    </cfRule>
    <cfRule type="expression" dxfId="229" priority="40">
      <formula>$C$113="6x4"</formula>
    </cfRule>
    <cfRule type="expression" dxfId="228" priority="41">
      <formula>$C$113="6x2"</formula>
    </cfRule>
  </conditionalFormatting>
  <conditionalFormatting sqref="O121:R121 C135:Q136 B135:B137 D115:D127 F115:F127 E113:E116 C152:Q153 C169:Q170 G113:G114 O122 B141:B143 C141:Q142 B152:B154 B169:B171 O123:R123 H116 J115:L127">
    <cfRule type="expression" dxfId="227" priority="21">
      <formula>$C$113="2x0"</formula>
    </cfRule>
  </conditionalFormatting>
  <conditionalFormatting sqref="B155:B157 C155:Q156 C172:Q173 F113:F114 G115:I127 B138:B140 C138:Q139 B172:B174 O122:R122">
    <cfRule type="expression" dxfId="226" priority="15">
      <formula>$C$113="2x0"</formula>
    </cfRule>
    <cfRule type="expression" dxfId="225" priority="16">
      <formula>$C$113="4x0"</formula>
    </cfRule>
    <cfRule type="expression" dxfId="224" priority="17">
      <formula>$C$113="4x4"</formula>
    </cfRule>
    <cfRule type="expression" dxfId="223" priority="18">
      <formula>$C$113="4x2"</formula>
    </cfRule>
  </conditionalFormatting>
  <conditionalFormatting sqref="G113:G114 J115:L127 O123:R123 B141:B143 C141:Q142">
    <cfRule type="expression" dxfId="222" priority="46">
      <formula>$C$113="4x0"</formula>
    </cfRule>
  </conditionalFormatting>
  <conditionalFormatting sqref="G113:G114 O123:R123 J115:L127 B141:B143 C141:Q142">
    <cfRule type="expression" dxfId="221" priority="47">
      <formula>$C$113="6x0"</formula>
    </cfRule>
    <cfRule type="expression" dxfId="220" priority="48">
      <formula>$C$113="4x4"</formula>
    </cfRule>
  </conditionalFormatting>
  <conditionalFormatting sqref="O123:R123 J115:L127 G113:G114 B141:B143 C141:Q142">
    <cfRule type="expression" dxfId="219" priority="49">
      <formula>$C$113="4x2"</formula>
    </cfRule>
    <cfRule type="expression" dxfId="218" priority="50">
      <formula>$C$113="6x6"</formula>
    </cfRule>
    <cfRule type="expression" dxfId="217" priority="51">
      <formula>$C$113="6x4"</formula>
    </cfRule>
  </conditionalFormatting>
  <conditionalFormatting sqref="I13">
    <cfRule type="cellIs" dxfId="216" priority="7" operator="equal">
      <formula>"Troca de Óleo Imediata"</formula>
    </cfRule>
    <cfRule type="cellIs" dxfId="215" priority="8" operator="equal">
      <formula>"Troca de Óleo Dentro do Prazo"</formula>
    </cfRule>
  </conditionalFormatting>
  <conditionalFormatting sqref="I14">
    <cfRule type="cellIs" dxfId="214" priority="5" operator="equal">
      <formula>"Troca dos Pneus Dentro do Prazo"</formula>
    </cfRule>
    <cfRule type="cellIs" dxfId="213" priority="6" operator="equal">
      <formula>"Verificação dos Pneus Necessária"</formula>
    </cfRule>
  </conditionalFormatting>
  <conditionalFormatting sqref="I15:M15">
    <cfRule type="cellIs" dxfId="212" priority="3" operator="equal">
      <formula>"Verificação dos Freios Necessária"</formula>
    </cfRule>
    <cfRule type="cellIs" dxfId="211" priority="4" operator="equal">
      <formula>"Troca de Lonas e Pastilhas Dentro do Prazo"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topLeftCell="A4" workbookViewId="0">
      <selection activeCell="C39" sqref="C39:E39"/>
    </sheetView>
  </sheetViews>
  <sheetFormatPr defaultRowHeight="15" x14ac:dyDescent="0.2"/>
  <cols>
    <col min="1" max="20" width="12.64453125" customWidth="1"/>
  </cols>
  <sheetData>
    <row r="1" spans="1:22" ht="23.25" x14ac:dyDescent="0.3">
      <c r="A1" s="150" t="s">
        <v>10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</row>
    <row r="2" spans="1:22" ht="20.100000000000001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20.100000000000001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20.100000000000001" customHeight="1" x14ac:dyDescent="0.2">
      <c r="A4" s="2"/>
      <c r="B4" s="251" t="s">
        <v>11</v>
      </c>
      <c r="C4" s="251"/>
      <c r="D4" s="286"/>
      <c r="E4" s="286"/>
      <c r="F4" s="82" t="s">
        <v>13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20.100000000000001" customHeight="1" x14ac:dyDescent="0.2">
      <c r="A5" s="2"/>
      <c r="B5" s="251" t="s">
        <v>148</v>
      </c>
      <c r="C5" s="251"/>
      <c r="D5" s="286">
        <v>0</v>
      </c>
      <c r="E5" s="286"/>
      <c r="F5" s="82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20.100000000000001" customHeight="1" x14ac:dyDescent="0.2">
      <c r="A6" s="2"/>
      <c r="B6" s="251" t="s">
        <v>12</v>
      </c>
      <c r="C6" s="251"/>
      <c r="D6" s="304">
        <f>F11*D4</f>
        <v>0</v>
      </c>
      <c r="E6" s="304"/>
      <c r="F6" s="82" t="s">
        <v>14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2"/>
      <c r="Q7" s="32"/>
      <c r="R7" s="14"/>
      <c r="S7" s="2"/>
      <c r="T7" s="2"/>
      <c r="U7" s="2"/>
      <c r="V7" s="2"/>
    </row>
    <row r="8" spans="1:22" ht="20.100000000000001" customHeight="1" x14ac:dyDescent="0.2">
      <c r="A8" s="2"/>
      <c r="B8" s="109" t="s">
        <v>15</v>
      </c>
      <c r="C8" s="110"/>
      <c r="D8" s="110"/>
      <c r="E8" s="111"/>
      <c r="F8" s="159">
        <f>MAX(B19:B24)</f>
        <v>43484</v>
      </c>
      <c r="G8" s="159"/>
      <c r="H8" s="2"/>
      <c r="I8" s="46"/>
      <c r="J8" s="46"/>
      <c r="K8" s="46"/>
      <c r="L8" s="46"/>
      <c r="M8" s="104"/>
      <c r="N8" s="12"/>
      <c r="O8" s="19"/>
      <c r="P8" s="32"/>
      <c r="Q8" s="32"/>
      <c r="R8" s="14"/>
      <c r="S8" s="2"/>
      <c r="T8" s="2"/>
      <c r="U8" s="2"/>
      <c r="V8" s="2"/>
    </row>
    <row r="9" spans="1:22" ht="20.100000000000001" customHeight="1" x14ac:dyDescent="0.2">
      <c r="A9" s="2"/>
      <c r="B9" s="109" t="s">
        <v>16</v>
      </c>
      <c r="C9" s="110"/>
      <c r="D9" s="110"/>
      <c r="E9" s="111"/>
      <c r="F9" s="161">
        <f>IF(F8=B19,(L19),(IF(F8=B20,(L20),(IF(F8=B21,(L21),(IF(F8=B22,(L22),(IF(F8=B23,(L23),(L24))))))))))</f>
        <v>50</v>
      </c>
      <c r="G9" s="161"/>
      <c r="H9" s="2"/>
      <c r="I9" s="46"/>
      <c r="J9" s="46"/>
      <c r="K9" s="46"/>
      <c r="L9" s="46"/>
      <c r="M9" s="104"/>
      <c r="N9" s="12"/>
      <c r="O9" s="19"/>
      <c r="P9" s="32"/>
      <c r="Q9" s="32"/>
      <c r="R9" s="14"/>
      <c r="S9" s="2"/>
      <c r="T9" s="2"/>
      <c r="U9" s="2"/>
      <c r="V9" s="2"/>
    </row>
    <row r="10" spans="1:22" ht="20.100000000000001" customHeight="1" x14ac:dyDescent="0.2">
      <c r="A10" s="2"/>
      <c r="B10" s="109" t="s">
        <v>149</v>
      </c>
      <c r="C10" s="110"/>
      <c r="D10" s="110"/>
      <c r="E10" s="111"/>
      <c r="F10" s="173">
        <f>IF(F8=B19,(N19/L19),(IF(F8=B20,(N20/L20),(IF(F8=B21,(N21/L21),(IF(F8=B22,(N22/L22),(IF(F8=B23,(N23/L23),(N24/L24))))))))))</f>
        <v>3</v>
      </c>
      <c r="G10" s="173"/>
      <c r="H10" s="2"/>
      <c r="I10" s="46"/>
      <c r="J10" s="46"/>
      <c r="K10" s="46"/>
      <c r="L10" s="46"/>
      <c r="M10" s="104"/>
      <c r="N10" s="12"/>
      <c r="O10" s="19"/>
      <c r="P10" s="32"/>
      <c r="Q10" s="32"/>
      <c r="R10" s="14"/>
      <c r="S10" s="2"/>
      <c r="T10" s="2"/>
      <c r="U10" s="2"/>
      <c r="V10" s="2"/>
    </row>
    <row r="11" spans="1:22" ht="20.100000000000001" customHeight="1" x14ac:dyDescent="0.2">
      <c r="A11" s="2"/>
      <c r="B11" s="109" t="s">
        <v>107</v>
      </c>
      <c r="C11" s="110"/>
      <c r="D11" s="110"/>
      <c r="E11" s="111"/>
      <c r="F11" s="174">
        <f>SUM(P19:Q23)/(IF(P19=0,(0),(1))+IF(P20=0,(0),(1))+IF(P21=0,(0),(1))+IF(P22=0,(0),(1))+IF(P23=0,(0),(1)))</f>
        <v>2</v>
      </c>
      <c r="G11" s="161"/>
      <c r="H11" s="82" t="s">
        <v>7</v>
      </c>
      <c r="I11" s="46"/>
      <c r="J11" s="46"/>
      <c r="K11" s="46"/>
      <c r="L11" s="46"/>
      <c r="M11" s="104"/>
      <c r="N11" s="12"/>
      <c r="O11" s="19"/>
      <c r="P11" s="32"/>
      <c r="Q11" s="32"/>
      <c r="R11" s="14"/>
      <c r="S11" s="2"/>
      <c r="T11" s="2"/>
      <c r="U11" s="2"/>
      <c r="V11" s="2"/>
    </row>
    <row r="12" spans="1:22" ht="20.100000000000001" customHeight="1" x14ac:dyDescent="0.2">
      <c r="A12" s="2"/>
      <c r="B12" s="2"/>
      <c r="C12" s="2"/>
      <c r="D12" s="2"/>
      <c r="E12" s="2"/>
      <c r="F12" s="2"/>
      <c r="G12" s="2"/>
      <c r="H12" s="2"/>
      <c r="I12" s="46"/>
      <c r="J12" s="46"/>
      <c r="K12" s="46"/>
      <c r="L12" s="46"/>
      <c r="M12" s="104"/>
      <c r="N12" s="12"/>
      <c r="O12" s="19"/>
      <c r="P12" s="32"/>
      <c r="Q12" s="32"/>
      <c r="R12" s="14"/>
      <c r="S12" s="2"/>
      <c r="T12" s="2"/>
      <c r="U12" s="2"/>
      <c r="V12" s="2"/>
    </row>
    <row r="13" spans="1:22" ht="20.100000000000001" customHeight="1" x14ac:dyDescent="0.2">
      <c r="A13" s="2"/>
      <c r="B13" s="147" t="s">
        <v>17</v>
      </c>
      <c r="C13" s="175">
        <f>SUM(R19:T23)/(IF(R19=0,(0),(1))+IF(R20=0,(0),(1))+IF(R21=0,(0),(1))+IF(R22=0,(0),(1))+IF(R23=0,(0),(1)))</f>
        <v>1.5</v>
      </c>
      <c r="D13" s="175"/>
      <c r="E13" s="2"/>
      <c r="F13" s="2"/>
      <c r="G13" s="2"/>
      <c r="H13" s="2"/>
      <c r="I13" s="46"/>
      <c r="J13" s="46"/>
      <c r="K13" s="46"/>
      <c r="L13" s="46"/>
      <c r="M13" s="104"/>
      <c r="N13" s="12"/>
      <c r="O13" s="19"/>
      <c r="P13" s="32"/>
      <c r="Q13" s="32"/>
      <c r="R13" s="14"/>
      <c r="S13" s="2"/>
      <c r="T13" s="2"/>
      <c r="U13" s="2"/>
      <c r="V13" s="2"/>
    </row>
    <row r="14" spans="1:22" ht="20.100000000000001" customHeight="1" x14ac:dyDescent="0.2">
      <c r="A14" s="2"/>
      <c r="B14" s="147"/>
      <c r="C14" s="175"/>
      <c r="D14" s="175"/>
      <c r="E14" s="76" t="s">
        <v>23</v>
      </c>
      <c r="F14" s="2"/>
      <c r="G14" s="2"/>
      <c r="H14" s="2"/>
      <c r="I14" s="46"/>
      <c r="J14" s="46"/>
      <c r="K14" s="46"/>
      <c r="L14" s="46"/>
      <c r="M14" s="104"/>
      <c r="N14" s="12"/>
      <c r="O14" s="19"/>
      <c r="P14" s="32"/>
      <c r="Q14" s="32"/>
      <c r="R14" s="14"/>
      <c r="S14" s="2"/>
      <c r="T14" s="2"/>
      <c r="U14" s="2"/>
      <c r="V14" s="2"/>
    </row>
    <row r="15" spans="1:22" ht="20.100000000000001" customHeight="1" x14ac:dyDescent="0.2">
      <c r="A15" s="2"/>
      <c r="B15" s="2"/>
      <c r="C15" s="2"/>
      <c r="D15" s="2"/>
      <c r="E15" s="2"/>
      <c r="F15" s="2"/>
      <c r="G15" s="2"/>
      <c r="H15" s="2"/>
      <c r="I15" s="46"/>
      <c r="J15" s="46"/>
      <c r="K15" s="46"/>
      <c r="L15" s="46"/>
      <c r="M15" s="104"/>
      <c r="N15" s="12"/>
      <c r="O15" s="19"/>
      <c r="P15" s="32"/>
      <c r="Q15" s="32"/>
      <c r="R15" s="14"/>
      <c r="S15" s="2"/>
      <c r="T15" s="2"/>
      <c r="U15" s="2"/>
      <c r="V15" s="2"/>
    </row>
    <row r="16" spans="1:22" ht="20.100000000000001" customHeight="1" x14ac:dyDescent="0.2">
      <c r="A16" s="2"/>
      <c r="B16" s="2"/>
      <c r="C16" s="2"/>
      <c r="D16" s="2"/>
      <c r="E16" s="2"/>
      <c r="F16" s="2"/>
      <c r="G16" s="2"/>
      <c r="H16" s="2"/>
      <c r="I16" s="46"/>
      <c r="J16" s="46"/>
      <c r="K16" s="46"/>
      <c r="L16" s="46"/>
      <c r="M16" s="104"/>
      <c r="N16" s="12"/>
      <c r="O16" s="19"/>
      <c r="P16" s="32"/>
      <c r="Q16" s="32"/>
      <c r="R16" s="14"/>
      <c r="S16" s="2"/>
      <c r="T16" s="2"/>
      <c r="U16" s="2"/>
      <c r="V16" s="2"/>
    </row>
    <row r="17" spans="1:22" ht="20.100000000000001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">
      <c r="A18" s="73" t="s">
        <v>193</v>
      </c>
      <c r="B18" s="73" t="s">
        <v>18</v>
      </c>
      <c r="C18" s="130" t="s">
        <v>19</v>
      </c>
      <c r="D18" s="131"/>
      <c r="E18" s="132"/>
      <c r="F18" s="130" t="s">
        <v>2</v>
      </c>
      <c r="G18" s="131"/>
      <c r="H18" s="131"/>
      <c r="I18" s="132"/>
      <c r="J18" s="130" t="s">
        <v>24</v>
      </c>
      <c r="K18" s="132"/>
      <c r="L18" s="130" t="s">
        <v>20</v>
      </c>
      <c r="M18" s="132"/>
      <c r="N18" s="130" t="s">
        <v>21</v>
      </c>
      <c r="O18" s="132"/>
      <c r="P18" s="130" t="s">
        <v>26</v>
      </c>
      <c r="Q18" s="132"/>
      <c r="R18" s="194" t="s">
        <v>27</v>
      </c>
      <c r="S18" s="194"/>
      <c r="T18" s="194"/>
      <c r="U18" s="2"/>
      <c r="V18" s="2"/>
    </row>
    <row r="19" spans="1:22" x14ac:dyDescent="0.2">
      <c r="A19" s="101">
        <v>1</v>
      </c>
      <c r="B19" s="43">
        <v>43454</v>
      </c>
      <c r="C19" s="233" t="s">
        <v>192</v>
      </c>
      <c r="D19" s="303"/>
      <c r="E19" s="234"/>
      <c r="F19" s="233" t="s">
        <v>147</v>
      </c>
      <c r="G19" s="303"/>
      <c r="H19" s="303"/>
      <c r="I19" s="234"/>
      <c r="J19" s="233">
        <v>100</v>
      </c>
      <c r="K19" s="234"/>
      <c r="L19" s="233">
        <v>50</v>
      </c>
      <c r="M19" s="234"/>
      <c r="N19" s="210">
        <v>150</v>
      </c>
      <c r="O19" s="211"/>
      <c r="P19" s="327">
        <f>IF(L19=0,(0),((J19-D5)/L19))</f>
        <v>2</v>
      </c>
      <c r="Q19" s="328"/>
      <c r="R19" s="300">
        <f>IF(L19=0,(0),((N19/L19)/P19))</f>
        <v>1.5</v>
      </c>
      <c r="S19" s="301"/>
      <c r="T19" s="302"/>
      <c r="U19" s="2"/>
      <c r="V19" s="2"/>
    </row>
    <row r="20" spans="1:22" x14ac:dyDescent="0.2">
      <c r="A20" s="101">
        <v>2</v>
      </c>
      <c r="B20" s="43">
        <v>43480</v>
      </c>
      <c r="C20" s="233" t="s">
        <v>25</v>
      </c>
      <c r="D20" s="303"/>
      <c r="E20" s="234"/>
      <c r="F20" s="233" t="s">
        <v>147</v>
      </c>
      <c r="G20" s="303"/>
      <c r="H20" s="303"/>
      <c r="I20" s="234"/>
      <c r="J20" s="233">
        <v>200</v>
      </c>
      <c r="K20" s="234"/>
      <c r="L20" s="233">
        <v>50</v>
      </c>
      <c r="M20" s="234"/>
      <c r="N20" s="210">
        <v>150</v>
      </c>
      <c r="O20" s="211"/>
      <c r="P20" s="327">
        <f>IF(L20=0,(0),((J20-J19)/L20))</f>
        <v>2</v>
      </c>
      <c r="Q20" s="328"/>
      <c r="R20" s="300">
        <f t="shared" ref="R20:R83" si="0">IF(L20=0,(0),((N20/L20)/P20))</f>
        <v>1.5</v>
      </c>
      <c r="S20" s="301"/>
      <c r="T20" s="302"/>
      <c r="U20" s="2"/>
      <c r="V20" s="2"/>
    </row>
    <row r="21" spans="1:22" x14ac:dyDescent="0.2">
      <c r="A21" s="101">
        <v>3</v>
      </c>
      <c r="B21" s="43">
        <v>43481</v>
      </c>
      <c r="C21" s="233" t="s">
        <v>25</v>
      </c>
      <c r="D21" s="303"/>
      <c r="E21" s="234"/>
      <c r="F21" s="233" t="s">
        <v>147</v>
      </c>
      <c r="G21" s="303"/>
      <c r="H21" s="303"/>
      <c r="I21" s="234"/>
      <c r="J21" s="233">
        <v>300</v>
      </c>
      <c r="K21" s="234"/>
      <c r="L21" s="233">
        <v>50</v>
      </c>
      <c r="M21" s="234"/>
      <c r="N21" s="210">
        <v>150</v>
      </c>
      <c r="O21" s="211"/>
      <c r="P21" s="327">
        <f>IF(L21=0,(0),((J21-J20)/L21))</f>
        <v>2</v>
      </c>
      <c r="Q21" s="328"/>
      <c r="R21" s="300">
        <f t="shared" si="0"/>
        <v>1.5</v>
      </c>
      <c r="S21" s="301"/>
      <c r="T21" s="302"/>
      <c r="U21" s="2"/>
      <c r="V21" s="2"/>
    </row>
    <row r="22" spans="1:22" x14ac:dyDescent="0.2">
      <c r="A22" s="101">
        <v>4</v>
      </c>
      <c r="B22" s="43">
        <v>43482</v>
      </c>
      <c r="C22" s="233" t="s">
        <v>25</v>
      </c>
      <c r="D22" s="303"/>
      <c r="E22" s="234"/>
      <c r="F22" s="233" t="s">
        <v>147</v>
      </c>
      <c r="G22" s="303"/>
      <c r="H22" s="303"/>
      <c r="I22" s="234"/>
      <c r="J22" s="233">
        <v>400</v>
      </c>
      <c r="K22" s="234"/>
      <c r="L22" s="233">
        <v>50</v>
      </c>
      <c r="M22" s="234"/>
      <c r="N22" s="210">
        <v>150</v>
      </c>
      <c r="O22" s="211"/>
      <c r="P22" s="327">
        <f t="shared" ref="P22:P30" si="1">IF(L22=0,(0),((J22-J21)/L22))</f>
        <v>2</v>
      </c>
      <c r="Q22" s="328"/>
      <c r="R22" s="300">
        <f t="shared" si="0"/>
        <v>1.5</v>
      </c>
      <c r="S22" s="301"/>
      <c r="T22" s="302"/>
      <c r="U22" s="2"/>
      <c r="V22" s="2"/>
    </row>
    <row r="23" spans="1:22" x14ac:dyDescent="0.2">
      <c r="A23" s="101">
        <v>5</v>
      </c>
      <c r="B23" s="43">
        <v>43483</v>
      </c>
      <c r="C23" s="233" t="s">
        <v>25</v>
      </c>
      <c r="D23" s="303"/>
      <c r="E23" s="234"/>
      <c r="F23" s="233" t="s">
        <v>147</v>
      </c>
      <c r="G23" s="303"/>
      <c r="H23" s="303"/>
      <c r="I23" s="234"/>
      <c r="J23" s="233">
        <v>500</v>
      </c>
      <c r="K23" s="234"/>
      <c r="L23" s="233">
        <v>50</v>
      </c>
      <c r="M23" s="234"/>
      <c r="N23" s="210">
        <v>150</v>
      </c>
      <c r="O23" s="211"/>
      <c r="P23" s="327">
        <f t="shared" si="1"/>
        <v>2</v>
      </c>
      <c r="Q23" s="328"/>
      <c r="R23" s="300">
        <f t="shared" si="0"/>
        <v>1.5</v>
      </c>
      <c r="S23" s="301"/>
      <c r="T23" s="302"/>
      <c r="U23" s="2"/>
      <c r="V23" s="2"/>
    </row>
    <row r="24" spans="1:22" x14ac:dyDescent="0.2">
      <c r="A24" s="101">
        <v>6</v>
      </c>
      <c r="B24" s="43">
        <v>43484</v>
      </c>
      <c r="C24" s="233" t="s">
        <v>25</v>
      </c>
      <c r="D24" s="303"/>
      <c r="E24" s="234"/>
      <c r="F24" s="233" t="s">
        <v>147</v>
      </c>
      <c r="G24" s="303"/>
      <c r="H24" s="303"/>
      <c r="I24" s="234"/>
      <c r="J24" s="233">
        <v>600</v>
      </c>
      <c r="K24" s="234"/>
      <c r="L24" s="233">
        <v>50</v>
      </c>
      <c r="M24" s="234"/>
      <c r="N24" s="210">
        <v>150</v>
      </c>
      <c r="O24" s="211"/>
      <c r="P24" s="327">
        <f t="shared" si="1"/>
        <v>2</v>
      </c>
      <c r="Q24" s="328"/>
      <c r="R24" s="300">
        <f t="shared" si="0"/>
        <v>1.5</v>
      </c>
      <c r="S24" s="301"/>
      <c r="T24" s="302"/>
      <c r="U24" s="2"/>
      <c r="V24" s="2"/>
    </row>
    <row r="25" spans="1:22" x14ac:dyDescent="0.2">
      <c r="A25" s="101">
        <v>7</v>
      </c>
      <c r="B25" s="43">
        <v>43487</v>
      </c>
      <c r="C25" s="329"/>
      <c r="D25" s="330"/>
      <c r="E25" s="331"/>
      <c r="F25" s="329"/>
      <c r="G25" s="330"/>
      <c r="H25" s="330"/>
      <c r="I25" s="331"/>
      <c r="J25" s="329"/>
      <c r="K25" s="331"/>
      <c r="L25" s="329"/>
      <c r="M25" s="331"/>
      <c r="N25" s="332"/>
      <c r="O25" s="333"/>
      <c r="P25" s="327">
        <f>IF(L25=0,(0),((J25-J24)/L25))</f>
        <v>0</v>
      </c>
      <c r="Q25" s="328"/>
      <c r="R25" s="300">
        <f t="shared" si="0"/>
        <v>0</v>
      </c>
      <c r="S25" s="301"/>
      <c r="T25" s="302"/>
      <c r="U25" s="2"/>
      <c r="V25" s="2"/>
    </row>
    <row r="26" spans="1:22" x14ac:dyDescent="0.2">
      <c r="A26" s="101">
        <v>8</v>
      </c>
      <c r="B26" s="43">
        <v>43488</v>
      </c>
      <c r="C26" s="329"/>
      <c r="D26" s="330"/>
      <c r="E26" s="331"/>
      <c r="F26" s="329"/>
      <c r="G26" s="330"/>
      <c r="H26" s="330"/>
      <c r="I26" s="331"/>
      <c r="J26" s="329"/>
      <c r="K26" s="331"/>
      <c r="L26" s="329"/>
      <c r="M26" s="331"/>
      <c r="N26" s="332"/>
      <c r="O26" s="333"/>
      <c r="P26" s="327">
        <f t="shared" si="1"/>
        <v>0</v>
      </c>
      <c r="Q26" s="328"/>
      <c r="R26" s="300">
        <f t="shared" si="0"/>
        <v>0</v>
      </c>
      <c r="S26" s="301"/>
      <c r="T26" s="302"/>
      <c r="U26" s="2"/>
      <c r="V26" s="2"/>
    </row>
    <row r="27" spans="1:22" x14ac:dyDescent="0.2">
      <c r="A27" s="101">
        <v>9</v>
      </c>
      <c r="B27" s="43"/>
      <c r="C27" s="329"/>
      <c r="D27" s="330"/>
      <c r="E27" s="331"/>
      <c r="F27" s="329"/>
      <c r="G27" s="330"/>
      <c r="H27" s="330"/>
      <c r="I27" s="331"/>
      <c r="J27" s="329"/>
      <c r="K27" s="331"/>
      <c r="L27" s="329"/>
      <c r="M27" s="331"/>
      <c r="N27" s="332"/>
      <c r="O27" s="333"/>
      <c r="P27" s="327">
        <f t="shared" si="1"/>
        <v>0</v>
      </c>
      <c r="Q27" s="328"/>
      <c r="R27" s="300">
        <f t="shared" si="0"/>
        <v>0</v>
      </c>
      <c r="S27" s="301"/>
      <c r="T27" s="302"/>
      <c r="U27" s="2"/>
      <c r="V27" s="2"/>
    </row>
    <row r="28" spans="1:22" x14ac:dyDescent="0.2">
      <c r="A28" s="101">
        <v>10</v>
      </c>
      <c r="B28" s="43"/>
      <c r="C28" s="329"/>
      <c r="D28" s="330"/>
      <c r="E28" s="331"/>
      <c r="F28" s="329"/>
      <c r="G28" s="330"/>
      <c r="H28" s="330"/>
      <c r="I28" s="331"/>
      <c r="J28" s="329"/>
      <c r="K28" s="331"/>
      <c r="L28" s="329"/>
      <c r="M28" s="331"/>
      <c r="N28" s="332"/>
      <c r="O28" s="333"/>
      <c r="P28" s="327">
        <f>IF(L28=0,(0),((J28-J27)/L28))</f>
        <v>0</v>
      </c>
      <c r="Q28" s="328"/>
      <c r="R28" s="300">
        <f t="shared" si="0"/>
        <v>0</v>
      </c>
      <c r="S28" s="301"/>
      <c r="T28" s="302"/>
      <c r="U28" s="2"/>
      <c r="V28" s="2"/>
    </row>
    <row r="29" spans="1:22" x14ac:dyDescent="0.2">
      <c r="A29" s="101">
        <v>11</v>
      </c>
      <c r="B29" s="43"/>
      <c r="C29" s="329"/>
      <c r="D29" s="330"/>
      <c r="E29" s="331"/>
      <c r="F29" s="329"/>
      <c r="G29" s="330"/>
      <c r="H29" s="330"/>
      <c r="I29" s="331"/>
      <c r="J29" s="329"/>
      <c r="K29" s="331"/>
      <c r="L29" s="329"/>
      <c r="M29" s="331"/>
      <c r="N29" s="332"/>
      <c r="O29" s="333"/>
      <c r="P29" s="327">
        <f t="shared" si="1"/>
        <v>0</v>
      </c>
      <c r="Q29" s="328"/>
      <c r="R29" s="300">
        <f t="shared" si="0"/>
        <v>0</v>
      </c>
      <c r="S29" s="301"/>
      <c r="T29" s="302"/>
      <c r="U29" s="2"/>
      <c r="V29" s="2"/>
    </row>
    <row r="30" spans="1:22" x14ac:dyDescent="0.2">
      <c r="A30" s="101">
        <v>12</v>
      </c>
      <c r="B30" s="43"/>
      <c r="C30" s="329"/>
      <c r="D30" s="330"/>
      <c r="E30" s="331"/>
      <c r="F30" s="329"/>
      <c r="G30" s="330"/>
      <c r="H30" s="330"/>
      <c r="I30" s="331"/>
      <c r="J30" s="329"/>
      <c r="K30" s="331"/>
      <c r="L30" s="329"/>
      <c r="M30" s="331"/>
      <c r="N30" s="332"/>
      <c r="O30" s="333"/>
      <c r="P30" s="327">
        <f t="shared" si="1"/>
        <v>0</v>
      </c>
      <c r="Q30" s="328"/>
      <c r="R30" s="300">
        <f t="shared" si="0"/>
        <v>0</v>
      </c>
      <c r="S30" s="301"/>
      <c r="T30" s="302"/>
      <c r="U30" s="2"/>
      <c r="V30" s="2"/>
    </row>
    <row r="31" spans="1:22" x14ac:dyDescent="0.2">
      <c r="A31" s="101">
        <v>13</v>
      </c>
      <c r="B31" s="43"/>
      <c r="C31" s="329"/>
      <c r="D31" s="330"/>
      <c r="E31" s="331"/>
      <c r="F31" s="329"/>
      <c r="G31" s="330"/>
      <c r="H31" s="330"/>
      <c r="I31" s="331"/>
      <c r="J31" s="329"/>
      <c r="K31" s="331"/>
      <c r="L31" s="329"/>
      <c r="M31" s="331"/>
      <c r="N31" s="332"/>
      <c r="O31" s="333"/>
      <c r="P31" s="327">
        <f t="shared" ref="P31:P94" si="2">IF(L31=0,(0),((J31-J30)/L31))</f>
        <v>0</v>
      </c>
      <c r="Q31" s="328"/>
      <c r="R31" s="300">
        <f t="shared" si="0"/>
        <v>0</v>
      </c>
      <c r="S31" s="301"/>
      <c r="T31" s="302"/>
      <c r="U31" s="2"/>
      <c r="V31" s="2"/>
    </row>
    <row r="32" spans="1:22" x14ac:dyDescent="0.2">
      <c r="A32" s="101">
        <v>14</v>
      </c>
      <c r="B32" s="43"/>
      <c r="C32" s="329"/>
      <c r="D32" s="330"/>
      <c r="E32" s="331"/>
      <c r="F32" s="329"/>
      <c r="G32" s="330"/>
      <c r="H32" s="330"/>
      <c r="I32" s="331"/>
      <c r="J32" s="329"/>
      <c r="K32" s="331"/>
      <c r="L32" s="329"/>
      <c r="M32" s="331"/>
      <c r="N32" s="332"/>
      <c r="O32" s="333"/>
      <c r="P32" s="327">
        <f t="shared" si="2"/>
        <v>0</v>
      </c>
      <c r="Q32" s="328"/>
      <c r="R32" s="300">
        <f t="shared" si="0"/>
        <v>0</v>
      </c>
      <c r="S32" s="301"/>
      <c r="T32" s="302"/>
      <c r="U32" s="2"/>
      <c r="V32" s="2"/>
    </row>
    <row r="33" spans="1:22" x14ac:dyDescent="0.2">
      <c r="A33" s="101">
        <v>15</v>
      </c>
      <c r="B33" s="43"/>
      <c r="C33" s="329"/>
      <c r="D33" s="330"/>
      <c r="E33" s="331"/>
      <c r="F33" s="329"/>
      <c r="G33" s="330"/>
      <c r="H33" s="330"/>
      <c r="I33" s="331"/>
      <c r="J33" s="329"/>
      <c r="K33" s="331"/>
      <c r="L33" s="329"/>
      <c r="M33" s="331"/>
      <c r="N33" s="332"/>
      <c r="O33" s="333"/>
      <c r="P33" s="327">
        <f t="shared" si="2"/>
        <v>0</v>
      </c>
      <c r="Q33" s="328"/>
      <c r="R33" s="300">
        <f t="shared" si="0"/>
        <v>0</v>
      </c>
      <c r="S33" s="301"/>
      <c r="T33" s="302"/>
      <c r="U33" s="2"/>
      <c r="V33" s="2"/>
    </row>
    <row r="34" spans="1:22" x14ac:dyDescent="0.2">
      <c r="A34" s="101">
        <v>16</v>
      </c>
      <c r="B34" s="43"/>
      <c r="C34" s="329"/>
      <c r="D34" s="330"/>
      <c r="E34" s="331"/>
      <c r="F34" s="329"/>
      <c r="G34" s="330"/>
      <c r="H34" s="330"/>
      <c r="I34" s="331"/>
      <c r="J34" s="329"/>
      <c r="K34" s="331"/>
      <c r="L34" s="329"/>
      <c r="M34" s="331"/>
      <c r="N34" s="332"/>
      <c r="O34" s="333"/>
      <c r="P34" s="327">
        <f t="shared" si="2"/>
        <v>0</v>
      </c>
      <c r="Q34" s="328"/>
      <c r="R34" s="300">
        <f t="shared" si="0"/>
        <v>0</v>
      </c>
      <c r="S34" s="301"/>
      <c r="T34" s="302"/>
      <c r="U34" s="2"/>
      <c r="V34" s="2"/>
    </row>
    <row r="35" spans="1:22" x14ac:dyDescent="0.2">
      <c r="A35" s="101">
        <v>17</v>
      </c>
      <c r="B35" s="43"/>
      <c r="C35" s="329"/>
      <c r="D35" s="330"/>
      <c r="E35" s="331"/>
      <c r="F35" s="329"/>
      <c r="G35" s="330"/>
      <c r="H35" s="330"/>
      <c r="I35" s="331"/>
      <c r="J35" s="329"/>
      <c r="K35" s="331"/>
      <c r="L35" s="329"/>
      <c r="M35" s="331"/>
      <c r="N35" s="332"/>
      <c r="O35" s="333"/>
      <c r="P35" s="327">
        <f t="shared" si="2"/>
        <v>0</v>
      </c>
      <c r="Q35" s="328"/>
      <c r="R35" s="300">
        <f t="shared" si="0"/>
        <v>0</v>
      </c>
      <c r="S35" s="301"/>
      <c r="T35" s="302"/>
      <c r="U35" s="2"/>
      <c r="V35" s="2"/>
    </row>
    <row r="36" spans="1:22" x14ac:dyDescent="0.2">
      <c r="A36" s="101">
        <v>18</v>
      </c>
      <c r="B36" s="43"/>
      <c r="C36" s="329"/>
      <c r="D36" s="330"/>
      <c r="E36" s="331"/>
      <c r="F36" s="329"/>
      <c r="G36" s="330"/>
      <c r="H36" s="330"/>
      <c r="I36" s="331"/>
      <c r="J36" s="329"/>
      <c r="K36" s="331"/>
      <c r="L36" s="329"/>
      <c r="M36" s="331"/>
      <c r="N36" s="332"/>
      <c r="O36" s="333"/>
      <c r="P36" s="327">
        <f t="shared" si="2"/>
        <v>0</v>
      </c>
      <c r="Q36" s="328"/>
      <c r="R36" s="300">
        <f t="shared" si="0"/>
        <v>0</v>
      </c>
      <c r="S36" s="301"/>
      <c r="T36" s="302"/>
      <c r="U36" s="2"/>
      <c r="V36" s="2"/>
    </row>
    <row r="37" spans="1:22" x14ac:dyDescent="0.2">
      <c r="A37" s="101">
        <v>19</v>
      </c>
      <c r="B37" s="43"/>
      <c r="C37" s="329"/>
      <c r="D37" s="330"/>
      <c r="E37" s="331"/>
      <c r="F37" s="329"/>
      <c r="G37" s="330"/>
      <c r="H37" s="330"/>
      <c r="I37" s="331"/>
      <c r="J37" s="329"/>
      <c r="K37" s="331"/>
      <c r="L37" s="329"/>
      <c r="M37" s="331"/>
      <c r="N37" s="332"/>
      <c r="O37" s="333"/>
      <c r="P37" s="327">
        <f t="shared" si="2"/>
        <v>0</v>
      </c>
      <c r="Q37" s="328"/>
      <c r="R37" s="300">
        <f t="shared" si="0"/>
        <v>0</v>
      </c>
      <c r="S37" s="301"/>
      <c r="T37" s="302"/>
      <c r="U37" s="2"/>
      <c r="V37" s="2"/>
    </row>
    <row r="38" spans="1:22" x14ac:dyDescent="0.2">
      <c r="A38" s="101">
        <v>20</v>
      </c>
      <c r="B38" s="43"/>
      <c r="C38" s="329"/>
      <c r="D38" s="330"/>
      <c r="E38" s="331"/>
      <c r="F38" s="329"/>
      <c r="G38" s="330"/>
      <c r="H38" s="330"/>
      <c r="I38" s="331"/>
      <c r="J38" s="329"/>
      <c r="K38" s="331"/>
      <c r="L38" s="329"/>
      <c r="M38" s="331"/>
      <c r="N38" s="332"/>
      <c r="O38" s="333"/>
      <c r="P38" s="327">
        <f t="shared" si="2"/>
        <v>0</v>
      </c>
      <c r="Q38" s="328"/>
      <c r="R38" s="300">
        <f t="shared" si="0"/>
        <v>0</v>
      </c>
      <c r="S38" s="301"/>
      <c r="T38" s="302"/>
      <c r="U38" s="2"/>
      <c r="V38" s="2"/>
    </row>
    <row r="39" spans="1:22" x14ac:dyDescent="0.2">
      <c r="A39" s="101">
        <v>21</v>
      </c>
      <c r="B39" s="43"/>
      <c r="C39" s="329"/>
      <c r="D39" s="330"/>
      <c r="E39" s="331"/>
      <c r="F39" s="329"/>
      <c r="G39" s="330"/>
      <c r="H39" s="330"/>
      <c r="I39" s="331"/>
      <c r="J39" s="329"/>
      <c r="K39" s="331"/>
      <c r="L39" s="329"/>
      <c r="M39" s="331"/>
      <c r="N39" s="332"/>
      <c r="O39" s="333"/>
      <c r="P39" s="327">
        <f t="shared" si="2"/>
        <v>0</v>
      </c>
      <c r="Q39" s="328"/>
      <c r="R39" s="300">
        <f t="shared" si="0"/>
        <v>0</v>
      </c>
      <c r="S39" s="301"/>
      <c r="T39" s="302"/>
      <c r="U39" s="2"/>
      <c r="V39" s="2"/>
    </row>
    <row r="40" spans="1:22" x14ac:dyDescent="0.2">
      <c r="A40" s="101">
        <v>22</v>
      </c>
      <c r="B40" s="43"/>
      <c r="C40" s="329"/>
      <c r="D40" s="330"/>
      <c r="E40" s="331"/>
      <c r="F40" s="329"/>
      <c r="G40" s="330"/>
      <c r="H40" s="330"/>
      <c r="I40" s="331"/>
      <c r="J40" s="329"/>
      <c r="K40" s="331"/>
      <c r="L40" s="329"/>
      <c r="M40" s="331"/>
      <c r="N40" s="332"/>
      <c r="O40" s="333"/>
      <c r="P40" s="327">
        <f t="shared" si="2"/>
        <v>0</v>
      </c>
      <c r="Q40" s="328"/>
      <c r="R40" s="300">
        <f t="shared" si="0"/>
        <v>0</v>
      </c>
      <c r="S40" s="301"/>
      <c r="T40" s="302"/>
      <c r="U40" s="2"/>
      <c r="V40" s="2"/>
    </row>
    <row r="41" spans="1:22" x14ac:dyDescent="0.2">
      <c r="A41" s="101">
        <v>23</v>
      </c>
      <c r="B41" s="43"/>
      <c r="C41" s="329"/>
      <c r="D41" s="330"/>
      <c r="E41" s="331"/>
      <c r="F41" s="329"/>
      <c r="G41" s="330"/>
      <c r="H41" s="330"/>
      <c r="I41" s="331"/>
      <c r="J41" s="329"/>
      <c r="K41" s="331"/>
      <c r="L41" s="329"/>
      <c r="M41" s="331"/>
      <c r="N41" s="332"/>
      <c r="O41" s="333"/>
      <c r="P41" s="327">
        <f t="shared" si="2"/>
        <v>0</v>
      </c>
      <c r="Q41" s="328"/>
      <c r="R41" s="300">
        <f t="shared" si="0"/>
        <v>0</v>
      </c>
      <c r="S41" s="301"/>
      <c r="T41" s="302"/>
      <c r="U41" s="2"/>
      <c r="V41" s="2"/>
    </row>
    <row r="42" spans="1:22" x14ac:dyDescent="0.2">
      <c r="A42" s="101">
        <v>24</v>
      </c>
      <c r="B42" s="43"/>
      <c r="C42" s="329"/>
      <c r="D42" s="330"/>
      <c r="E42" s="331"/>
      <c r="F42" s="329"/>
      <c r="G42" s="330"/>
      <c r="H42" s="330"/>
      <c r="I42" s="331"/>
      <c r="J42" s="329"/>
      <c r="K42" s="331"/>
      <c r="L42" s="329"/>
      <c r="M42" s="331"/>
      <c r="N42" s="332"/>
      <c r="O42" s="333"/>
      <c r="P42" s="327">
        <f t="shared" si="2"/>
        <v>0</v>
      </c>
      <c r="Q42" s="328"/>
      <c r="R42" s="300">
        <f t="shared" si="0"/>
        <v>0</v>
      </c>
      <c r="S42" s="301"/>
      <c r="T42" s="302"/>
      <c r="U42" s="2"/>
      <c r="V42" s="2"/>
    </row>
    <row r="43" spans="1:22" x14ac:dyDescent="0.2">
      <c r="A43" s="101">
        <v>25</v>
      </c>
      <c r="B43" s="43"/>
      <c r="C43" s="329"/>
      <c r="D43" s="330"/>
      <c r="E43" s="331"/>
      <c r="F43" s="329"/>
      <c r="G43" s="330"/>
      <c r="H43" s="330"/>
      <c r="I43" s="331"/>
      <c r="J43" s="329"/>
      <c r="K43" s="331"/>
      <c r="L43" s="329"/>
      <c r="M43" s="331"/>
      <c r="N43" s="332"/>
      <c r="O43" s="333"/>
      <c r="P43" s="327">
        <f t="shared" si="2"/>
        <v>0</v>
      </c>
      <c r="Q43" s="328"/>
      <c r="R43" s="300">
        <f t="shared" si="0"/>
        <v>0</v>
      </c>
      <c r="S43" s="301"/>
      <c r="T43" s="302"/>
      <c r="U43" s="2"/>
      <c r="V43" s="2"/>
    </row>
    <row r="44" spans="1:22" x14ac:dyDescent="0.2">
      <c r="A44" s="101">
        <v>26</v>
      </c>
      <c r="B44" s="43"/>
      <c r="C44" s="329"/>
      <c r="D44" s="330"/>
      <c r="E44" s="331"/>
      <c r="F44" s="329"/>
      <c r="G44" s="330"/>
      <c r="H44" s="330"/>
      <c r="I44" s="331"/>
      <c r="J44" s="329"/>
      <c r="K44" s="331"/>
      <c r="L44" s="329"/>
      <c r="M44" s="331"/>
      <c r="N44" s="332"/>
      <c r="O44" s="333"/>
      <c r="P44" s="327">
        <f t="shared" si="2"/>
        <v>0</v>
      </c>
      <c r="Q44" s="328"/>
      <c r="R44" s="300">
        <f t="shared" si="0"/>
        <v>0</v>
      </c>
      <c r="S44" s="301"/>
      <c r="T44" s="302"/>
      <c r="U44" s="2"/>
      <c r="V44" s="2"/>
    </row>
    <row r="45" spans="1:22" x14ac:dyDescent="0.2">
      <c r="A45" s="101">
        <v>27</v>
      </c>
      <c r="B45" s="43"/>
      <c r="C45" s="329"/>
      <c r="D45" s="330"/>
      <c r="E45" s="331"/>
      <c r="F45" s="329"/>
      <c r="G45" s="330"/>
      <c r="H45" s="330"/>
      <c r="I45" s="331"/>
      <c r="J45" s="329"/>
      <c r="K45" s="331"/>
      <c r="L45" s="329"/>
      <c r="M45" s="331"/>
      <c r="N45" s="332"/>
      <c r="O45" s="333"/>
      <c r="P45" s="327">
        <f t="shared" si="2"/>
        <v>0</v>
      </c>
      <c r="Q45" s="328"/>
      <c r="R45" s="300">
        <f t="shared" si="0"/>
        <v>0</v>
      </c>
      <c r="S45" s="301"/>
      <c r="T45" s="302"/>
      <c r="U45" s="2"/>
      <c r="V45" s="2"/>
    </row>
    <row r="46" spans="1:22" x14ac:dyDescent="0.2">
      <c r="A46" s="101">
        <v>28</v>
      </c>
      <c r="B46" s="43"/>
      <c r="C46" s="329"/>
      <c r="D46" s="330"/>
      <c r="E46" s="331"/>
      <c r="F46" s="329"/>
      <c r="G46" s="330"/>
      <c r="H46" s="330"/>
      <c r="I46" s="331"/>
      <c r="J46" s="329"/>
      <c r="K46" s="331"/>
      <c r="L46" s="329"/>
      <c r="M46" s="331"/>
      <c r="N46" s="332"/>
      <c r="O46" s="333"/>
      <c r="P46" s="327">
        <f t="shared" si="2"/>
        <v>0</v>
      </c>
      <c r="Q46" s="328"/>
      <c r="R46" s="300">
        <f t="shared" si="0"/>
        <v>0</v>
      </c>
      <c r="S46" s="301"/>
      <c r="T46" s="302"/>
      <c r="U46" s="2"/>
      <c r="V46" s="2"/>
    </row>
    <row r="47" spans="1:22" x14ac:dyDescent="0.2">
      <c r="A47" s="101">
        <v>29</v>
      </c>
      <c r="B47" s="43"/>
      <c r="C47" s="329"/>
      <c r="D47" s="330"/>
      <c r="E47" s="331"/>
      <c r="F47" s="329"/>
      <c r="G47" s="330"/>
      <c r="H47" s="330"/>
      <c r="I47" s="331"/>
      <c r="J47" s="329"/>
      <c r="K47" s="331"/>
      <c r="L47" s="329"/>
      <c r="M47" s="331"/>
      <c r="N47" s="332"/>
      <c r="O47" s="333"/>
      <c r="P47" s="327">
        <f t="shared" si="2"/>
        <v>0</v>
      </c>
      <c r="Q47" s="328"/>
      <c r="R47" s="300">
        <f t="shared" si="0"/>
        <v>0</v>
      </c>
      <c r="S47" s="301"/>
      <c r="T47" s="302"/>
      <c r="U47" s="2"/>
      <c r="V47" s="2"/>
    </row>
    <row r="48" spans="1:22" x14ac:dyDescent="0.2">
      <c r="A48" s="101">
        <v>30</v>
      </c>
      <c r="B48" s="43"/>
      <c r="C48" s="329"/>
      <c r="D48" s="330"/>
      <c r="E48" s="331"/>
      <c r="F48" s="329"/>
      <c r="G48" s="330"/>
      <c r="H48" s="330"/>
      <c r="I48" s="331"/>
      <c r="J48" s="329"/>
      <c r="K48" s="331"/>
      <c r="L48" s="329"/>
      <c r="M48" s="331"/>
      <c r="N48" s="332"/>
      <c r="O48" s="333"/>
      <c r="P48" s="327">
        <f t="shared" si="2"/>
        <v>0</v>
      </c>
      <c r="Q48" s="328"/>
      <c r="R48" s="300">
        <f t="shared" si="0"/>
        <v>0</v>
      </c>
      <c r="S48" s="301"/>
      <c r="T48" s="302"/>
      <c r="U48" s="2"/>
      <c r="V48" s="2"/>
    </row>
    <row r="49" spans="1:22" x14ac:dyDescent="0.2">
      <c r="A49" s="101">
        <v>31</v>
      </c>
      <c r="B49" s="43"/>
      <c r="C49" s="329"/>
      <c r="D49" s="330"/>
      <c r="E49" s="331"/>
      <c r="F49" s="329"/>
      <c r="G49" s="330"/>
      <c r="H49" s="330"/>
      <c r="I49" s="331"/>
      <c r="J49" s="329"/>
      <c r="K49" s="331"/>
      <c r="L49" s="329"/>
      <c r="M49" s="331"/>
      <c r="N49" s="332"/>
      <c r="O49" s="333"/>
      <c r="P49" s="327">
        <f t="shared" si="2"/>
        <v>0</v>
      </c>
      <c r="Q49" s="328"/>
      <c r="R49" s="300">
        <f t="shared" si="0"/>
        <v>0</v>
      </c>
      <c r="S49" s="301"/>
      <c r="T49" s="302"/>
      <c r="U49" s="2"/>
      <c r="V49" s="2"/>
    </row>
    <row r="50" spans="1:22" x14ac:dyDescent="0.2">
      <c r="A50" s="101">
        <v>32</v>
      </c>
      <c r="B50" s="43"/>
      <c r="C50" s="329"/>
      <c r="D50" s="330"/>
      <c r="E50" s="331"/>
      <c r="F50" s="329"/>
      <c r="G50" s="330"/>
      <c r="H50" s="330"/>
      <c r="I50" s="331"/>
      <c r="J50" s="329"/>
      <c r="K50" s="331"/>
      <c r="L50" s="329"/>
      <c r="M50" s="331"/>
      <c r="N50" s="332"/>
      <c r="O50" s="333"/>
      <c r="P50" s="327">
        <f t="shared" si="2"/>
        <v>0</v>
      </c>
      <c r="Q50" s="328"/>
      <c r="R50" s="300">
        <f t="shared" si="0"/>
        <v>0</v>
      </c>
      <c r="S50" s="301"/>
      <c r="T50" s="302"/>
      <c r="U50" s="2"/>
      <c r="V50" s="2"/>
    </row>
    <row r="51" spans="1:22" x14ac:dyDescent="0.2">
      <c r="A51" s="101">
        <v>33</v>
      </c>
      <c r="B51" s="43"/>
      <c r="C51" s="329"/>
      <c r="D51" s="330"/>
      <c r="E51" s="331"/>
      <c r="F51" s="329"/>
      <c r="G51" s="330"/>
      <c r="H51" s="330"/>
      <c r="I51" s="331"/>
      <c r="J51" s="329"/>
      <c r="K51" s="331"/>
      <c r="L51" s="329"/>
      <c r="M51" s="331"/>
      <c r="N51" s="332"/>
      <c r="O51" s="333"/>
      <c r="P51" s="327">
        <f t="shared" si="2"/>
        <v>0</v>
      </c>
      <c r="Q51" s="328"/>
      <c r="R51" s="300">
        <f t="shared" si="0"/>
        <v>0</v>
      </c>
      <c r="S51" s="301"/>
      <c r="T51" s="302"/>
      <c r="U51" s="2"/>
      <c r="V51" s="2"/>
    </row>
    <row r="52" spans="1:22" x14ac:dyDescent="0.2">
      <c r="A52" s="101">
        <v>34</v>
      </c>
      <c r="B52" s="43"/>
      <c r="C52" s="329"/>
      <c r="D52" s="330"/>
      <c r="E52" s="331"/>
      <c r="F52" s="329"/>
      <c r="G52" s="330"/>
      <c r="H52" s="330"/>
      <c r="I52" s="331"/>
      <c r="J52" s="329"/>
      <c r="K52" s="331"/>
      <c r="L52" s="329"/>
      <c r="M52" s="331"/>
      <c r="N52" s="332"/>
      <c r="O52" s="333"/>
      <c r="P52" s="327">
        <f t="shared" si="2"/>
        <v>0</v>
      </c>
      <c r="Q52" s="328"/>
      <c r="R52" s="300">
        <f t="shared" si="0"/>
        <v>0</v>
      </c>
      <c r="S52" s="301"/>
      <c r="T52" s="302"/>
      <c r="U52" s="2"/>
      <c r="V52" s="2"/>
    </row>
    <row r="53" spans="1:22" x14ac:dyDescent="0.2">
      <c r="A53" s="101">
        <v>35</v>
      </c>
      <c r="B53" s="43"/>
      <c r="C53" s="329"/>
      <c r="D53" s="330"/>
      <c r="E53" s="331"/>
      <c r="F53" s="329"/>
      <c r="G53" s="330"/>
      <c r="H53" s="330"/>
      <c r="I53" s="331"/>
      <c r="J53" s="329"/>
      <c r="K53" s="331"/>
      <c r="L53" s="329"/>
      <c r="M53" s="331"/>
      <c r="N53" s="332"/>
      <c r="O53" s="333"/>
      <c r="P53" s="327">
        <f t="shared" si="2"/>
        <v>0</v>
      </c>
      <c r="Q53" s="328"/>
      <c r="R53" s="300">
        <f t="shared" si="0"/>
        <v>0</v>
      </c>
      <c r="S53" s="301"/>
      <c r="T53" s="302"/>
      <c r="U53" s="2"/>
      <c r="V53" s="2"/>
    </row>
    <row r="54" spans="1:22" x14ac:dyDescent="0.2">
      <c r="A54" s="101">
        <v>36</v>
      </c>
      <c r="B54" s="43"/>
      <c r="C54" s="329"/>
      <c r="D54" s="330"/>
      <c r="E54" s="331"/>
      <c r="F54" s="329"/>
      <c r="G54" s="330"/>
      <c r="H54" s="330"/>
      <c r="I54" s="331"/>
      <c r="J54" s="329"/>
      <c r="K54" s="331"/>
      <c r="L54" s="329"/>
      <c r="M54" s="331"/>
      <c r="N54" s="332"/>
      <c r="O54" s="333"/>
      <c r="P54" s="327">
        <f t="shared" si="2"/>
        <v>0</v>
      </c>
      <c r="Q54" s="328"/>
      <c r="R54" s="300">
        <f t="shared" si="0"/>
        <v>0</v>
      </c>
      <c r="S54" s="301"/>
      <c r="T54" s="302"/>
      <c r="U54" s="2"/>
      <c r="V54" s="2"/>
    </row>
    <row r="55" spans="1:22" x14ac:dyDescent="0.2">
      <c r="A55" s="101">
        <v>37</v>
      </c>
      <c r="B55" s="43"/>
      <c r="C55" s="329"/>
      <c r="D55" s="330"/>
      <c r="E55" s="331"/>
      <c r="F55" s="329"/>
      <c r="G55" s="330"/>
      <c r="H55" s="330"/>
      <c r="I55" s="331"/>
      <c r="J55" s="329"/>
      <c r="K55" s="331"/>
      <c r="L55" s="329"/>
      <c r="M55" s="331"/>
      <c r="N55" s="332"/>
      <c r="O55" s="333"/>
      <c r="P55" s="327">
        <f t="shared" si="2"/>
        <v>0</v>
      </c>
      <c r="Q55" s="328"/>
      <c r="R55" s="300">
        <f t="shared" si="0"/>
        <v>0</v>
      </c>
      <c r="S55" s="301"/>
      <c r="T55" s="302"/>
      <c r="U55" s="2"/>
      <c r="V55" s="2"/>
    </row>
    <row r="56" spans="1:22" x14ac:dyDescent="0.2">
      <c r="A56" s="101">
        <v>38</v>
      </c>
      <c r="B56" s="43"/>
      <c r="C56" s="329"/>
      <c r="D56" s="330"/>
      <c r="E56" s="331"/>
      <c r="F56" s="329"/>
      <c r="G56" s="330"/>
      <c r="H56" s="330"/>
      <c r="I56" s="331"/>
      <c r="J56" s="329"/>
      <c r="K56" s="331"/>
      <c r="L56" s="329"/>
      <c r="M56" s="331"/>
      <c r="N56" s="332"/>
      <c r="O56" s="333"/>
      <c r="P56" s="327">
        <f t="shared" si="2"/>
        <v>0</v>
      </c>
      <c r="Q56" s="328"/>
      <c r="R56" s="300">
        <f t="shared" si="0"/>
        <v>0</v>
      </c>
      <c r="S56" s="301"/>
      <c r="T56" s="302"/>
      <c r="U56" s="2"/>
      <c r="V56" s="2"/>
    </row>
    <row r="57" spans="1:22" x14ac:dyDescent="0.2">
      <c r="A57" s="101">
        <v>39</v>
      </c>
      <c r="B57" s="43"/>
      <c r="C57" s="329"/>
      <c r="D57" s="330"/>
      <c r="E57" s="331"/>
      <c r="F57" s="329"/>
      <c r="G57" s="330"/>
      <c r="H57" s="330"/>
      <c r="I57" s="331"/>
      <c r="J57" s="329"/>
      <c r="K57" s="331"/>
      <c r="L57" s="329"/>
      <c r="M57" s="331"/>
      <c r="N57" s="332"/>
      <c r="O57" s="333"/>
      <c r="P57" s="327">
        <f t="shared" si="2"/>
        <v>0</v>
      </c>
      <c r="Q57" s="328"/>
      <c r="R57" s="300">
        <f t="shared" si="0"/>
        <v>0</v>
      </c>
      <c r="S57" s="301"/>
      <c r="T57" s="302"/>
      <c r="U57" s="2"/>
      <c r="V57" s="2"/>
    </row>
    <row r="58" spans="1:22" x14ac:dyDescent="0.2">
      <c r="A58" s="101">
        <v>40</v>
      </c>
      <c r="B58" s="43"/>
      <c r="C58" s="329"/>
      <c r="D58" s="330"/>
      <c r="E58" s="331"/>
      <c r="F58" s="329"/>
      <c r="G58" s="330"/>
      <c r="H58" s="330"/>
      <c r="I58" s="331"/>
      <c r="J58" s="329"/>
      <c r="K58" s="331"/>
      <c r="L58" s="329"/>
      <c r="M58" s="331"/>
      <c r="N58" s="332"/>
      <c r="O58" s="333"/>
      <c r="P58" s="327">
        <f t="shared" si="2"/>
        <v>0</v>
      </c>
      <c r="Q58" s="328"/>
      <c r="R58" s="300">
        <f t="shared" si="0"/>
        <v>0</v>
      </c>
      <c r="S58" s="301"/>
      <c r="T58" s="302"/>
      <c r="U58" s="2"/>
      <c r="V58" s="2"/>
    </row>
    <row r="59" spans="1:22" x14ac:dyDescent="0.2">
      <c r="A59" s="101">
        <v>41</v>
      </c>
      <c r="B59" s="43"/>
      <c r="C59" s="329"/>
      <c r="D59" s="330"/>
      <c r="E59" s="331"/>
      <c r="F59" s="329"/>
      <c r="G59" s="330"/>
      <c r="H59" s="330"/>
      <c r="I59" s="331"/>
      <c r="J59" s="329"/>
      <c r="K59" s="331"/>
      <c r="L59" s="329"/>
      <c r="M59" s="331"/>
      <c r="N59" s="332"/>
      <c r="O59" s="333"/>
      <c r="P59" s="327">
        <f t="shared" si="2"/>
        <v>0</v>
      </c>
      <c r="Q59" s="328"/>
      <c r="R59" s="300">
        <f t="shared" si="0"/>
        <v>0</v>
      </c>
      <c r="S59" s="301"/>
      <c r="T59" s="302"/>
      <c r="U59" s="2"/>
      <c r="V59" s="2"/>
    </row>
    <row r="60" spans="1:22" x14ac:dyDescent="0.2">
      <c r="A60" s="101">
        <v>42</v>
      </c>
      <c r="B60" s="43"/>
      <c r="C60" s="329"/>
      <c r="D60" s="330"/>
      <c r="E60" s="331"/>
      <c r="F60" s="329"/>
      <c r="G60" s="330"/>
      <c r="H60" s="330"/>
      <c r="I60" s="331"/>
      <c r="J60" s="329"/>
      <c r="K60" s="331"/>
      <c r="L60" s="329"/>
      <c r="M60" s="331"/>
      <c r="N60" s="332"/>
      <c r="O60" s="333"/>
      <c r="P60" s="327">
        <f t="shared" si="2"/>
        <v>0</v>
      </c>
      <c r="Q60" s="328"/>
      <c r="R60" s="300">
        <f t="shared" si="0"/>
        <v>0</v>
      </c>
      <c r="S60" s="301"/>
      <c r="T60" s="302"/>
      <c r="U60" s="2"/>
      <c r="V60" s="2"/>
    </row>
    <row r="61" spans="1:22" x14ac:dyDescent="0.2">
      <c r="A61" s="101">
        <v>43</v>
      </c>
      <c r="B61" s="43"/>
      <c r="C61" s="329"/>
      <c r="D61" s="330"/>
      <c r="E61" s="331"/>
      <c r="F61" s="329"/>
      <c r="G61" s="330"/>
      <c r="H61" s="330"/>
      <c r="I61" s="331"/>
      <c r="J61" s="329"/>
      <c r="K61" s="331"/>
      <c r="L61" s="329"/>
      <c r="M61" s="331"/>
      <c r="N61" s="332"/>
      <c r="O61" s="333"/>
      <c r="P61" s="327">
        <f t="shared" si="2"/>
        <v>0</v>
      </c>
      <c r="Q61" s="328"/>
      <c r="R61" s="300">
        <f t="shared" si="0"/>
        <v>0</v>
      </c>
      <c r="S61" s="301"/>
      <c r="T61" s="302"/>
      <c r="U61" s="2"/>
      <c r="V61" s="2"/>
    </row>
    <row r="62" spans="1:22" x14ac:dyDescent="0.2">
      <c r="A62" s="101">
        <v>44</v>
      </c>
      <c r="B62" s="43"/>
      <c r="C62" s="329"/>
      <c r="D62" s="330"/>
      <c r="E62" s="331"/>
      <c r="F62" s="329"/>
      <c r="G62" s="330"/>
      <c r="H62" s="330"/>
      <c r="I62" s="331"/>
      <c r="J62" s="329"/>
      <c r="K62" s="331"/>
      <c r="L62" s="329"/>
      <c r="M62" s="331"/>
      <c r="N62" s="332"/>
      <c r="O62" s="333"/>
      <c r="P62" s="327">
        <f t="shared" si="2"/>
        <v>0</v>
      </c>
      <c r="Q62" s="328"/>
      <c r="R62" s="300">
        <f t="shared" si="0"/>
        <v>0</v>
      </c>
      <c r="S62" s="301"/>
      <c r="T62" s="302"/>
      <c r="U62" s="2"/>
      <c r="V62" s="2"/>
    </row>
    <row r="63" spans="1:22" x14ac:dyDescent="0.2">
      <c r="A63" s="101">
        <v>45</v>
      </c>
      <c r="B63" s="43"/>
      <c r="C63" s="329"/>
      <c r="D63" s="330"/>
      <c r="E63" s="331"/>
      <c r="F63" s="329"/>
      <c r="G63" s="330"/>
      <c r="H63" s="330"/>
      <c r="I63" s="331"/>
      <c r="J63" s="329"/>
      <c r="K63" s="331"/>
      <c r="L63" s="329"/>
      <c r="M63" s="331"/>
      <c r="N63" s="332"/>
      <c r="O63" s="333"/>
      <c r="P63" s="327">
        <f t="shared" si="2"/>
        <v>0</v>
      </c>
      <c r="Q63" s="328"/>
      <c r="R63" s="300">
        <f t="shared" si="0"/>
        <v>0</v>
      </c>
      <c r="S63" s="301"/>
      <c r="T63" s="302"/>
      <c r="U63" s="2"/>
      <c r="V63" s="2"/>
    </row>
    <row r="64" spans="1:22" x14ac:dyDescent="0.2">
      <c r="A64" s="101">
        <v>46</v>
      </c>
      <c r="B64" s="43"/>
      <c r="C64" s="329"/>
      <c r="D64" s="330"/>
      <c r="E64" s="331"/>
      <c r="F64" s="329"/>
      <c r="G64" s="330"/>
      <c r="H64" s="330"/>
      <c r="I64" s="331"/>
      <c r="J64" s="329"/>
      <c r="K64" s="331"/>
      <c r="L64" s="329"/>
      <c r="M64" s="331"/>
      <c r="N64" s="332"/>
      <c r="O64" s="333"/>
      <c r="P64" s="327">
        <f t="shared" si="2"/>
        <v>0</v>
      </c>
      <c r="Q64" s="328"/>
      <c r="R64" s="300">
        <f t="shared" si="0"/>
        <v>0</v>
      </c>
      <c r="S64" s="301"/>
      <c r="T64" s="302"/>
      <c r="U64" s="2"/>
      <c r="V64" s="2"/>
    </row>
    <row r="65" spans="1:22" x14ac:dyDescent="0.2">
      <c r="A65" s="101">
        <v>47</v>
      </c>
      <c r="B65" s="43"/>
      <c r="C65" s="329"/>
      <c r="D65" s="330"/>
      <c r="E65" s="331"/>
      <c r="F65" s="329"/>
      <c r="G65" s="330"/>
      <c r="H65" s="330"/>
      <c r="I65" s="331"/>
      <c r="J65" s="329"/>
      <c r="K65" s="331"/>
      <c r="L65" s="329"/>
      <c r="M65" s="331"/>
      <c r="N65" s="332"/>
      <c r="O65" s="333"/>
      <c r="P65" s="327">
        <f t="shared" si="2"/>
        <v>0</v>
      </c>
      <c r="Q65" s="328"/>
      <c r="R65" s="300">
        <f t="shared" si="0"/>
        <v>0</v>
      </c>
      <c r="S65" s="301"/>
      <c r="T65" s="302"/>
      <c r="U65" s="2"/>
      <c r="V65" s="2"/>
    </row>
    <row r="66" spans="1:22" x14ac:dyDescent="0.2">
      <c r="A66" s="101">
        <v>48</v>
      </c>
      <c r="B66" s="43"/>
      <c r="C66" s="329"/>
      <c r="D66" s="330"/>
      <c r="E66" s="331"/>
      <c r="F66" s="329"/>
      <c r="G66" s="330"/>
      <c r="H66" s="330"/>
      <c r="I66" s="331"/>
      <c r="J66" s="329"/>
      <c r="K66" s="331"/>
      <c r="L66" s="329"/>
      <c r="M66" s="331"/>
      <c r="N66" s="332"/>
      <c r="O66" s="333"/>
      <c r="P66" s="327">
        <f t="shared" si="2"/>
        <v>0</v>
      </c>
      <c r="Q66" s="328"/>
      <c r="R66" s="300">
        <f t="shared" si="0"/>
        <v>0</v>
      </c>
      <c r="S66" s="301"/>
      <c r="T66" s="302"/>
      <c r="U66" s="2"/>
      <c r="V66" s="2"/>
    </row>
    <row r="67" spans="1:22" x14ac:dyDescent="0.2">
      <c r="A67" s="101">
        <v>49</v>
      </c>
      <c r="B67" s="43"/>
      <c r="C67" s="329"/>
      <c r="D67" s="330"/>
      <c r="E67" s="331"/>
      <c r="F67" s="329"/>
      <c r="G67" s="330"/>
      <c r="H67" s="330"/>
      <c r="I67" s="331"/>
      <c r="J67" s="329"/>
      <c r="K67" s="331"/>
      <c r="L67" s="329"/>
      <c r="M67" s="331"/>
      <c r="N67" s="332"/>
      <c r="O67" s="333"/>
      <c r="P67" s="327">
        <f t="shared" si="2"/>
        <v>0</v>
      </c>
      <c r="Q67" s="328"/>
      <c r="R67" s="300">
        <f t="shared" si="0"/>
        <v>0</v>
      </c>
      <c r="S67" s="301"/>
      <c r="T67" s="302"/>
      <c r="U67" s="2"/>
      <c r="V67" s="2"/>
    </row>
    <row r="68" spans="1:22" x14ac:dyDescent="0.2">
      <c r="A68" s="101">
        <v>50</v>
      </c>
      <c r="B68" s="43"/>
      <c r="C68" s="329"/>
      <c r="D68" s="330"/>
      <c r="E68" s="331"/>
      <c r="F68" s="329"/>
      <c r="G68" s="330"/>
      <c r="H68" s="330"/>
      <c r="I68" s="331"/>
      <c r="J68" s="329"/>
      <c r="K68" s="331"/>
      <c r="L68" s="329"/>
      <c r="M68" s="331"/>
      <c r="N68" s="332"/>
      <c r="O68" s="333"/>
      <c r="P68" s="327">
        <f t="shared" si="2"/>
        <v>0</v>
      </c>
      <c r="Q68" s="328"/>
      <c r="R68" s="300">
        <f t="shared" si="0"/>
        <v>0</v>
      </c>
      <c r="S68" s="301"/>
      <c r="T68" s="302"/>
      <c r="U68" s="2"/>
      <c r="V68" s="2"/>
    </row>
    <row r="69" spans="1:22" x14ac:dyDescent="0.2">
      <c r="A69" s="101">
        <v>51</v>
      </c>
      <c r="B69" s="43"/>
      <c r="C69" s="329"/>
      <c r="D69" s="330"/>
      <c r="E69" s="331"/>
      <c r="F69" s="329"/>
      <c r="G69" s="330"/>
      <c r="H69" s="330"/>
      <c r="I69" s="331"/>
      <c r="J69" s="329"/>
      <c r="K69" s="331"/>
      <c r="L69" s="329"/>
      <c r="M69" s="331"/>
      <c r="N69" s="332"/>
      <c r="O69" s="333"/>
      <c r="P69" s="327">
        <f t="shared" si="2"/>
        <v>0</v>
      </c>
      <c r="Q69" s="328"/>
      <c r="R69" s="300">
        <f t="shared" si="0"/>
        <v>0</v>
      </c>
      <c r="S69" s="301"/>
      <c r="T69" s="302"/>
      <c r="U69" s="2"/>
      <c r="V69" s="2"/>
    </row>
    <row r="70" spans="1:22" x14ac:dyDescent="0.2">
      <c r="A70" s="101">
        <v>52</v>
      </c>
      <c r="B70" s="43"/>
      <c r="C70" s="329"/>
      <c r="D70" s="330"/>
      <c r="E70" s="331"/>
      <c r="F70" s="329"/>
      <c r="G70" s="330"/>
      <c r="H70" s="330"/>
      <c r="I70" s="331"/>
      <c r="J70" s="329"/>
      <c r="K70" s="331"/>
      <c r="L70" s="329"/>
      <c r="M70" s="331"/>
      <c r="N70" s="332"/>
      <c r="O70" s="333"/>
      <c r="P70" s="327">
        <f t="shared" si="2"/>
        <v>0</v>
      </c>
      <c r="Q70" s="328"/>
      <c r="R70" s="300">
        <f t="shared" si="0"/>
        <v>0</v>
      </c>
      <c r="S70" s="301"/>
      <c r="T70" s="302"/>
      <c r="U70" s="2"/>
      <c r="V70" s="2"/>
    </row>
    <row r="71" spans="1:22" x14ac:dyDescent="0.2">
      <c r="A71" s="101">
        <v>53</v>
      </c>
      <c r="B71" s="43"/>
      <c r="C71" s="329"/>
      <c r="D71" s="330"/>
      <c r="E71" s="331"/>
      <c r="F71" s="329"/>
      <c r="G71" s="330"/>
      <c r="H71" s="330"/>
      <c r="I71" s="331"/>
      <c r="J71" s="329"/>
      <c r="K71" s="331"/>
      <c r="L71" s="329"/>
      <c r="M71" s="331"/>
      <c r="N71" s="332"/>
      <c r="O71" s="333"/>
      <c r="P71" s="327">
        <f t="shared" si="2"/>
        <v>0</v>
      </c>
      <c r="Q71" s="328"/>
      <c r="R71" s="300">
        <f t="shared" si="0"/>
        <v>0</v>
      </c>
      <c r="S71" s="301"/>
      <c r="T71" s="302"/>
      <c r="U71" s="2"/>
      <c r="V71" s="2"/>
    </row>
    <row r="72" spans="1:22" x14ac:dyDescent="0.2">
      <c r="A72" s="101">
        <v>54</v>
      </c>
      <c r="B72" s="43"/>
      <c r="C72" s="329"/>
      <c r="D72" s="330"/>
      <c r="E72" s="331"/>
      <c r="F72" s="329"/>
      <c r="G72" s="330"/>
      <c r="H72" s="330"/>
      <c r="I72" s="331"/>
      <c r="J72" s="329"/>
      <c r="K72" s="331"/>
      <c r="L72" s="329"/>
      <c r="M72" s="331"/>
      <c r="N72" s="332"/>
      <c r="O72" s="333"/>
      <c r="P72" s="327">
        <f t="shared" si="2"/>
        <v>0</v>
      </c>
      <c r="Q72" s="328"/>
      <c r="R72" s="300">
        <f t="shared" si="0"/>
        <v>0</v>
      </c>
      <c r="S72" s="301"/>
      <c r="T72" s="302"/>
      <c r="U72" s="2"/>
      <c r="V72" s="2"/>
    </row>
    <row r="73" spans="1:22" x14ac:dyDescent="0.2">
      <c r="A73" s="101">
        <v>55</v>
      </c>
      <c r="B73" s="43"/>
      <c r="C73" s="329"/>
      <c r="D73" s="330"/>
      <c r="E73" s="331"/>
      <c r="F73" s="329"/>
      <c r="G73" s="330"/>
      <c r="H73" s="330"/>
      <c r="I73" s="331"/>
      <c r="J73" s="329"/>
      <c r="K73" s="331"/>
      <c r="L73" s="329"/>
      <c r="M73" s="331"/>
      <c r="N73" s="332"/>
      <c r="O73" s="333"/>
      <c r="P73" s="327">
        <f t="shared" si="2"/>
        <v>0</v>
      </c>
      <c r="Q73" s="328"/>
      <c r="R73" s="300">
        <f t="shared" si="0"/>
        <v>0</v>
      </c>
      <c r="S73" s="301"/>
      <c r="T73" s="302"/>
      <c r="U73" s="2"/>
      <c r="V73" s="2"/>
    </row>
    <row r="74" spans="1:22" x14ac:dyDescent="0.2">
      <c r="A74" s="101">
        <v>56</v>
      </c>
      <c r="B74" s="43"/>
      <c r="C74" s="329"/>
      <c r="D74" s="330"/>
      <c r="E74" s="331"/>
      <c r="F74" s="329"/>
      <c r="G74" s="330"/>
      <c r="H74" s="330"/>
      <c r="I74" s="331"/>
      <c r="J74" s="329"/>
      <c r="K74" s="331"/>
      <c r="L74" s="329"/>
      <c r="M74" s="331"/>
      <c r="N74" s="332"/>
      <c r="O74" s="333"/>
      <c r="P74" s="327">
        <f t="shared" si="2"/>
        <v>0</v>
      </c>
      <c r="Q74" s="328"/>
      <c r="R74" s="300">
        <f t="shared" si="0"/>
        <v>0</v>
      </c>
      <c r="S74" s="301"/>
      <c r="T74" s="302"/>
      <c r="U74" s="2"/>
      <c r="V74" s="2"/>
    </row>
    <row r="75" spans="1:22" x14ac:dyDescent="0.2">
      <c r="A75" s="101">
        <v>57</v>
      </c>
      <c r="B75" s="43"/>
      <c r="C75" s="329"/>
      <c r="D75" s="330"/>
      <c r="E75" s="331"/>
      <c r="F75" s="329"/>
      <c r="G75" s="330"/>
      <c r="H75" s="330"/>
      <c r="I75" s="331"/>
      <c r="J75" s="329"/>
      <c r="K75" s="331"/>
      <c r="L75" s="329"/>
      <c r="M75" s="331"/>
      <c r="N75" s="332"/>
      <c r="O75" s="333"/>
      <c r="P75" s="327">
        <f t="shared" si="2"/>
        <v>0</v>
      </c>
      <c r="Q75" s="328"/>
      <c r="R75" s="300">
        <f t="shared" si="0"/>
        <v>0</v>
      </c>
      <c r="S75" s="301"/>
      <c r="T75" s="302"/>
      <c r="U75" s="2"/>
      <c r="V75" s="2"/>
    </row>
    <row r="76" spans="1:22" x14ac:dyDescent="0.2">
      <c r="A76" s="101">
        <v>58</v>
      </c>
      <c r="B76" s="43"/>
      <c r="C76" s="329"/>
      <c r="D76" s="330"/>
      <c r="E76" s="331"/>
      <c r="F76" s="329"/>
      <c r="G76" s="330"/>
      <c r="H76" s="330"/>
      <c r="I76" s="331"/>
      <c r="J76" s="329"/>
      <c r="K76" s="331"/>
      <c r="L76" s="329"/>
      <c r="M76" s="331"/>
      <c r="N76" s="332"/>
      <c r="O76" s="333"/>
      <c r="P76" s="327">
        <f t="shared" si="2"/>
        <v>0</v>
      </c>
      <c r="Q76" s="328"/>
      <c r="R76" s="300">
        <f t="shared" si="0"/>
        <v>0</v>
      </c>
      <c r="S76" s="301"/>
      <c r="T76" s="302"/>
      <c r="U76" s="2"/>
      <c r="V76" s="2"/>
    </row>
    <row r="77" spans="1:22" x14ac:dyDescent="0.2">
      <c r="A77" s="101">
        <v>59</v>
      </c>
      <c r="B77" s="43"/>
      <c r="C77" s="329"/>
      <c r="D77" s="330"/>
      <c r="E77" s="331"/>
      <c r="F77" s="329"/>
      <c r="G77" s="330"/>
      <c r="H77" s="330"/>
      <c r="I77" s="331"/>
      <c r="J77" s="329"/>
      <c r="K77" s="331"/>
      <c r="L77" s="329"/>
      <c r="M77" s="331"/>
      <c r="N77" s="332"/>
      <c r="O77" s="333"/>
      <c r="P77" s="327">
        <f t="shared" si="2"/>
        <v>0</v>
      </c>
      <c r="Q77" s="328"/>
      <c r="R77" s="300">
        <f t="shared" si="0"/>
        <v>0</v>
      </c>
      <c r="S77" s="301"/>
      <c r="T77" s="302"/>
      <c r="U77" s="2"/>
      <c r="V77" s="2"/>
    </row>
    <row r="78" spans="1:22" x14ac:dyDescent="0.2">
      <c r="A78" s="101">
        <v>60</v>
      </c>
      <c r="B78" s="43"/>
      <c r="C78" s="329"/>
      <c r="D78" s="330"/>
      <c r="E78" s="331"/>
      <c r="F78" s="329"/>
      <c r="G78" s="330"/>
      <c r="H78" s="330"/>
      <c r="I78" s="331"/>
      <c r="J78" s="329"/>
      <c r="K78" s="331"/>
      <c r="L78" s="329"/>
      <c r="M78" s="331"/>
      <c r="N78" s="332"/>
      <c r="O78" s="333"/>
      <c r="P78" s="327">
        <f t="shared" si="2"/>
        <v>0</v>
      </c>
      <c r="Q78" s="328"/>
      <c r="R78" s="300">
        <f t="shared" si="0"/>
        <v>0</v>
      </c>
      <c r="S78" s="301"/>
      <c r="T78" s="302"/>
      <c r="U78" s="2"/>
      <c r="V78" s="2"/>
    </row>
    <row r="79" spans="1:22" x14ac:dyDescent="0.2">
      <c r="A79" s="101">
        <v>61</v>
      </c>
      <c r="B79" s="43"/>
      <c r="C79" s="329"/>
      <c r="D79" s="330"/>
      <c r="E79" s="331"/>
      <c r="F79" s="329"/>
      <c r="G79" s="330"/>
      <c r="H79" s="330"/>
      <c r="I79" s="331"/>
      <c r="J79" s="329"/>
      <c r="K79" s="331"/>
      <c r="L79" s="329"/>
      <c r="M79" s="331"/>
      <c r="N79" s="332"/>
      <c r="O79" s="333"/>
      <c r="P79" s="327">
        <f t="shared" si="2"/>
        <v>0</v>
      </c>
      <c r="Q79" s="328"/>
      <c r="R79" s="300">
        <f t="shared" si="0"/>
        <v>0</v>
      </c>
      <c r="S79" s="301"/>
      <c r="T79" s="302"/>
      <c r="U79" s="2"/>
      <c r="V79" s="2"/>
    </row>
    <row r="80" spans="1:22" x14ac:dyDescent="0.2">
      <c r="A80" s="101">
        <v>62</v>
      </c>
      <c r="B80" s="43"/>
      <c r="C80" s="329"/>
      <c r="D80" s="330"/>
      <c r="E80" s="331"/>
      <c r="F80" s="329"/>
      <c r="G80" s="330"/>
      <c r="H80" s="330"/>
      <c r="I80" s="331"/>
      <c r="J80" s="329"/>
      <c r="K80" s="331"/>
      <c r="L80" s="329"/>
      <c r="M80" s="331"/>
      <c r="N80" s="332"/>
      <c r="O80" s="333"/>
      <c r="P80" s="327">
        <f t="shared" si="2"/>
        <v>0</v>
      </c>
      <c r="Q80" s="328"/>
      <c r="R80" s="300">
        <f t="shared" si="0"/>
        <v>0</v>
      </c>
      <c r="S80" s="301"/>
      <c r="T80" s="302"/>
      <c r="U80" s="2"/>
      <c r="V80" s="2"/>
    </row>
    <row r="81" spans="1:22" x14ac:dyDescent="0.2">
      <c r="A81" s="101">
        <v>63</v>
      </c>
      <c r="B81" s="43"/>
      <c r="C81" s="329"/>
      <c r="D81" s="330"/>
      <c r="E81" s="331"/>
      <c r="F81" s="329"/>
      <c r="G81" s="330"/>
      <c r="H81" s="330"/>
      <c r="I81" s="331"/>
      <c r="J81" s="329"/>
      <c r="K81" s="331"/>
      <c r="L81" s="329"/>
      <c r="M81" s="331"/>
      <c r="N81" s="332"/>
      <c r="O81" s="333"/>
      <c r="P81" s="327">
        <f t="shared" si="2"/>
        <v>0</v>
      </c>
      <c r="Q81" s="328"/>
      <c r="R81" s="300">
        <f t="shared" si="0"/>
        <v>0</v>
      </c>
      <c r="S81" s="301"/>
      <c r="T81" s="302"/>
      <c r="U81" s="2"/>
      <c r="V81" s="2"/>
    </row>
    <row r="82" spans="1:22" x14ac:dyDescent="0.2">
      <c r="A82" s="101">
        <v>64</v>
      </c>
      <c r="B82" s="43"/>
      <c r="C82" s="329"/>
      <c r="D82" s="330"/>
      <c r="E82" s="331"/>
      <c r="F82" s="329"/>
      <c r="G82" s="330"/>
      <c r="H82" s="330"/>
      <c r="I82" s="331"/>
      <c r="J82" s="329"/>
      <c r="K82" s="331"/>
      <c r="L82" s="329"/>
      <c r="M82" s="331"/>
      <c r="N82" s="332"/>
      <c r="O82" s="333"/>
      <c r="P82" s="327">
        <f t="shared" si="2"/>
        <v>0</v>
      </c>
      <c r="Q82" s="328"/>
      <c r="R82" s="300">
        <f t="shared" si="0"/>
        <v>0</v>
      </c>
      <c r="S82" s="301"/>
      <c r="T82" s="302"/>
      <c r="U82" s="2"/>
      <c r="V82" s="2"/>
    </row>
    <row r="83" spans="1:22" x14ac:dyDescent="0.2">
      <c r="A83" s="101">
        <v>65</v>
      </c>
      <c r="B83" s="43"/>
      <c r="C83" s="329"/>
      <c r="D83" s="330"/>
      <c r="E83" s="331"/>
      <c r="F83" s="329"/>
      <c r="G83" s="330"/>
      <c r="H83" s="330"/>
      <c r="I83" s="331"/>
      <c r="J83" s="329"/>
      <c r="K83" s="331"/>
      <c r="L83" s="329"/>
      <c r="M83" s="331"/>
      <c r="N83" s="332"/>
      <c r="O83" s="333"/>
      <c r="P83" s="327">
        <f t="shared" si="2"/>
        <v>0</v>
      </c>
      <c r="Q83" s="328"/>
      <c r="R83" s="300">
        <f t="shared" si="0"/>
        <v>0</v>
      </c>
      <c r="S83" s="301"/>
      <c r="T83" s="302"/>
      <c r="U83" s="2"/>
      <c r="V83" s="2"/>
    </row>
    <row r="84" spans="1:22" x14ac:dyDescent="0.2">
      <c r="A84" s="101">
        <v>66</v>
      </c>
      <c r="B84" s="43"/>
      <c r="C84" s="329"/>
      <c r="D84" s="330"/>
      <c r="E84" s="331"/>
      <c r="F84" s="329"/>
      <c r="G84" s="330"/>
      <c r="H84" s="330"/>
      <c r="I84" s="331"/>
      <c r="J84" s="329"/>
      <c r="K84" s="331"/>
      <c r="L84" s="329"/>
      <c r="M84" s="331"/>
      <c r="N84" s="332"/>
      <c r="O84" s="333"/>
      <c r="P84" s="327">
        <f t="shared" si="2"/>
        <v>0</v>
      </c>
      <c r="Q84" s="328"/>
      <c r="R84" s="300">
        <f t="shared" ref="R84:R133" si="3">IF(L84=0,(0),((N84/L84)/P84))</f>
        <v>0</v>
      </c>
      <c r="S84" s="301"/>
      <c r="T84" s="302"/>
      <c r="U84" s="2"/>
      <c r="V84" s="2"/>
    </row>
    <row r="85" spans="1:22" x14ac:dyDescent="0.2">
      <c r="A85" s="101">
        <v>67</v>
      </c>
      <c r="B85" s="43"/>
      <c r="C85" s="329"/>
      <c r="D85" s="330"/>
      <c r="E85" s="331"/>
      <c r="F85" s="329"/>
      <c r="G85" s="330"/>
      <c r="H85" s="330"/>
      <c r="I85" s="331"/>
      <c r="J85" s="329"/>
      <c r="K85" s="331"/>
      <c r="L85" s="329"/>
      <c r="M85" s="331"/>
      <c r="N85" s="332"/>
      <c r="O85" s="333"/>
      <c r="P85" s="327">
        <f t="shared" si="2"/>
        <v>0</v>
      </c>
      <c r="Q85" s="328"/>
      <c r="R85" s="300">
        <f t="shared" si="3"/>
        <v>0</v>
      </c>
      <c r="S85" s="301"/>
      <c r="T85" s="302"/>
      <c r="U85" s="2"/>
      <c r="V85" s="2"/>
    </row>
    <row r="86" spans="1:22" x14ac:dyDescent="0.2">
      <c r="A86" s="101">
        <v>68</v>
      </c>
      <c r="B86" s="43"/>
      <c r="C86" s="329"/>
      <c r="D86" s="330"/>
      <c r="E86" s="331"/>
      <c r="F86" s="329"/>
      <c r="G86" s="330"/>
      <c r="H86" s="330"/>
      <c r="I86" s="331"/>
      <c r="J86" s="329"/>
      <c r="K86" s="331"/>
      <c r="L86" s="329"/>
      <c r="M86" s="331"/>
      <c r="N86" s="332"/>
      <c r="O86" s="333"/>
      <c r="P86" s="327">
        <f t="shared" si="2"/>
        <v>0</v>
      </c>
      <c r="Q86" s="328"/>
      <c r="R86" s="300">
        <f t="shared" si="3"/>
        <v>0</v>
      </c>
      <c r="S86" s="301"/>
      <c r="T86" s="302"/>
      <c r="U86" s="2"/>
      <c r="V86" s="2"/>
    </row>
    <row r="87" spans="1:22" x14ac:dyDescent="0.2">
      <c r="A87" s="101">
        <v>69</v>
      </c>
      <c r="B87" s="43"/>
      <c r="C87" s="329"/>
      <c r="D87" s="330"/>
      <c r="E87" s="331"/>
      <c r="F87" s="329"/>
      <c r="G87" s="330"/>
      <c r="H87" s="330"/>
      <c r="I87" s="331"/>
      <c r="J87" s="329"/>
      <c r="K87" s="331"/>
      <c r="L87" s="329"/>
      <c r="M87" s="331"/>
      <c r="N87" s="332"/>
      <c r="O87" s="333"/>
      <c r="P87" s="327">
        <f t="shared" si="2"/>
        <v>0</v>
      </c>
      <c r="Q87" s="328"/>
      <c r="R87" s="300">
        <f t="shared" si="3"/>
        <v>0</v>
      </c>
      <c r="S87" s="301"/>
      <c r="T87" s="302"/>
      <c r="U87" s="2"/>
      <c r="V87" s="2"/>
    </row>
    <row r="88" spans="1:22" x14ac:dyDescent="0.2">
      <c r="A88" s="101">
        <v>70</v>
      </c>
      <c r="B88" s="43"/>
      <c r="C88" s="329"/>
      <c r="D88" s="330"/>
      <c r="E88" s="331"/>
      <c r="F88" s="329"/>
      <c r="G88" s="330"/>
      <c r="H88" s="330"/>
      <c r="I88" s="331"/>
      <c r="J88" s="329"/>
      <c r="K88" s="331"/>
      <c r="L88" s="329"/>
      <c r="M88" s="331"/>
      <c r="N88" s="332"/>
      <c r="O88" s="333"/>
      <c r="P88" s="327">
        <f t="shared" si="2"/>
        <v>0</v>
      </c>
      <c r="Q88" s="328"/>
      <c r="R88" s="300">
        <f t="shared" si="3"/>
        <v>0</v>
      </c>
      <c r="S88" s="301"/>
      <c r="T88" s="302"/>
      <c r="U88" s="2"/>
      <c r="V88" s="2"/>
    </row>
    <row r="89" spans="1:22" x14ac:dyDescent="0.2">
      <c r="A89" s="101">
        <v>71</v>
      </c>
      <c r="B89" s="43"/>
      <c r="C89" s="329"/>
      <c r="D89" s="330"/>
      <c r="E89" s="331"/>
      <c r="F89" s="329"/>
      <c r="G89" s="330"/>
      <c r="H89" s="330"/>
      <c r="I89" s="331"/>
      <c r="J89" s="329"/>
      <c r="K89" s="331"/>
      <c r="L89" s="329"/>
      <c r="M89" s="331"/>
      <c r="N89" s="332"/>
      <c r="O89" s="333"/>
      <c r="P89" s="327">
        <f t="shared" si="2"/>
        <v>0</v>
      </c>
      <c r="Q89" s="328"/>
      <c r="R89" s="300">
        <f t="shared" si="3"/>
        <v>0</v>
      </c>
      <c r="S89" s="301"/>
      <c r="T89" s="302"/>
      <c r="U89" s="2"/>
      <c r="V89" s="2"/>
    </row>
    <row r="90" spans="1:22" x14ac:dyDescent="0.2">
      <c r="A90" s="101">
        <v>72</v>
      </c>
      <c r="B90" s="43"/>
      <c r="C90" s="329"/>
      <c r="D90" s="330"/>
      <c r="E90" s="331"/>
      <c r="F90" s="329"/>
      <c r="G90" s="330"/>
      <c r="H90" s="330"/>
      <c r="I90" s="331"/>
      <c r="J90" s="329"/>
      <c r="K90" s="331"/>
      <c r="L90" s="329"/>
      <c r="M90" s="331"/>
      <c r="N90" s="332"/>
      <c r="O90" s="333"/>
      <c r="P90" s="327">
        <f t="shared" si="2"/>
        <v>0</v>
      </c>
      <c r="Q90" s="328"/>
      <c r="R90" s="300">
        <f t="shared" si="3"/>
        <v>0</v>
      </c>
      <c r="S90" s="301"/>
      <c r="T90" s="302"/>
      <c r="U90" s="2"/>
      <c r="V90" s="2"/>
    </row>
    <row r="91" spans="1:22" x14ac:dyDescent="0.2">
      <c r="A91" s="101">
        <v>73</v>
      </c>
      <c r="B91" s="43"/>
      <c r="C91" s="329"/>
      <c r="D91" s="330"/>
      <c r="E91" s="331"/>
      <c r="F91" s="329"/>
      <c r="G91" s="330"/>
      <c r="H91" s="330"/>
      <c r="I91" s="331"/>
      <c r="J91" s="329"/>
      <c r="K91" s="331"/>
      <c r="L91" s="329"/>
      <c r="M91" s="331"/>
      <c r="N91" s="332"/>
      <c r="O91" s="333"/>
      <c r="P91" s="327">
        <f t="shared" si="2"/>
        <v>0</v>
      </c>
      <c r="Q91" s="328"/>
      <c r="R91" s="300">
        <f t="shared" si="3"/>
        <v>0</v>
      </c>
      <c r="S91" s="301"/>
      <c r="T91" s="302"/>
      <c r="U91" s="2"/>
      <c r="V91" s="2"/>
    </row>
    <row r="92" spans="1:22" x14ac:dyDescent="0.2">
      <c r="A92" s="101">
        <v>74</v>
      </c>
      <c r="B92" s="43"/>
      <c r="C92" s="329"/>
      <c r="D92" s="330"/>
      <c r="E92" s="331"/>
      <c r="F92" s="329"/>
      <c r="G92" s="330"/>
      <c r="H92" s="330"/>
      <c r="I92" s="331"/>
      <c r="J92" s="329"/>
      <c r="K92" s="331"/>
      <c r="L92" s="329"/>
      <c r="M92" s="331"/>
      <c r="N92" s="332"/>
      <c r="O92" s="333"/>
      <c r="P92" s="327">
        <f t="shared" si="2"/>
        <v>0</v>
      </c>
      <c r="Q92" s="328"/>
      <c r="R92" s="300">
        <f t="shared" si="3"/>
        <v>0</v>
      </c>
      <c r="S92" s="301"/>
      <c r="T92" s="302"/>
      <c r="U92" s="2"/>
      <c r="V92" s="2"/>
    </row>
    <row r="93" spans="1:22" x14ac:dyDescent="0.2">
      <c r="A93" s="101">
        <v>75</v>
      </c>
      <c r="B93" s="43"/>
      <c r="C93" s="329"/>
      <c r="D93" s="330"/>
      <c r="E93" s="331"/>
      <c r="F93" s="329"/>
      <c r="G93" s="330"/>
      <c r="H93" s="330"/>
      <c r="I93" s="331"/>
      <c r="J93" s="329"/>
      <c r="K93" s="331"/>
      <c r="L93" s="329"/>
      <c r="M93" s="331"/>
      <c r="N93" s="332"/>
      <c r="O93" s="333"/>
      <c r="P93" s="327">
        <f t="shared" si="2"/>
        <v>0</v>
      </c>
      <c r="Q93" s="328"/>
      <c r="R93" s="300">
        <f t="shared" si="3"/>
        <v>0</v>
      </c>
      <c r="S93" s="301"/>
      <c r="T93" s="302"/>
      <c r="U93" s="2"/>
      <c r="V93" s="2"/>
    </row>
    <row r="94" spans="1:22" x14ac:dyDescent="0.2">
      <c r="A94" s="101">
        <v>76</v>
      </c>
      <c r="B94" s="43"/>
      <c r="C94" s="329"/>
      <c r="D94" s="330"/>
      <c r="E94" s="331"/>
      <c r="F94" s="329"/>
      <c r="G94" s="330"/>
      <c r="H94" s="330"/>
      <c r="I94" s="331"/>
      <c r="J94" s="329"/>
      <c r="K94" s="331"/>
      <c r="L94" s="329"/>
      <c r="M94" s="331"/>
      <c r="N94" s="332"/>
      <c r="O94" s="333"/>
      <c r="P94" s="327">
        <f t="shared" si="2"/>
        <v>0</v>
      </c>
      <c r="Q94" s="328"/>
      <c r="R94" s="300">
        <f t="shared" si="3"/>
        <v>0</v>
      </c>
      <c r="S94" s="301"/>
      <c r="T94" s="302"/>
      <c r="U94" s="2"/>
      <c r="V94" s="2"/>
    </row>
    <row r="95" spans="1:22" x14ac:dyDescent="0.2">
      <c r="A95" s="101">
        <v>77</v>
      </c>
      <c r="B95" s="43"/>
      <c r="C95" s="329"/>
      <c r="D95" s="330"/>
      <c r="E95" s="331"/>
      <c r="F95" s="329"/>
      <c r="G95" s="330"/>
      <c r="H95" s="330"/>
      <c r="I95" s="331"/>
      <c r="J95" s="329"/>
      <c r="K95" s="331"/>
      <c r="L95" s="329"/>
      <c r="M95" s="331"/>
      <c r="N95" s="332"/>
      <c r="O95" s="333"/>
      <c r="P95" s="327">
        <f t="shared" ref="P95:P144" si="4">IF(L95=0,(0),((J95-J94)/L95))</f>
        <v>0</v>
      </c>
      <c r="Q95" s="328"/>
      <c r="R95" s="300">
        <f t="shared" si="3"/>
        <v>0</v>
      </c>
      <c r="S95" s="301"/>
      <c r="T95" s="302"/>
      <c r="U95" s="2"/>
      <c r="V95" s="2"/>
    </row>
    <row r="96" spans="1:22" x14ac:dyDescent="0.2">
      <c r="A96" s="101">
        <v>78</v>
      </c>
      <c r="B96" s="43"/>
      <c r="C96" s="329"/>
      <c r="D96" s="330"/>
      <c r="E96" s="331"/>
      <c r="F96" s="329"/>
      <c r="G96" s="330"/>
      <c r="H96" s="330"/>
      <c r="I96" s="331"/>
      <c r="J96" s="329"/>
      <c r="K96" s="331"/>
      <c r="L96" s="329"/>
      <c r="M96" s="331"/>
      <c r="N96" s="332"/>
      <c r="O96" s="333"/>
      <c r="P96" s="327">
        <f t="shared" si="4"/>
        <v>0</v>
      </c>
      <c r="Q96" s="328"/>
      <c r="R96" s="300">
        <f t="shared" si="3"/>
        <v>0</v>
      </c>
      <c r="S96" s="301"/>
      <c r="T96" s="302"/>
      <c r="U96" s="2"/>
      <c r="V96" s="2"/>
    </row>
    <row r="97" spans="1:22" x14ac:dyDescent="0.2">
      <c r="A97" s="101">
        <v>79</v>
      </c>
      <c r="B97" s="43"/>
      <c r="C97" s="329"/>
      <c r="D97" s="330"/>
      <c r="E97" s="331"/>
      <c r="F97" s="329"/>
      <c r="G97" s="330"/>
      <c r="H97" s="330"/>
      <c r="I97" s="331"/>
      <c r="J97" s="329"/>
      <c r="K97" s="331"/>
      <c r="L97" s="329"/>
      <c r="M97" s="331"/>
      <c r="N97" s="332"/>
      <c r="O97" s="333"/>
      <c r="P97" s="327">
        <f t="shared" si="4"/>
        <v>0</v>
      </c>
      <c r="Q97" s="328"/>
      <c r="R97" s="300">
        <f t="shared" si="3"/>
        <v>0</v>
      </c>
      <c r="S97" s="301"/>
      <c r="T97" s="302"/>
      <c r="U97" s="2"/>
      <c r="V97" s="2"/>
    </row>
    <row r="98" spans="1:22" x14ac:dyDescent="0.2">
      <c r="A98" s="101">
        <v>80</v>
      </c>
      <c r="B98" s="43"/>
      <c r="C98" s="329"/>
      <c r="D98" s="330"/>
      <c r="E98" s="331"/>
      <c r="F98" s="329"/>
      <c r="G98" s="330"/>
      <c r="H98" s="330"/>
      <c r="I98" s="331"/>
      <c r="J98" s="329"/>
      <c r="K98" s="331"/>
      <c r="L98" s="329"/>
      <c r="M98" s="331"/>
      <c r="N98" s="332"/>
      <c r="O98" s="333"/>
      <c r="P98" s="327">
        <f t="shared" si="4"/>
        <v>0</v>
      </c>
      <c r="Q98" s="328"/>
      <c r="R98" s="300">
        <f t="shared" si="3"/>
        <v>0</v>
      </c>
      <c r="S98" s="301"/>
      <c r="T98" s="302"/>
      <c r="U98" s="2"/>
      <c r="V98" s="2"/>
    </row>
    <row r="99" spans="1:22" x14ac:dyDescent="0.2">
      <c r="A99" s="101">
        <v>81</v>
      </c>
      <c r="B99" s="43"/>
      <c r="C99" s="329"/>
      <c r="D99" s="330"/>
      <c r="E99" s="331"/>
      <c r="F99" s="329"/>
      <c r="G99" s="330"/>
      <c r="H99" s="330"/>
      <c r="I99" s="331"/>
      <c r="J99" s="329"/>
      <c r="K99" s="331"/>
      <c r="L99" s="329"/>
      <c r="M99" s="331"/>
      <c r="N99" s="332"/>
      <c r="O99" s="333"/>
      <c r="P99" s="327">
        <f t="shared" si="4"/>
        <v>0</v>
      </c>
      <c r="Q99" s="328"/>
      <c r="R99" s="300">
        <f t="shared" si="3"/>
        <v>0</v>
      </c>
      <c r="S99" s="301"/>
      <c r="T99" s="302"/>
      <c r="U99" s="2"/>
      <c r="V99" s="2"/>
    </row>
    <row r="100" spans="1:22" x14ac:dyDescent="0.2">
      <c r="A100" s="101">
        <v>82</v>
      </c>
      <c r="B100" s="43"/>
      <c r="C100" s="329"/>
      <c r="D100" s="330"/>
      <c r="E100" s="331"/>
      <c r="F100" s="329"/>
      <c r="G100" s="330"/>
      <c r="H100" s="330"/>
      <c r="I100" s="331"/>
      <c r="J100" s="329"/>
      <c r="K100" s="331"/>
      <c r="L100" s="329"/>
      <c r="M100" s="331"/>
      <c r="N100" s="332"/>
      <c r="O100" s="333"/>
      <c r="P100" s="327">
        <f t="shared" si="4"/>
        <v>0</v>
      </c>
      <c r="Q100" s="328"/>
      <c r="R100" s="300">
        <f t="shared" si="3"/>
        <v>0</v>
      </c>
      <c r="S100" s="301"/>
      <c r="T100" s="302"/>
      <c r="U100" s="2"/>
      <c r="V100" s="2"/>
    </row>
    <row r="101" spans="1:22" x14ac:dyDescent="0.2">
      <c r="A101" s="101">
        <v>83</v>
      </c>
      <c r="B101" s="43"/>
      <c r="C101" s="329"/>
      <c r="D101" s="330"/>
      <c r="E101" s="331"/>
      <c r="F101" s="329"/>
      <c r="G101" s="330"/>
      <c r="H101" s="330"/>
      <c r="I101" s="331"/>
      <c r="J101" s="329"/>
      <c r="K101" s="331"/>
      <c r="L101" s="329"/>
      <c r="M101" s="331"/>
      <c r="N101" s="332"/>
      <c r="O101" s="333"/>
      <c r="P101" s="327">
        <f t="shared" si="4"/>
        <v>0</v>
      </c>
      <c r="Q101" s="328"/>
      <c r="R101" s="300">
        <f t="shared" si="3"/>
        <v>0</v>
      </c>
      <c r="S101" s="301"/>
      <c r="T101" s="302"/>
      <c r="U101" s="2"/>
      <c r="V101" s="2"/>
    </row>
    <row r="102" spans="1:22" x14ac:dyDescent="0.2">
      <c r="A102" s="101">
        <v>84</v>
      </c>
      <c r="B102" s="43"/>
      <c r="C102" s="329"/>
      <c r="D102" s="330"/>
      <c r="E102" s="331"/>
      <c r="F102" s="329"/>
      <c r="G102" s="330"/>
      <c r="H102" s="330"/>
      <c r="I102" s="331"/>
      <c r="J102" s="329"/>
      <c r="K102" s="331"/>
      <c r="L102" s="329"/>
      <c r="M102" s="331"/>
      <c r="N102" s="332"/>
      <c r="O102" s="333"/>
      <c r="P102" s="327">
        <f t="shared" si="4"/>
        <v>0</v>
      </c>
      <c r="Q102" s="328"/>
      <c r="R102" s="300">
        <f t="shared" si="3"/>
        <v>0</v>
      </c>
      <c r="S102" s="301"/>
      <c r="T102" s="302"/>
      <c r="U102" s="2"/>
      <c r="V102" s="2"/>
    </row>
    <row r="103" spans="1:22" x14ac:dyDescent="0.2">
      <c r="A103" s="101">
        <v>85</v>
      </c>
      <c r="B103" s="43"/>
      <c r="C103" s="329"/>
      <c r="D103" s="330"/>
      <c r="E103" s="331"/>
      <c r="F103" s="329"/>
      <c r="G103" s="330"/>
      <c r="H103" s="330"/>
      <c r="I103" s="331"/>
      <c r="J103" s="329"/>
      <c r="K103" s="331"/>
      <c r="L103" s="329"/>
      <c r="M103" s="331"/>
      <c r="N103" s="332"/>
      <c r="O103" s="333"/>
      <c r="P103" s="327">
        <f t="shared" si="4"/>
        <v>0</v>
      </c>
      <c r="Q103" s="328"/>
      <c r="R103" s="300">
        <f t="shared" si="3"/>
        <v>0</v>
      </c>
      <c r="S103" s="301"/>
      <c r="T103" s="302"/>
      <c r="U103" s="2"/>
      <c r="V103" s="2"/>
    </row>
    <row r="104" spans="1:22" x14ac:dyDescent="0.2">
      <c r="A104" s="101">
        <v>86</v>
      </c>
      <c r="B104" s="43"/>
      <c r="C104" s="329"/>
      <c r="D104" s="330"/>
      <c r="E104" s="331"/>
      <c r="F104" s="329"/>
      <c r="G104" s="330"/>
      <c r="H104" s="330"/>
      <c r="I104" s="331"/>
      <c r="J104" s="329"/>
      <c r="K104" s="331"/>
      <c r="L104" s="329"/>
      <c r="M104" s="331"/>
      <c r="N104" s="332"/>
      <c r="O104" s="333"/>
      <c r="P104" s="327">
        <f t="shared" si="4"/>
        <v>0</v>
      </c>
      <c r="Q104" s="328"/>
      <c r="R104" s="300">
        <f t="shared" si="3"/>
        <v>0</v>
      </c>
      <c r="S104" s="301"/>
      <c r="T104" s="302"/>
      <c r="U104" s="2"/>
      <c r="V104" s="2"/>
    </row>
    <row r="105" spans="1:22" x14ac:dyDescent="0.2">
      <c r="A105" s="101">
        <v>87</v>
      </c>
      <c r="B105" s="43"/>
      <c r="C105" s="329"/>
      <c r="D105" s="330"/>
      <c r="E105" s="331"/>
      <c r="F105" s="329"/>
      <c r="G105" s="330"/>
      <c r="H105" s="330"/>
      <c r="I105" s="331"/>
      <c r="J105" s="329"/>
      <c r="K105" s="331"/>
      <c r="L105" s="329"/>
      <c r="M105" s="331"/>
      <c r="N105" s="332"/>
      <c r="O105" s="333"/>
      <c r="P105" s="327">
        <f t="shared" si="4"/>
        <v>0</v>
      </c>
      <c r="Q105" s="328"/>
      <c r="R105" s="300">
        <f t="shared" si="3"/>
        <v>0</v>
      </c>
      <c r="S105" s="301"/>
      <c r="T105" s="302"/>
      <c r="U105" s="2"/>
      <c r="V105" s="2"/>
    </row>
    <row r="106" spans="1:22" x14ac:dyDescent="0.2">
      <c r="A106" s="101">
        <v>88</v>
      </c>
      <c r="B106" s="43"/>
      <c r="C106" s="329"/>
      <c r="D106" s="330"/>
      <c r="E106" s="331"/>
      <c r="F106" s="329"/>
      <c r="G106" s="330"/>
      <c r="H106" s="330"/>
      <c r="I106" s="331"/>
      <c r="J106" s="329"/>
      <c r="K106" s="331"/>
      <c r="L106" s="329"/>
      <c r="M106" s="331"/>
      <c r="N106" s="332"/>
      <c r="O106" s="333"/>
      <c r="P106" s="327">
        <f t="shared" si="4"/>
        <v>0</v>
      </c>
      <c r="Q106" s="328"/>
      <c r="R106" s="300">
        <f t="shared" si="3"/>
        <v>0</v>
      </c>
      <c r="S106" s="301"/>
      <c r="T106" s="302"/>
      <c r="U106" s="2"/>
      <c r="V106" s="2"/>
    </row>
    <row r="107" spans="1:22" x14ac:dyDescent="0.2">
      <c r="A107" s="101">
        <v>89</v>
      </c>
      <c r="B107" s="43"/>
      <c r="C107" s="329"/>
      <c r="D107" s="330"/>
      <c r="E107" s="331"/>
      <c r="F107" s="329"/>
      <c r="G107" s="330"/>
      <c r="H107" s="330"/>
      <c r="I107" s="331"/>
      <c r="J107" s="329"/>
      <c r="K107" s="331"/>
      <c r="L107" s="329"/>
      <c r="M107" s="331"/>
      <c r="N107" s="332"/>
      <c r="O107" s="333"/>
      <c r="P107" s="327">
        <f t="shared" si="4"/>
        <v>0</v>
      </c>
      <c r="Q107" s="328"/>
      <c r="R107" s="300">
        <f t="shared" si="3"/>
        <v>0</v>
      </c>
      <c r="S107" s="301"/>
      <c r="T107" s="302"/>
      <c r="U107" s="2"/>
      <c r="V107" s="2"/>
    </row>
    <row r="108" spans="1:22" x14ac:dyDescent="0.2">
      <c r="A108" s="101">
        <v>90</v>
      </c>
      <c r="B108" s="43"/>
      <c r="C108" s="329"/>
      <c r="D108" s="330"/>
      <c r="E108" s="331"/>
      <c r="F108" s="329"/>
      <c r="G108" s="330"/>
      <c r="H108" s="330"/>
      <c r="I108" s="331"/>
      <c r="J108" s="329"/>
      <c r="K108" s="331"/>
      <c r="L108" s="329"/>
      <c r="M108" s="331"/>
      <c r="N108" s="332"/>
      <c r="O108" s="333"/>
      <c r="P108" s="327">
        <f t="shared" si="4"/>
        <v>0</v>
      </c>
      <c r="Q108" s="328"/>
      <c r="R108" s="300">
        <f t="shared" si="3"/>
        <v>0</v>
      </c>
      <c r="S108" s="301"/>
      <c r="T108" s="302"/>
      <c r="U108" s="2"/>
      <c r="V108" s="2"/>
    </row>
    <row r="109" spans="1:22" x14ac:dyDescent="0.2">
      <c r="A109" s="101">
        <v>91</v>
      </c>
      <c r="B109" s="43"/>
      <c r="C109" s="329"/>
      <c r="D109" s="330"/>
      <c r="E109" s="331"/>
      <c r="F109" s="329"/>
      <c r="G109" s="330"/>
      <c r="H109" s="330"/>
      <c r="I109" s="331"/>
      <c r="J109" s="329"/>
      <c r="K109" s="331"/>
      <c r="L109" s="329"/>
      <c r="M109" s="331"/>
      <c r="N109" s="332"/>
      <c r="O109" s="333"/>
      <c r="P109" s="327">
        <f t="shared" si="4"/>
        <v>0</v>
      </c>
      <c r="Q109" s="328"/>
      <c r="R109" s="300">
        <f t="shared" si="3"/>
        <v>0</v>
      </c>
      <c r="S109" s="301"/>
      <c r="T109" s="302"/>
      <c r="U109" s="2"/>
      <c r="V109" s="2"/>
    </row>
    <row r="110" spans="1:22" x14ac:dyDescent="0.2">
      <c r="A110" s="101">
        <v>92</v>
      </c>
      <c r="B110" s="43"/>
      <c r="C110" s="329"/>
      <c r="D110" s="330"/>
      <c r="E110" s="331"/>
      <c r="F110" s="329"/>
      <c r="G110" s="330"/>
      <c r="H110" s="330"/>
      <c r="I110" s="331"/>
      <c r="J110" s="329"/>
      <c r="K110" s="331"/>
      <c r="L110" s="329"/>
      <c r="M110" s="331"/>
      <c r="N110" s="332"/>
      <c r="O110" s="333"/>
      <c r="P110" s="327">
        <f t="shared" si="4"/>
        <v>0</v>
      </c>
      <c r="Q110" s="328"/>
      <c r="R110" s="300">
        <f t="shared" si="3"/>
        <v>0</v>
      </c>
      <c r="S110" s="301"/>
      <c r="T110" s="302"/>
      <c r="U110" s="2"/>
      <c r="V110" s="2"/>
    </row>
    <row r="111" spans="1:22" x14ac:dyDescent="0.2">
      <c r="A111" s="101">
        <v>93</v>
      </c>
      <c r="B111" s="43"/>
      <c r="C111" s="329"/>
      <c r="D111" s="330"/>
      <c r="E111" s="331"/>
      <c r="F111" s="329"/>
      <c r="G111" s="330"/>
      <c r="H111" s="330"/>
      <c r="I111" s="331"/>
      <c r="J111" s="329"/>
      <c r="K111" s="331"/>
      <c r="L111" s="329"/>
      <c r="M111" s="331"/>
      <c r="N111" s="332"/>
      <c r="O111" s="333"/>
      <c r="P111" s="327">
        <f t="shared" si="4"/>
        <v>0</v>
      </c>
      <c r="Q111" s="328"/>
      <c r="R111" s="300">
        <f t="shared" si="3"/>
        <v>0</v>
      </c>
      <c r="S111" s="301"/>
      <c r="T111" s="302"/>
      <c r="U111" s="2"/>
      <c r="V111" s="2"/>
    </row>
    <row r="112" spans="1:22" x14ac:dyDescent="0.2">
      <c r="A112" s="101">
        <v>94</v>
      </c>
      <c r="B112" s="43"/>
      <c r="C112" s="329"/>
      <c r="D112" s="330"/>
      <c r="E112" s="331"/>
      <c r="F112" s="329"/>
      <c r="G112" s="330"/>
      <c r="H112" s="330"/>
      <c r="I112" s="331"/>
      <c r="J112" s="329"/>
      <c r="K112" s="331"/>
      <c r="L112" s="329"/>
      <c r="M112" s="331"/>
      <c r="N112" s="332"/>
      <c r="O112" s="333"/>
      <c r="P112" s="327">
        <f t="shared" si="4"/>
        <v>0</v>
      </c>
      <c r="Q112" s="328"/>
      <c r="R112" s="300">
        <f t="shared" si="3"/>
        <v>0</v>
      </c>
      <c r="S112" s="301"/>
      <c r="T112" s="302"/>
      <c r="U112" s="2"/>
      <c r="V112" s="2"/>
    </row>
    <row r="113" spans="1:22" x14ac:dyDescent="0.2">
      <c r="A113" s="101">
        <v>95</v>
      </c>
      <c r="B113" s="43"/>
      <c r="C113" s="329"/>
      <c r="D113" s="330"/>
      <c r="E113" s="331"/>
      <c r="F113" s="329"/>
      <c r="G113" s="330"/>
      <c r="H113" s="330"/>
      <c r="I113" s="331"/>
      <c r="J113" s="329"/>
      <c r="K113" s="331"/>
      <c r="L113" s="329"/>
      <c r="M113" s="331"/>
      <c r="N113" s="332"/>
      <c r="O113" s="333"/>
      <c r="P113" s="327">
        <f t="shared" si="4"/>
        <v>0</v>
      </c>
      <c r="Q113" s="328"/>
      <c r="R113" s="300">
        <f t="shared" si="3"/>
        <v>0</v>
      </c>
      <c r="S113" s="301"/>
      <c r="T113" s="302"/>
      <c r="U113" s="2"/>
      <c r="V113" s="2"/>
    </row>
    <row r="114" spans="1:22" x14ac:dyDescent="0.2">
      <c r="A114" s="101">
        <v>96</v>
      </c>
      <c r="B114" s="43"/>
      <c r="C114" s="329"/>
      <c r="D114" s="330"/>
      <c r="E114" s="331"/>
      <c r="F114" s="329"/>
      <c r="G114" s="330"/>
      <c r="H114" s="330"/>
      <c r="I114" s="331"/>
      <c r="J114" s="329"/>
      <c r="K114" s="331"/>
      <c r="L114" s="329"/>
      <c r="M114" s="331"/>
      <c r="N114" s="332"/>
      <c r="O114" s="333"/>
      <c r="P114" s="327">
        <f t="shared" si="4"/>
        <v>0</v>
      </c>
      <c r="Q114" s="328"/>
      <c r="R114" s="300">
        <f t="shared" si="3"/>
        <v>0</v>
      </c>
      <c r="S114" s="301"/>
      <c r="T114" s="302"/>
      <c r="U114" s="2"/>
      <c r="V114" s="2"/>
    </row>
    <row r="115" spans="1:22" x14ac:dyDescent="0.2">
      <c r="A115" s="101">
        <v>97</v>
      </c>
      <c r="B115" s="43"/>
      <c r="C115" s="329"/>
      <c r="D115" s="330"/>
      <c r="E115" s="331"/>
      <c r="F115" s="329"/>
      <c r="G115" s="330"/>
      <c r="H115" s="330"/>
      <c r="I115" s="331"/>
      <c r="J115" s="329"/>
      <c r="K115" s="331"/>
      <c r="L115" s="329"/>
      <c r="M115" s="331"/>
      <c r="N115" s="332"/>
      <c r="O115" s="333"/>
      <c r="P115" s="327">
        <f t="shared" si="4"/>
        <v>0</v>
      </c>
      <c r="Q115" s="328"/>
      <c r="R115" s="300">
        <f t="shared" si="3"/>
        <v>0</v>
      </c>
      <c r="S115" s="301"/>
      <c r="T115" s="302"/>
      <c r="U115" s="2"/>
      <c r="V115" s="2"/>
    </row>
    <row r="116" spans="1:22" x14ac:dyDescent="0.2">
      <c r="A116" s="101">
        <v>98</v>
      </c>
      <c r="B116" s="43"/>
      <c r="C116" s="329"/>
      <c r="D116" s="330"/>
      <c r="E116" s="331"/>
      <c r="F116" s="329"/>
      <c r="G116" s="330"/>
      <c r="H116" s="330"/>
      <c r="I116" s="331"/>
      <c r="J116" s="329"/>
      <c r="K116" s="331"/>
      <c r="L116" s="329"/>
      <c r="M116" s="331"/>
      <c r="N116" s="332"/>
      <c r="O116" s="333"/>
      <c r="P116" s="327">
        <f t="shared" si="4"/>
        <v>0</v>
      </c>
      <c r="Q116" s="328"/>
      <c r="R116" s="300">
        <f t="shared" si="3"/>
        <v>0</v>
      </c>
      <c r="S116" s="301"/>
      <c r="T116" s="302"/>
      <c r="U116" s="2"/>
      <c r="V116" s="2"/>
    </row>
    <row r="117" spans="1:22" x14ac:dyDescent="0.2">
      <c r="A117" s="101">
        <v>99</v>
      </c>
      <c r="B117" s="43"/>
      <c r="C117" s="329"/>
      <c r="D117" s="330"/>
      <c r="E117" s="331"/>
      <c r="F117" s="329"/>
      <c r="G117" s="330"/>
      <c r="H117" s="330"/>
      <c r="I117" s="331"/>
      <c r="J117" s="329"/>
      <c r="K117" s="331"/>
      <c r="L117" s="329"/>
      <c r="M117" s="331"/>
      <c r="N117" s="332"/>
      <c r="O117" s="333"/>
      <c r="P117" s="327">
        <f t="shared" si="4"/>
        <v>0</v>
      </c>
      <c r="Q117" s="328"/>
      <c r="R117" s="300">
        <f t="shared" si="3"/>
        <v>0</v>
      </c>
      <c r="S117" s="301"/>
      <c r="T117" s="302"/>
      <c r="U117" s="2"/>
      <c r="V117" s="2"/>
    </row>
    <row r="118" spans="1:22" x14ac:dyDescent="0.2">
      <c r="A118" s="101">
        <v>100</v>
      </c>
      <c r="B118" s="43"/>
      <c r="C118" s="329"/>
      <c r="D118" s="330"/>
      <c r="E118" s="331"/>
      <c r="F118" s="329"/>
      <c r="G118" s="330"/>
      <c r="H118" s="330"/>
      <c r="I118" s="331"/>
      <c r="J118" s="329"/>
      <c r="K118" s="331"/>
      <c r="L118" s="329"/>
      <c r="M118" s="331"/>
      <c r="N118" s="332"/>
      <c r="O118" s="333"/>
      <c r="P118" s="327">
        <f t="shared" si="4"/>
        <v>0</v>
      </c>
      <c r="Q118" s="328"/>
      <c r="R118" s="300">
        <f t="shared" si="3"/>
        <v>0</v>
      </c>
      <c r="S118" s="301"/>
      <c r="T118" s="302"/>
      <c r="U118" s="2"/>
      <c r="V118" s="2"/>
    </row>
    <row r="119" spans="1:22" x14ac:dyDescent="0.2">
      <c r="A119" s="101">
        <v>101</v>
      </c>
      <c r="B119" s="43"/>
      <c r="C119" s="329"/>
      <c r="D119" s="330"/>
      <c r="E119" s="331"/>
      <c r="F119" s="329"/>
      <c r="G119" s="330"/>
      <c r="H119" s="330"/>
      <c r="I119" s="331"/>
      <c r="J119" s="329"/>
      <c r="K119" s="331"/>
      <c r="L119" s="329"/>
      <c r="M119" s="331"/>
      <c r="N119" s="332"/>
      <c r="O119" s="333"/>
      <c r="P119" s="327">
        <f t="shared" si="4"/>
        <v>0</v>
      </c>
      <c r="Q119" s="328"/>
      <c r="R119" s="300">
        <f t="shared" si="3"/>
        <v>0</v>
      </c>
      <c r="S119" s="301"/>
      <c r="T119" s="302"/>
      <c r="U119" s="2"/>
      <c r="V119" s="2"/>
    </row>
    <row r="120" spans="1:22" x14ac:dyDescent="0.2">
      <c r="A120" s="101">
        <v>102</v>
      </c>
      <c r="B120" s="43"/>
      <c r="C120" s="329"/>
      <c r="D120" s="330"/>
      <c r="E120" s="331"/>
      <c r="F120" s="329"/>
      <c r="G120" s="330"/>
      <c r="H120" s="330"/>
      <c r="I120" s="331"/>
      <c r="J120" s="329"/>
      <c r="K120" s="331"/>
      <c r="L120" s="329"/>
      <c r="M120" s="331"/>
      <c r="N120" s="332"/>
      <c r="O120" s="333"/>
      <c r="P120" s="327">
        <f t="shared" si="4"/>
        <v>0</v>
      </c>
      <c r="Q120" s="328"/>
      <c r="R120" s="300">
        <f t="shared" si="3"/>
        <v>0</v>
      </c>
      <c r="S120" s="301"/>
      <c r="T120" s="302"/>
      <c r="U120" s="2"/>
      <c r="V120" s="2"/>
    </row>
    <row r="121" spans="1:22" x14ac:dyDescent="0.2">
      <c r="A121" s="101">
        <v>103</v>
      </c>
      <c r="B121" s="43"/>
      <c r="C121" s="329"/>
      <c r="D121" s="330"/>
      <c r="E121" s="331"/>
      <c r="F121" s="329"/>
      <c r="G121" s="330"/>
      <c r="H121" s="330"/>
      <c r="I121" s="331"/>
      <c r="J121" s="329"/>
      <c r="K121" s="331"/>
      <c r="L121" s="329"/>
      <c r="M121" s="331"/>
      <c r="N121" s="332"/>
      <c r="O121" s="333"/>
      <c r="P121" s="327">
        <f t="shared" si="4"/>
        <v>0</v>
      </c>
      <c r="Q121" s="328"/>
      <c r="R121" s="300">
        <f t="shared" si="3"/>
        <v>0</v>
      </c>
      <c r="S121" s="301"/>
      <c r="T121" s="302"/>
      <c r="U121" s="2"/>
      <c r="V121" s="2"/>
    </row>
    <row r="122" spans="1:22" x14ac:dyDescent="0.2">
      <c r="A122" s="101">
        <v>104</v>
      </c>
      <c r="B122" s="43"/>
      <c r="C122" s="329"/>
      <c r="D122" s="330"/>
      <c r="E122" s="331"/>
      <c r="F122" s="329"/>
      <c r="G122" s="330"/>
      <c r="H122" s="330"/>
      <c r="I122" s="331"/>
      <c r="J122" s="329"/>
      <c r="K122" s="331"/>
      <c r="L122" s="329"/>
      <c r="M122" s="331"/>
      <c r="N122" s="332"/>
      <c r="O122" s="333"/>
      <c r="P122" s="327">
        <f t="shared" si="4"/>
        <v>0</v>
      </c>
      <c r="Q122" s="328"/>
      <c r="R122" s="300">
        <f t="shared" si="3"/>
        <v>0</v>
      </c>
      <c r="S122" s="301"/>
      <c r="T122" s="302"/>
      <c r="U122" s="2"/>
      <c r="V122" s="2"/>
    </row>
    <row r="123" spans="1:22" x14ac:dyDescent="0.2">
      <c r="A123" s="101">
        <v>105</v>
      </c>
      <c r="B123" s="43"/>
      <c r="C123" s="329"/>
      <c r="D123" s="330"/>
      <c r="E123" s="331"/>
      <c r="F123" s="329"/>
      <c r="G123" s="330"/>
      <c r="H123" s="330"/>
      <c r="I123" s="331"/>
      <c r="J123" s="329"/>
      <c r="K123" s="331"/>
      <c r="L123" s="329"/>
      <c r="M123" s="331"/>
      <c r="N123" s="332"/>
      <c r="O123" s="333"/>
      <c r="P123" s="327">
        <f t="shared" si="4"/>
        <v>0</v>
      </c>
      <c r="Q123" s="328"/>
      <c r="R123" s="300">
        <f t="shared" si="3"/>
        <v>0</v>
      </c>
      <c r="S123" s="301"/>
      <c r="T123" s="302"/>
      <c r="U123" s="2"/>
      <c r="V123" s="2"/>
    </row>
    <row r="124" spans="1:22" x14ac:dyDescent="0.2">
      <c r="A124" s="101">
        <v>106</v>
      </c>
      <c r="B124" s="43"/>
      <c r="C124" s="329"/>
      <c r="D124" s="330"/>
      <c r="E124" s="331"/>
      <c r="F124" s="329"/>
      <c r="G124" s="330"/>
      <c r="H124" s="330"/>
      <c r="I124" s="331"/>
      <c r="J124" s="329"/>
      <c r="K124" s="331"/>
      <c r="L124" s="329"/>
      <c r="M124" s="331"/>
      <c r="N124" s="332"/>
      <c r="O124" s="333"/>
      <c r="P124" s="327">
        <f t="shared" si="4"/>
        <v>0</v>
      </c>
      <c r="Q124" s="328"/>
      <c r="R124" s="300">
        <f t="shared" si="3"/>
        <v>0</v>
      </c>
      <c r="S124" s="301"/>
      <c r="T124" s="302"/>
      <c r="U124" s="2"/>
      <c r="V124" s="2"/>
    </row>
    <row r="125" spans="1:22" x14ac:dyDescent="0.2">
      <c r="A125" s="101">
        <v>107</v>
      </c>
      <c r="B125" s="43"/>
      <c r="C125" s="329"/>
      <c r="D125" s="330"/>
      <c r="E125" s="331"/>
      <c r="F125" s="329"/>
      <c r="G125" s="330"/>
      <c r="H125" s="330"/>
      <c r="I125" s="331"/>
      <c r="J125" s="329"/>
      <c r="K125" s="331"/>
      <c r="L125" s="329"/>
      <c r="M125" s="331"/>
      <c r="N125" s="332"/>
      <c r="O125" s="333"/>
      <c r="P125" s="327">
        <f t="shared" si="4"/>
        <v>0</v>
      </c>
      <c r="Q125" s="328"/>
      <c r="R125" s="300">
        <f t="shared" si="3"/>
        <v>0</v>
      </c>
      <c r="S125" s="301"/>
      <c r="T125" s="302"/>
      <c r="U125" s="2"/>
      <c r="V125" s="2"/>
    </row>
    <row r="126" spans="1:22" x14ac:dyDescent="0.2">
      <c r="A126" s="101">
        <v>108</v>
      </c>
      <c r="B126" s="43"/>
      <c r="C126" s="329"/>
      <c r="D126" s="330"/>
      <c r="E126" s="331"/>
      <c r="F126" s="329"/>
      <c r="G126" s="330"/>
      <c r="H126" s="330"/>
      <c r="I126" s="331"/>
      <c r="J126" s="329"/>
      <c r="K126" s="331"/>
      <c r="L126" s="329"/>
      <c r="M126" s="331"/>
      <c r="N126" s="332"/>
      <c r="O126" s="333"/>
      <c r="P126" s="327">
        <f t="shared" si="4"/>
        <v>0</v>
      </c>
      <c r="Q126" s="328"/>
      <c r="R126" s="300">
        <f t="shared" si="3"/>
        <v>0</v>
      </c>
      <c r="S126" s="301"/>
      <c r="T126" s="302"/>
      <c r="U126" s="2"/>
      <c r="V126" s="2"/>
    </row>
    <row r="127" spans="1:22" x14ac:dyDescent="0.2">
      <c r="A127" s="101">
        <v>109</v>
      </c>
      <c r="B127" s="43"/>
      <c r="C127" s="329"/>
      <c r="D127" s="330"/>
      <c r="E127" s="331"/>
      <c r="F127" s="329"/>
      <c r="G127" s="330"/>
      <c r="H127" s="330"/>
      <c r="I127" s="331"/>
      <c r="J127" s="329"/>
      <c r="K127" s="331"/>
      <c r="L127" s="329"/>
      <c r="M127" s="331"/>
      <c r="N127" s="332"/>
      <c r="O127" s="333"/>
      <c r="P127" s="327">
        <f t="shared" si="4"/>
        <v>0</v>
      </c>
      <c r="Q127" s="328"/>
      <c r="R127" s="300">
        <f t="shared" si="3"/>
        <v>0</v>
      </c>
      <c r="S127" s="301"/>
      <c r="T127" s="302"/>
      <c r="U127" s="2"/>
      <c r="V127" s="2"/>
    </row>
    <row r="128" spans="1:22" x14ac:dyDescent="0.2">
      <c r="A128" s="101">
        <v>110</v>
      </c>
      <c r="B128" s="43"/>
      <c r="C128" s="329"/>
      <c r="D128" s="330"/>
      <c r="E128" s="331"/>
      <c r="F128" s="329"/>
      <c r="G128" s="330"/>
      <c r="H128" s="330"/>
      <c r="I128" s="331"/>
      <c r="J128" s="329"/>
      <c r="K128" s="331"/>
      <c r="L128" s="329"/>
      <c r="M128" s="331"/>
      <c r="N128" s="332"/>
      <c r="O128" s="333"/>
      <c r="P128" s="327">
        <f t="shared" si="4"/>
        <v>0</v>
      </c>
      <c r="Q128" s="328"/>
      <c r="R128" s="300">
        <f t="shared" si="3"/>
        <v>0</v>
      </c>
      <c r="S128" s="301"/>
      <c r="T128" s="302"/>
      <c r="U128" s="2"/>
      <c r="V128" s="2"/>
    </row>
    <row r="129" spans="1:22" x14ac:dyDescent="0.2">
      <c r="A129" s="101">
        <v>111</v>
      </c>
      <c r="B129" s="43"/>
      <c r="C129" s="329"/>
      <c r="D129" s="330"/>
      <c r="E129" s="331"/>
      <c r="F129" s="329"/>
      <c r="G129" s="330"/>
      <c r="H129" s="330"/>
      <c r="I129" s="331"/>
      <c r="J129" s="329"/>
      <c r="K129" s="331"/>
      <c r="L129" s="329"/>
      <c r="M129" s="331"/>
      <c r="N129" s="332"/>
      <c r="O129" s="333"/>
      <c r="P129" s="327">
        <f t="shared" si="4"/>
        <v>0</v>
      </c>
      <c r="Q129" s="328"/>
      <c r="R129" s="300">
        <f t="shared" si="3"/>
        <v>0</v>
      </c>
      <c r="S129" s="301"/>
      <c r="T129" s="302"/>
      <c r="U129" s="2"/>
      <c r="V129" s="2"/>
    </row>
    <row r="130" spans="1:22" x14ac:dyDescent="0.2">
      <c r="A130" s="101">
        <v>112</v>
      </c>
      <c r="B130" s="43"/>
      <c r="C130" s="329"/>
      <c r="D130" s="330"/>
      <c r="E130" s="331"/>
      <c r="F130" s="329"/>
      <c r="G130" s="330"/>
      <c r="H130" s="330"/>
      <c r="I130" s="331"/>
      <c r="J130" s="329"/>
      <c r="K130" s="331"/>
      <c r="L130" s="329"/>
      <c r="M130" s="331"/>
      <c r="N130" s="332"/>
      <c r="O130" s="333"/>
      <c r="P130" s="327">
        <f t="shared" si="4"/>
        <v>0</v>
      </c>
      <c r="Q130" s="328"/>
      <c r="R130" s="300">
        <f t="shared" si="3"/>
        <v>0</v>
      </c>
      <c r="S130" s="301"/>
      <c r="T130" s="302"/>
      <c r="U130" s="2"/>
      <c r="V130" s="2"/>
    </row>
    <row r="131" spans="1:22" x14ac:dyDescent="0.2">
      <c r="A131" s="101">
        <v>113</v>
      </c>
      <c r="B131" s="43"/>
      <c r="C131" s="329"/>
      <c r="D131" s="330"/>
      <c r="E131" s="331"/>
      <c r="F131" s="329"/>
      <c r="G131" s="330"/>
      <c r="H131" s="330"/>
      <c r="I131" s="331"/>
      <c r="J131" s="329"/>
      <c r="K131" s="331"/>
      <c r="L131" s="329"/>
      <c r="M131" s="331"/>
      <c r="N131" s="332"/>
      <c r="O131" s="333"/>
      <c r="P131" s="327">
        <f t="shared" si="4"/>
        <v>0</v>
      </c>
      <c r="Q131" s="328"/>
      <c r="R131" s="300">
        <f t="shared" si="3"/>
        <v>0</v>
      </c>
      <c r="S131" s="301"/>
      <c r="T131" s="302"/>
      <c r="U131" s="2"/>
      <c r="V131" s="2"/>
    </row>
    <row r="132" spans="1:22" x14ac:dyDescent="0.2">
      <c r="A132" s="101">
        <v>114</v>
      </c>
      <c r="B132" s="43"/>
      <c r="C132" s="329"/>
      <c r="D132" s="330"/>
      <c r="E132" s="331"/>
      <c r="F132" s="329"/>
      <c r="G132" s="330"/>
      <c r="H132" s="330"/>
      <c r="I132" s="331"/>
      <c r="J132" s="329"/>
      <c r="K132" s="331"/>
      <c r="L132" s="329"/>
      <c r="M132" s="331"/>
      <c r="N132" s="332"/>
      <c r="O132" s="333"/>
      <c r="P132" s="327">
        <f t="shared" si="4"/>
        <v>0</v>
      </c>
      <c r="Q132" s="328"/>
      <c r="R132" s="300">
        <f t="shared" si="3"/>
        <v>0</v>
      </c>
      <c r="S132" s="301"/>
      <c r="T132" s="302"/>
      <c r="U132" s="2"/>
      <c r="V132" s="2"/>
    </row>
    <row r="133" spans="1:22" x14ac:dyDescent="0.2">
      <c r="A133" s="101">
        <v>115</v>
      </c>
      <c r="B133" s="43"/>
      <c r="C133" s="329"/>
      <c r="D133" s="330"/>
      <c r="E133" s="331"/>
      <c r="F133" s="329"/>
      <c r="G133" s="330"/>
      <c r="H133" s="330"/>
      <c r="I133" s="331"/>
      <c r="J133" s="329"/>
      <c r="K133" s="331"/>
      <c r="L133" s="329"/>
      <c r="M133" s="331"/>
      <c r="N133" s="332"/>
      <c r="O133" s="333"/>
      <c r="P133" s="327">
        <f t="shared" si="4"/>
        <v>0</v>
      </c>
      <c r="Q133" s="328"/>
      <c r="R133" s="300">
        <f t="shared" si="3"/>
        <v>0</v>
      </c>
      <c r="S133" s="301"/>
      <c r="T133" s="302"/>
      <c r="U133" s="2"/>
      <c r="V133" s="2"/>
    </row>
    <row r="134" spans="1:22" x14ac:dyDescent="0.2">
      <c r="A134" s="101">
        <v>116</v>
      </c>
      <c r="B134" s="43"/>
      <c r="C134" s="329"/>
      <c r="D134" s="330"/>
      <c r="E134" s="331"/>
      <c r="F134" s="329"/>
      <c r="G134" s="330"/>
      <c r="H134" s="330"/>
      <c r="I134" s="331"/>
      <c r="J134" s="329"/>
      <c r="K134" s="331"/>
      <c r="L134" s="329"/>
      <c r="M134" s="331"/>
      <c r="N134" s="332"/>
      <c r="O134" s="333"/>
      <c r="P134" s="327">
        <f t="shared" si="4"/>
        <v>0</v>
      </c>
      <c r="Q134" s="328"/>
      <c r="R134" s="300">
        <f t="shared" ref="R134:R197" si="5">IF(L134=0,(0),((N134/L134)/P134))</f>
        <v>0</v>
      </c>
      <c r="S134" s="301"/>
      <c r="T134" s="302"/>
      <c r="U134" s="2"/>
      <c r="V134" s="2"/>
    </row>
    <row r="135" spans="1:22" x14ac:dyDescent="0.2">
      <c r="A135" s="101">
        <v>117</v>
      </c>
      <c r="B135" s="43"/>
      <c r="C135" s="329"/>
      <c r="D135" s="330"/>
      <c r="E135" s="331"/>
      <c r="F135" s="329"/>
      <c r="G135" s="330"/>
      <c r="H135" s="330"/>
      <c r="I135" s="331"/>
      <c r="J135" s="329"/>
      <c r="K135" s="331"/>
      <c r="L135" s="329"/>
      <c r="M135" s="331"/>
      <c r="N135" s="332"/>
      <c r="O135" s="333"/>
      <c r="P135" s="327">
        <f t="shared" si="4"/>
        <v>0</v>
      </c>
      <c r="Q135" s="328"/>
      <c r="R135" s="300">
        <f t="shared" si="5"/>
        <v>0</v>
      </c>
      <c r="S135" s="301"/>
      <c r="T135" s="302"/>
      <c r="U135" s="2"/>
      <c r="V135" s="2"/>
    </row>
    <row r="136" spans="1:22" x14ac:dyDescent="0.2">
      <c r="A136" s="101">
        <v>118</v>
      </c>
      <c r="B136" s="43"/>
      <c r="C136" s="329"/>
      <c r="D136" s="330"/>
      <c r="E136" s="331"/>
      <c r="F136" s="329"/>
      <c r="G136" s="330"/>
      <c r="H136" s="330"/>
      <c r="I136" s="331"/>
      <c r="J136" s="329"/>
      <c r="K136" s="331"/>
      <c r="L136" s="329"/>
      <c r="M136" s="331"/>
      <c r="N136" s="332"/>
      <c r="O136" s="333"/>
      <c r="P136" s="327">
        <f t="shared" si="4"/>
        <v>0</v>
      </c>
      <c r="Q136" s="328"/>
      <c r="R136" s="300">
        <f t="shared" si="5"/>
        <v>0</v>
      </c>
      <c r="S136" s="301"/>
      <c r="T136" s="302"/>
      <c r="U136" s="2"/>
      <c r="V136" s="2"/>
    </row>
    <row r="137" spans="1:22" x14ac:dyDescent="0.2">
      <c r="A137" s="101">
        <v>119</v>
      </c>
      <c r="B137" s="43"/>
      <c r="C137" s="329"/>
      <c r="D137" s="330"/>
      <c r="E137" s="331"/>
      <c r="F137" s="329"/>
      <c r="G137" s="330"/>
      <c r="H137" s="330"/>
      <c r="I137" s="331"/>
      <c r="J137" s="329"/>
      <c r="K137" s="331"/>
      <c r="L137" s="329"/>
      <c r="M137" s="331"/>
      <c r="N137" s="332"/>
      <c r="O137" s="333"/>
      <c r="P137" s="327">
        <f t="shared" si="4"/>
        <v>0</v>
      </c>
      <c r="Q137" s="328"/>
      <c r="R137" s="300">
        <f t="shared" si="5"/>
        <v>0</v>
      </c>
      <c r="S137" s="301"/>
      <c r="T137" s="302"/>
      <c r="U137" s="2"/>
      <c r="V137" s="2"/>
    </row>
    <row r="138" spans="1:22" x14ac:dyDescent="0.2">
      <c r="A138" s="101">
        <v>120</v>
      </c>
      <c r="B138" s="43"/>
      <c r="C138" s="329"/>
      <c r="D138" s="330"/>
      <c r="E138" s="331"/>
      <c r="F138" s="329"/>
      <c r="G138" s="330"/>
      <c r="H138" s="330"/>
      <c r="I138" s="331"/>
      <c r="J138" s="329"/>
      <c r="K138" s="331"/>
      <c r="L138" s="329"/>
      <c r="M138" s="331"/>
      <c r="N138" s="332"/>
      <c r="O138" s="333"/>
      <c r="P138" s="327">
        <f t="shared" si="4"/>
        <v>0</v>
      </c>
      <c r="Q138" s="328"/>
      <c r="R138" s="300">
        <f t="shared" si="5"/>
        <v>0</v>
      </c>
      <c r="S138" s="301"/>
      <c r="T138" s="302"/>
      <c r="U138" s="2"/>
      <c r="V138" s="2"/>
    </row>
    <row r="139" spans="1:22" x14ac:dyDescent="0.2">
      <c r="A139" s="101">
        <v>121</v>
      </c>
      <c r="B139" s="43"/>
      <c r="C139" s="329"/>
      <c r="D139" s="330"/>
      <c r="E139" s="331"/>
      <c r="F139" s="329"/>
      <c r="G139" s="330"/>
      <c r="H139" s="330"/>
      <c r="I139" s="331"/>
      <c r="J139" s="329"/>
      <c r="K139" s="331"/>
      <c r="L139" s="329"/>
      <c r="M139" s="331"/>
      <c r="N139" s="332"/>
      <c r="O139" s="333"/>
      <c r="P139" s="327">
        <f t="shared" si="4"/>
        <v>0</v>
      </c>
      <c r="Q139" s="328"/>
      <c r="R139" s="300">
        <f t="shared" si="5"/>
        <v>0</v>
      </c>
      <c r="S139" s="301"/>
      <c r="T139" s="302"/>
      <c r="U139" s="2"/>
      <c r="V139" s="2"/>
    </row>
    <row r="140" spans="1:22" x14ac:dyDescent="0.2">
      <c r="A140" s="101">
        <v>122</v>
      </c>
      <c r="B140" s="43"/>
      <c r="C140" s="329"/>
      <c r="D140" s="330"/>
      <c r="E140" s="331"/>
      <c r="F140" s="329"/>
      <c r="G140" s="330"/>
      <c r="H140" s="330"/>
      <c r="I140" s="331"/>
      <c r="J140" s="329"/>
      <c r="K140" s="331"/>
      <c r="L140" s="329"/>
      <c r="M140" s="331"/>
      <c r="N140" s="332"/>
      <c r="O140" s="333"/>
      <c r="P140" s="327">
        <f t="shared" si="4"/>
        <v>0</v>
      </c>
      <c r="Q140" s="328"/>
      <c r="R140" s="300">
        <f t="shared" si="5"/>
        <v>0</v>
      </c>
      <c r="S140" s="301"/>
      <c r="T140" s="302"/>
      <c r="U140" s="2"/>
      <c r="V140" s="2"/>
    </row>
    <row r="141" spans="1:22" x14ac:dyDescent="0.2">
      <c r="A141" s="101">
        <v>123</v>
      </c>
      <c r="B141" s="43"/>
      <c r="C141" s="329"/>
      <c r="D141" s="330"/>
      <c r="E141" s="331"/>
      <c r="F141" s="329"/>
      <c r="G141" s="330"/>
      <c r="H141" s="330"/>
      <c r="I141" s="331"/>
      <c r="J141" s="329"/>
      <c r="K141" s="331"/>
      <c r="L141" s="329"/>
      <c r="M141" s="331"/>
      <c r="N141" s="332"/>
      <c r="O141" s="333"/>
      <c r="P141" s="327">
        <f t="shared" si="4"/>
        <v>0</v>
      </c>
      <c r="Q141" s="328"/>
      <c r="R141" s="300">
        <f t="shared" si="5"/>
        <v>0</v>
      </c>
      <c r="S141" s="301"/>
      <c r="T141" s="302"/>
      <c r="U141" s="2"/>
      <c r="V141" s="2"/>
    </row>
    <row r="142" spans="1:22" x14ac:dyDescent="0.2">
      <c r="A142" s="101">
        <v>124</v>
      </c>
      <c r="B142" s="43"/>
      <c r="C142" s="329"/>
      <c r="D142" s="330"/>
      <c r="E142" s="331"/>
      <c r="F142" s="329"/>
      <c r="G142" s="330"/>
      <c r="H142" s="330"/>
      <c r="I142" s="331"/>
      <c r="J142" s="329"/>
      <c r="K142" s="331"/>
      <c r="L142" s="329"/>
      <c r="M142" s="331"/>
      <c r="N142" s="332"/>
      <c r="O142" s="333"/>
      <c r="P142" s="327">
        <f t="shared" si="4"/>
        <v>0</v>
      </c>
      <c r="Q142" s="328"/>
      <c r="R142" s="300">
        <f t="shared" si="5"/>
        <v>0</v>
      </c>
      <c r="S142" s="301"/>
      <c r="T142" s="302"/>
      <c r="U142" s="2"/>
      <c r="V142" s="2"/>
    </row>
    <row r="143" spans="1:22" x14ac:dyDescent="0.2">
      <c r="A143" s="101">
        <v>125</v>
      </c>
      <c r="B143" s="43"/>
      <c r="C143" s="329"/>
      <c r="D143" s="330"/>
      <c r="E143" s="331"/>
      <c r="F143" s="329"/>
      <c r="G143" s="330"/>
      <c r="H143" s="330"/>
      <c r="I143" s="331"/>
      <c r="J143" s="329"/>
      <c r="K143" s="331"/>
      <c r="L143" s="329"/>
      <c r="M143" s="331"/>
      <c r="N143" s="332"/>
      <c r="O143" s="333"/>
      <c r="P143" s="327">
        <f t="shared" si="4"/>
        <v>0</v>
      </c>
      <c r="Q143" s="328"/>
      <c r="R143" s="300">
        <f t="shared" si="5"/>
        <v>0</v>
      </c>
      <c r="S143" s="301"/>
      <c r="T143" s="302"/>
      <c r="U143" s="2"/>
      <c r="V143" s="2"/>
    </row>
    <row r="144" spans="1:22" x14ac:dyDescent="0.2">
      <c r="A144" s="101">
        <v>126</v>
      </c>
      <c r="B144" s="43"/>
      <c r="C144" s="329"/>
      <c r="D144" s="330"/>
      <c r="E144" s="331"/>
      <c r="F144" s="329"/>
      <c r="G144" s="330"/>
      <c r="H144" s="330"/>
      <c r="I144" s="331"/>
      <c r="J144" s="329"/>
      <c r="K144" s="331"/>
      <c r="L144" s="329"/>
      <c r="M144" s="331"/>
      <c r="N144" s="332"/>
      <c r="O144" s="333"/>
      <c r="P144" s="327">
        <f t="shared" si="4"/>
        <v>0</v>
      </c>
      <c r="Q144" s="328"/>
      <c r="R144" s="300">
        <f t="shared" si="5"/>
        <v>0</v>
      </c>
      <c r="S144" s="301"/>
      <c r="T144" s="302"/>
      <c r="U144" s="2"/>
      <c r="V144" s="2"/>
    </row>
    <row r="145" spans="1:22" x14ac:dyDescent="0.2">
      <c r="A145" s="101">
        <v>127</v>
      </c>
      <c r="B145" s="43"/>
      <c r="C145" s="329"/>
      <c r="D145" s="330"/>
      <c r="E145" s="331"/>
      <c r="F145" s="329"/>
      <c r="G145" s="330"/>
      <c r="H145" s="330"/>
      <c r="I145" s="331"/>
      <c r="J145" s="329"/>
      <c r="K145" s="331"/>
      <c r="L145" s="329"/>
      <c r="M145" s="331"/>
      <c r="N145" s="332"/>
      <c r="O145" s="333"/>
      <c r="P145" s="327">
        <f t="shared" ref="P145:P208" si="6">IF(L145=0,(0),((J145-J144)/L145))</f>
        <v>0</v>
      </c>
      <c r="Q145" s="328"/>
      <c r="R145" s="300">
        <f t="shared" si="5"/>
        <v>0</v>
      </c>
      <c r="S145" s="301"/>
      <c r="T145" s="302"/>
      <c r="U145" s="2"/>
      <c r="V145" s="2"/>
    </row>
    <row r="146" spans="1:22" x14ac:dyDescent="0.2">
      <c r="A146" s="101">
        <v>128</v>
      </c>
      <c r="B146" s="43"/>
      <c r="C146" s="329"/>
      <c r="D146" s="330"/>
      <c r="E146" s="331"/>
      <c r="F146" s="329"/>
      <c r="G146" s="330"/>
      <c r="H146" s="330"/>
      <c r="I146" s="331"/>
      <c r="J146" s="329"/>
      <c r="K146" s="331"/>
      <c r="L146" s="329"/>
      <c r="M146" s="331"/>
      <c r="N146" s="332"/>
      <c r="O146" s="333"/>
      <c r="P146" s="327">
        <f t="shared" si="6"/>
        <v>0</v>
      </c>
      <c r="Q146" s="328"/>
      <c r="R146" s="300">
        <f t="shared" si="5"/>
        <v>0</v>
      </c>
      <c r="S146" s="301"/>
      <c r="T146" s="302"/>
      <c r="U146" s="2"/>
      <c r="V146" s="2"/>
    </row>
    <row r="147" spans="1:22" x14ac:dyDescent="0.2">
      <c r="A147" s="101">
        <v>129</v>
      </c>
      <c r="B147" s="43"/>
      <c r="C147" s="329"/>
      <c r="D147" s="330"/>
      <c r="E147" s="331"/>
      <c r="F147" s="329"/>
      <c r="G147" s="330"/>
      <c r="H147" s="330"/>
      <c r="I147" s="331"/>
      <c r="J147" s="329"/>
      <c r="K147" s="331"/>
      <c r="L147" s="329"/>
      <c r="M147" s="331"/>
      <c r="N147" s="332"/>
      <c r="O147" s="333"/>
      <c r="P147" s="327">
        <f t="shared" si="6"/>
        <v>0</v>
      </c>
      <c r="Q147" s="328"/>
      <c r="R147" s="300">
        <f t="shared" si="5"/>
        <v>0</v>
      </c>
      <c r="S147" s="301"/>
      <c r="T147" s="302"/>
      <c r="U147" s="2"/>
      <c r="V147" s="2"/>
    </row>
    <row r="148" spans="1:22" x14ac:dyDescent="0.2">
      <c r="A148" s="101">
        <v>130</v>
      </c>
      <c r="B148" s="43"/>
      <c r="C148" s="329"/>
      <c r="D148" s="330"/>
      <c r="E148" s="331"/>
      <c r="F148" s="329"/>
      <c r="G148" s="330"/>
      <c r="H148" s="330"/>
      <c r="I148" s="331"/>
      <c r="J148" s="329"/>
      <c r="K148" s="331"/>
      <c r="L148" s="329"/>
      <c r="M148" s="331"/>
      <c r="N148" s="332"/>
      <c r="O148" s="333"/>
      <c r="P148" s="327">
        <f t="shared" si="6"/>
        <v>0</v>
      </c>
      <c r="Q148" s="328"/>
      <c r="R148" s="300">
        <f t="shared" si="5"/>
        <v>0</v>
      </c>
      <c r="S148" s="301"/>
      <c r="T148" s="302"/>
      <c r="U148" s="2"/>
      <c r="V148" s="2"/>
    </row>
    <row r="149" spans="1:22" x14ac:dyDescent="0.2">
      <c r="A149" s="101">
        <v>131</v>
      </c>
      <c r="B149" s="43"/>
      <c r="C149" s="329"/>
      <c r="D149" s="330"/>
      <c r="E149" s="331"/>
      <c r="F149" s="329"/>
      <c r="G149" s="330"/>
      <c r="H149" s="330"/>
      <c r="I149" s="331"/>
      <c r="J149" s="329"/>
      <c r="K149" s="331"/>
      <c r="L149" s="329"/>
      <c r="M149" s="331"/>
      <c r="N149" s="332"/>
      <c r="O149" s="333"/>
      <c r="P149" s="327">
        <f t="shared" si="6"/>
        <v>0</v>
      </c>
      <c r="Q149" s="328"/>
      <c r="R149" s="300">
        <f t="shared" si="5"/>
        <v>0</v>
      </c>
      <c r="S149" s="301"/>
      <c r="T149" s="302"/>
      <c r="U149" s="2"/>
      <c r="V149" s="2"/>
    </row>
    <row r="150" spans="1:22" x14ac:dyDescent="0.2">
      <c r="A150" s="101">
        <v>132</v>
      </c>
      <c r="B150" s="43"/>
      <c r="C150" s="329"/>
      <c r="D150" s="330"/>
      <c r="E150" s="331"/>
      <c r="F150" s="329"/>
      <c r="G150" s="330"/>
      <c r="H150" s="330"/>
      <c r="I150" s="331"/>
      <c r="J150" s="329"/>
      <c r="K150" s="331"/>
      <c r="L150" s="329"/>
      <c r="M150" s="331"/>
      <c r="N150" s="332"/>
      <c r="O150" s="333"/>
      <c r="P150" s="327">
        <f t="shared" si="6"/>
        <v>0</v>
      </c>
      <c r="Q150" s="328"/>
      <c r="R150" s="300">
        <f t="shared" si="5"/>
        <v>0</v>
      </c>
      <c r="S150" s="301"/>
      <c r="T150" s="302"/>
      <c r="U150" s="2"/>
      <c r="V150" s="2"/>
    </row>
    <row r="151" spans="1:22" x14ac:dyDescent="0.2">
      <c r="A151" s="101">
        <v>133</v>
      </c>
      <c r="B151" s="43"/>
      <c r="C151" s="329"/>
      <c r="D151" s="330"/>
      <c r="E151" s="331"/>
      <c r="F151" s="329"/>
      <c r="G151" s="330"/>
      <c r="H151" s="330"/>
      <c r="I151" s="331"/>
      <c r="J151" s="329"/>
      <c r="K151" s="331"/>
      <c r="L151" s="329"/>
      <c r="M151" s="331"/>
      <c r="N151" s="332"/>
      <c r="O151" s="333"/>
      <c r="P151" s="327">
        <f t="shared" si="6"/>
        <v>0</v>
      </c>
      <c r="Q151" s="328"/>
      <c r="R151" s="300">
        <f t="shared" si="5"/>
        <v>0</v>
      </c>
      <c r="S151" s="301"/>
      <c r="T151" s="302"/>
      <c r="U151" s="2"/>
      <c r="V151" s="2"/>
    </row>
    <row r="152" spans="1:22" x14ac:dyDescent="0.2">
      <c r="A152" s="101">
        <v>134</v>
      </c>
      <c r="B152" s="43"/>
      <c r="C152" s="329"/>
      <c r="D152" s="330"/>
      <c r="E152" s="331"/>
      <c r="F152" s="329"/>
      <c r="G152" s="330"/>
      <c r="H152" s="330"/>
      <c r="I152" s="331"/>
      <c r="J152" s="329"/>
      <c r="K152" s="331"/>
      <c r="L152" s="329"/>
      <c r="M152" s="331"/>
      <c r="N152" s="332"/>
      <c r="O152" s="333"/>
      <c r="P152" s="327">
        <f t="shared" si="6"/>
        <v>0</v>
      </c>
      <c r="Q152" s="328"/>
      <c r="R152" s="300">
        <f t="shared" si="5"/>
        <v>0</v>
      </c>
      <c r="S152" s="301"/>
      <c r="T152" s="302"/>
      <c r="U152" s="2"/>
      <c r="V152" s="2"/>
    </row>
    <row r="153" spans="1:22" x14ac:dyDescent="0.2">
      <c r="A153" s="101">
        <v>135</v>
      </c>
      <c r="B153" s="43"/>
      <c r="C153" s="329"/>
      <c r="D153" s="330"/>
      <c r="E153" s="331"/>
      <c r="F153" s="329"/>
      <c r="G153" s="330"/>
      <c r="H153" s="330"/>
      <c r="I153" s="331"/>
      <c r="J153" s="329"/>
      <c r="K153" s="331"/>
      <c r="L153" s="329"/>
      <c r="M153" s="331"/>
      <c r="N153" s="332"/>
      <c r="O153" s="333"/>
      <c r="P153" s="327">
        <f t="shared" si="6"/>
        <v>0</v>
      </c>
      <c r="Q153" s="328"/>
      <c r="R153" s="300">
        <f t="shared" si="5"/>
        <v>0</v>
      </c>
      <c r="S153" s="301"/>
      <c r="T153" s="302"/>
      <c r="U153" s="2"/>
      <c r="V153" s="2"/>
    </row>
    <row r="154" spans="1:22" x14ac:dyDescent="0.2">
      <c r="A154" s="101">
        <v>136</v>
      </c>
      <c r="B154" s="43"/>
      <c r="C154" s="329"/>
      <c r="D154" s="330"/>
      <c r="E154" s="331"/>
      <c r="F154" s="329"/>
      <c r="G154" s="330"/>
      <c r="H154" s="330"/>
      <c r="I154" s="331"/>
      <c r="J154" s="329"/>
      <c r="K154" s="331"/>
      <c r="L154" s="329"/>
      <c r="M154" s="331"/>
      <c r="N154" s="332"/>
      <c r="O154" s="333"/>
      <c r="P154" s="327">
        <f t="shared" si="6"/>
        <v>0</v>
      </c>
      <c r="Q154" s="328"/>
      <c r="R154" s="300">
        <f t="shared" si="5"/>
        <v>0</v>
      </c>
      <c r="S154" s="301"/>
      <c r="T154" s="302"/>
      <c r="U154" s="2"/>
      <c r="V154" s="2"/>
    </row>
    <row r="155" spans="1:22" x14ac:dyDescent="0.2">
      <c r="A155" s="101">
        <v>137</v>
      </c>
      <c r="B155" s="43"/>
      <c r="C155" s="329"/>
      <c r="D155" s="330"/>
      <c r="E155" s="331"/>
      <c r="F155" s="329"/>
      <c r="G155" s="330"/>
      <c r="H155" s="330"/>
      <c r="I155" s="331"/>
      <c r="J155" s="329"/>
      <c r="K155" s="331"/>
      <c r="L155" s="329"/>
      <c r="M155" s="331"/>
      <c r="N155" s="332"/>
      <c r="O155" s="333"/>
      <c r="P155" s="327">
        <f t="shared" si="6"/>
        <v>0</v>
      </c>
      <c r="Q155" s="328"/>
      <c r="R155" s="300">
        <f t="shared" si="5"/>
        <v>0</v>
      </c>
      <c r="S155" s="301"/>
      <c r="T155" s="302"/>
      <c r="U155" s="2"/>
      <c r="V155" s="2"/>
    </row>
    <row r="156" spans="1:22" x14ac:dyDescent="0.2">
      <c r="A156" s="101">
        <v>138</v>
      </c>
      <c r="B156" s="43"/>
      <c r="C156" s="329"/>
      <c r="D156" s="330"/>
      <c r="E156" s="331"/>
      <c r="F156" s="329"/>
      <c r="G156" s="330"/>
      <c r="H156" s="330"/>
      <c r="I156" s="331"/>
      <c r="J156" s="329"/>
      <c r="K156" s="331"/>
      <c r="L156" s="329"/>
      <c r="M156" s="331"/>
      <c r="N156" s="332"/>
      <c r="O156" s="333"/>
      <c r="P156" s="327">
        <f t="shared" si="6"/>
        <v>0</v>
      </c>
      <c r="Q156" s="328"/>
      <c r="R156" s="300">
        <f t="shared" si="5"/>
        <v>0</v>
      </c>
      <c r="S156" s="301"/>
      <c r="T156" s="302"/>
      <c r="U156" s="2"/>
      <c r="V156" s="2"/>
    </row>
    <row r="157" spans="1:22" x14ac:dyDescent="0.2">
      <c r="A157" s="101">
        <v>139</v>
      </c>
      <c r="B157" s="43"/>
      <c r="C157" s="329"/>
      <c r="D157" s="330"/>
      <c r="E157" s="331"/>
      <c r="F157" s="329"/>
      <c r="G157" s="330"/>
      <c r="H157" s="330"/>
      <c r="I157" s="331"/>
      <c r="J157" s="329"/>
      <c r="K157" s="331"/>
      <c r="L157" s="329"/>
      <c r="M157" s="331"/>
      <c r="N157" s="332"/>
      <c r="O157" s="333"/>
      <c r="P157" s="327">
        <f t="shared" si="6"/>
        <v>0</v>
      </c>
      <c r="Q157" s="328"/>
      <c r="R157" s="300">
        <f t="shared" si="5"/>
        <v>0</v>
      </c>
      <c r="S157" s="301"/>
      <c r="T157" s="302"/>
      <c r="U157" s="2"/>
      <c r="V157" s="2"/>
    </row>
    <row r="158" spans="1:22" x14ac:dyDescent="0.2">
      <c r="A158" s="101">
        <v>140</v>
      </c>
      <c r="B158" s="43"/>
      <c r="C158" s="329"/>
      <c r="D158" s="330"/>
      <c r="E158" s="331"/>
      <c r="F158" s="329"/>
      <c r="G158" s="330"/>
      <c r="H158" s="330"/>
      <c r="I158" s="331"/>
      <c r="J158" s="329"/>
      <c r="K158" s="331"/>
      <c r="L158" s="329"/>
      <c r="M158" s="331"/>
      <c r="N158" s="332"/>
      <c r="O158" s="333"/>
      <c r="P158" s="327">
        <f t="shared" si="6"/>
        <v>0</v>
      </c>
      <c r="Q158" s="328"/>
      <c r="R158" s="300">
        <f t="shared" si="5"/>
        <v>0</v>
      </c>
      <c r="S158" s="301"/>
      <c r="T158" s="302"/>
      <c r="U158" s="2"/>
      <c r="V158" s="2"/>
    </row>
    <row r="159" spans="1:22" x14ac:dyDescent="0.2">
      <c r="A159" s="101">
        <v>141</v>
      </c>
      <c r="B159" s="43"/>
      <c r="C159" s="329"/>
      <c r="D159" s="330"/>
      <c r="E159" s="331"/>
      <c r="F159" s="329"/>
      <c r="G159" s="330"/>
      <c r="H159" s="330"/>
      <c r="I159" s="331"/>
      <c r="J159" s="329"/>
      <c r="K159" s="331"/>
      <c r="L159" s="329"/>
      <c r="M159" s="331"/>
      <c r="N159" s="332"/>
      <c r="O159" s="333"/>
      <c r="P159" s="327">
        <f t="shared" si="6"/>
        <v>0</v>
      </c>
      <c r="Q159" s="328"/>
      <c r="R159" s="300">
        <f t="shared" si="5"/>
        <v>0</v>
      </c>
      <c r="S159" s="301"/>
      <c r="T159" s="302"/>
      <c r="U159" s="2"/>
      <c r="V159" s="2"/>
    </row>
    <row r="160" spans="1:22" x14ac:dyDescent="0.2">
      <c r="A160" s="101">
        <v>142</v>
      </c>
      <c r="B160" s="43"/>
      <c r="C160" s="329"/>
      <c r="D160" s="330"/>
      <c r="E160" s="331"/>
      <c r="F160" s="329"/>
      <c r="G160" s="330"/>
      <c r="H160" s="330"/>
      <c r="I160" s="331"/>
      <c r="J160" s="329"/>
      <c r="K160" s="331"/>
      <c r="L160" s="329"/>
      <c r="M160" s="331"/>
      <c r="N160" s="332"/>
      <c r="O160" s="333"/>
      <c r="P160" s="327">
        <f t="shared" si="6"/>
        <v>0</v>
      </c>
      <c r="Q160" s="328"/>
      <c r="R160" s="300">
        <f t="shared" si="5"/>
        <v>0</v>
      </c>
      <c r="S160" s="301"/>
      <c r="T160" s="302"/>
      <c r="U160" s="2"/>
      <c r="V160" s="2"/>
    </row>
    <row r="161" spans="1:22" x14ac:dyDescent="0.2">
      <c r="A161" s="101">
        <v>143</v>
      </c>
      <c r="B161" s="43"/>
      <c r="C161" s="329"/>
      <c r="D161" s="330"/>
      <c r="E161" s="331"/>
      <c r="F161" s="329"/>
      <c r="G161" s="330"/>
      <c r="H161" s="330"/>
      <c r="I161" s="331"/>
      <c r="J161" s="329"/>
      <c r="K161" s="331"/>
      <c r="L161" s="329"/>
      <c r="M161" s="331"/>
      <c r="N161" s="332"/>
      <c r="O161" s="333"/>
      <c r="P161" s="327">
        <f t="shared" si="6"/>
        <v>0</v>
      </c>
      <c r="Q161" s="328"/>
      <c r="R161" s="300">
        <f t="shared" si="5"/>
        <v>0</v>
      </c>
      <c r="S161" s="301"/>
      <c r="T161" s="302"/>
      <c r="U161" s="2"/>
      <c r="V161" s="2"/>
    </row>
    <row r="162" spans="1:22" x14ac:dyDescent="0.2">
      <c r="A162" s="101">
        <v>144</v>
      </c>
      <c r="B162" s="43"/>
      <c r="C162" s="329"/>
      <c r="D162" s="330"/>
      <c r="E162" s="331"/>
      <c r="F162" s="329"/>
      <c r="G162" s="330"/>
      <c r="H162" s="330"/>
      <c r="I162" s="331"/>
      <c r="J162" s="329"/>
      <c r="K162" s="331"/>
      <c r="L162" s="329"/>
      <c r="M162" s="331"/>
      <c r="N162" s="332"/>
      <c r="O162" s="333"/>
      <c r="P162" s="327">
        <f t="shared" si="6"/>
        <v>0</v>
      </c>
      <c r="Q162" s="328"/>
      <c r="R162" s="300">
        <f t="shared" si="5"/>
        <v>0</v>
      </c>
      <c r="S162" s="301"/>
      <c r="T162" s="302"/>
      <c r="U162" s="2"/>
      <c r="V162" s="2"/>
    </row>
    <row r="163" spans="1:22" x14ac:dyDescent="0.2">
      <c r="A163" s="101">
        <v>145</v>
      </c>
      <c r="B163" s="43"/>
      <c r="C163" s="329"/>
      <c r="D163" s="330"/>
      <c r="E163" s="331"/>
      <c r="F163" s="329"/>
      <c r="G163" s="330"/>
      <c r="H163" s="330"/>
      <c r="I163" s="331"/>
      <c r="J163" s="329"/>
      <c r="K163" s="331"/>
      <c r="L163" s="329"/>
      <c r="M163" s="331"/>
      <c r="N163" s="332"/>
      <c r="O163" s="333"/>
      <c r="P163" s="327">
        <f t="shared" si="6"/>
        <v>0</v>
      </c>
      <c r="Q163" s="328"/>
      <c r="R163" s="300">
        <f t="shared" si="5"/>
        <v>0</v>
      </c>
      <c r="S163" s="301"/>
      <c r="T163" s="302"/>
      <c r="U163" s="2"/>
      <c r="V163" s="2"/>
    </row>
    <row r="164" spans="1:22" x14ac:dyDescent="0.2">
      <c r="A164" s="101">
        <v>146</v>
      </c>
      <c r="B164" s="43"/>
      <c r="C164" s="329"/>
      <c r="D164" s="330"/>
      <c r="E164" s="331"/>
      <c r="F164" s="329"/>
      <c r="G164" s="330"/>
      <c r="H164" s="330"/>
      <c r="I164" s="331"/>
      <c r="J164" s="329"/>
      <c r="K164" s="331"/>
      <c r="L164" s="329"/>
      <c r="M164" s="331"/>
      <c r="N164" s="332"/>
      <c r="O164" s="333"/>
      <c r="P164" s="327">
        <f t="shared" si="6"/>
        <v>0</v>
      </c>
      <c r="Q164" s="328"/>
      <c r="R164" s="300">
        <f t="shared" si="5"/>
        <v>0</v>
      </c>
      <c r="S164" s="301"/>
      <c r="T164" s="302"/>
      <c r="U164" s="2"/>
      <c r="V164" s="2"/>
    </row>
    <row r="165" spans="1:22" x14ac:dyDescent="0.2">
      <c r="A165" s="101">
        <v>147</v>
      </c>
      <c r="B165" s="43"/>
      <c r="C165" s="329"/>
      <c r="D165" s="330"/>
      <c r="E165" s="331"/>
      <c r="F165" s="329"/>
      <c r="G165" s="330"/>
      <c r="H165" s="330"/>
      <c r="I165" s="331"/>
      <c r="J165" s="329"/>
      <c r="K165" s="331"/>
      <c r="L165" s="329"/>
      <c r="M165" s="331"/>
      <c r="N165" s="332"/>
      <c r="O165" s="333"/>
      <c r="P165" s="327">
        <f t="shared" si="6"/>
        <v>0</v>
      </c>
      <c r="Q165" s="328"/>
      <c r="R165" s="300">
        <f t="shared" si="5"/>
        <v>0</v>
      </c>
      <c r="S165" s="301"/>
      <c r="T165" s="302"/>
      <c r="U165" s="2"/>
      <c r="V165" s="2"/>
    </row>
    <row r="166" spans="1:22" x14ac:dyDescent="0.2">
      <c r="A166" s="101">
        <v>148</v>
      </c>
      <c r="B166" s="43"/>
      <c r="C166" s="329"/>
      <c r="D166" s="330"/>
      <c r="E166" s="331"/>
      <c r="F166" s="329"/>
      <c r="G166" s="330"/>
      <c r="H166" s="330"/>
      <c r="I166" s="331"/>
      <c r="J166" s="329"/>
      <c r="K166" s="331"/>
      <c r="L166" s="329"/>
      <c r="M166" s="331"/>
      <c r="N166" s="332"/>
      <c r="O166" s="333"/>
      <c r="P166" s="327">
        <f t="shared" si="6"/>
        <v>0</v>
      </c>
      <c r="Q166" s="328"/>
      <c r="R166" s="300">
        <f t="shared" si="5"/>
        <v>0</v>
      </c>
      <c r="S166" s="301"/>
      <c r="T166" s="302"/>
      <c r="U166" s="2"/>
      <c r="V166" s="2"/>
    </row>
    <row r="167" spans="1:22" x14ac:dyDescent="0.2">
      <c r="A167" s="101">
        <v>149</v>
      </c>
      <c r="B167" s="43"/>
      <c r="C167" s="329"/>
      <c r="D167" s="330"/>
      <c r="E167" s="331"/>
      <c r="F167" s="329"/>
      <c r="G167" s="330"/>
      <c r="H167" s="330"/>
      <c r="I167" s="331"/>
      <c r="J167" s="329"/>
      <c r="K167" s="331"/>
      <c r="L167" s="329"/>
      <c r="M167" s="331"/>
      <c r="N167" s="332"/>
      <c r="O167" s="333"/>
      <c r="P167" s="327">
        <f t="shared" si="6"/>
        <v>0</v>
      </c>
      <c r="Q167" s="328"/>
      <c r="R167" s="300">
        <f t="shared" si="5"/>
        <v>0</v>
      </c>
      <c r="S167" s="301"/>
      <c r="T167" s="302"/>
      <c r="U167" s="2"/>
      <c r="V167" s="2"/>
    </row>
    <row r="168" spans="1:22" x14ac:dyDescent="0.2">
      <c r="A168" s="101">
        <v>150</v>
      </c>
      <c r="B168" s="43"/>
      <c r="C168" s="329"/>
      <c r="D168" s="330"/>
      <c r="E168" s="331"/>
      <c r="F168" s="329"/>
      <c r="G168" s="330"/>
      <c r="H168" s="330"/>
      <c r="I168" s="331"/>
      <c r="J168" s="329"/>
      <c r="K168" s="331"/>
      <c r="L168" s="329"/>
      <c r="M168" s="331"/>
      <c r="N168" s="332"/>
      <c r="O168" s="333"/>
      <c r="P168" s="327">
        <f t="shared" si="6"/>
        <v>0</v>
      </c>
      <c r="Q168" s="328"/>
      <c r="R168" s="300">
        <f t="shared" si="5"/>
        <v>0</v>
      </c>
      <c r="S168" s="301"/>
      <c r="T168" s="302"/>
      <c r="U168" s="2"/>
      <c r="V168" s="2"/>
    </row>
    <row r="169" spans="1:22" x14ac:dyDescent="0.2">
      <c r="A169" s="101">
        <v>151</v>
      </c>
      <c r="B169" s="43"/>
      <c r="C169" s="329"/>
      <c r="D169" s="330"/>
      <c r="E169" s="331"/>
      <c r="F169" s="329"/>
      <c r="G169" s="330"/>
      <c r="H169" s="330"/>
      <c r="I169" s="331"/>
      <c r="J169" s="329"/>
      <c r="K169" s="331"/>
      <c r="L169" s="329"/>
      <c r="M169" s="331"/>
      <c r="N169" s="332"/>
      <c r="O169" s="333"/>
      <c r="P169" s="327">
        <f t="shared" si="6"/>
        <v>0</v>
      </c>
      <c r="Q169" s="328"/>
      <c r="R169" s="300">
        <f t="shared" si="5"/>
        <v>0</v>
      </c>
      <c r="S169" s="301"/>
      <c r="T169" s="302"/>
      <c r="U169" s="2"/>
      <c r="V169" s="2"/>
    </row>
    <row r="170" spans="1:22" x14ac:dyDescent="0.2">
      <c r="A170" s="101">
        <v>152</v>
      </c>
      <c r="B170" s="43"/>
      <c r="C170" s="329"/>
      <c r="D170" s="330"/>
      <c r="E170" s="331"/>
      <c r="F170" s="329"/>
      <c r="G170" s="330"/>
      <c r="H170" s="330"/>
      <c r="I170" s="331"/>
      <c r="J170" s="329"/>
      <c r="K170" s="331"/>
      <c r="L170" s="329"/>
      <c r="M170" s="331"/>
      <c r="N170" s="332"/>
      <c r="O170" s="333"/>
      <c r="P170" s="327">
        <f t="shared" si="6"/>
        <v>0</v>
      </c>
      <c r="Q170" s="328"/>
      <c r="R170" s="300">
        <f t="shared" si="5"/>
        <v>0</v>
      </c>
      <c r="S170" s="301"/>
      <c r="T170" s="302"/>
      <c r="U170" s="2"/>
      <c r="V170" s="2"/>
    </row>
    <row r="171" spans="1:22" x14ac:dyDescent="0.2">
      <c r="A171" s="101">
        <v>153</v>
      </c>
      <c r="B171" s="43"/>
      <c r="C171" s="329"/>
      <c r="D171" s="330"/>
      <c r="E171" s="331"/>
      <c r="F171" s="329"/>
      <c r="G171" s="330"/>
      <c r="H171" s="330"/>
      <c r="I171" s="331"/>
      <c r="J171" s="329"/>
      <c r="K171" s="331"/>
      <c r="L171" s="329"/>
      <c r="M171" s="331"/>
      <c r="N171" s="332"/>
      <c r="O171" s="333"/>
      <c r="P171" s="327">
        <f t="shared" si="6"/>
        <v>0</v>
      </c>
      <c r="Q171" s="328"/>
      <c r="R171" s="300">
        <f t="shared" si="5"/>
        <v>0</v>
      </c>
      <c r="S171" s="301"/>
      <c r="T171" s="302"/>
      <c r="U171" s="2"/>
      <c r="V171" s="2"/>
    </row>
    <row r="172" spans="1:22" x14ac:dyDescent="0.2">
      <c r="A172" s="101">
        <v>154</v>
      </c>
      <c r="B172" s="43"/>
      <c r="C172" s="329"/>
      <c r="D172" s="330"/>
      <c r="E172" s="331"/>
      <c r="F172" s="329"/>
      <c r="G172" s="330"/>
      <c r="H172" s="330"/>
      <c r="I172" s="331"/>
      <c r="J172" s="329"/>
      <c r="K172" s="331"/>
      <c r="L172" s="329"/>
      <c r="M172" s="331"/>
      <c r="N172" s="332"/>
      <c r="O172" s="333"/>
      <c r="P172" s="327">
        <f t="shared" si="6"/>
        <v>0</v>
      </c>
      <c r="Q172" s="328"/>
      <c r="R172" s="300">
        <f t="shared" si="5"/>
        <v>0</v>
      </c>
      <c r="S172" s="301"/>
      <c r="T172" s="302"/>
      <c r="U172" s="2"/>
      <c r="V172" s="2"/>
    </row>
    <row r="173" spans="1:22" x14ac:dyDescent="0.2">
      <c r="A173" s="101">
        <v>155</v>
      </c>
      <c r="B173" s="43"/>
      <c r="C173" s="329"/>
      <c r="D173" s="330"/>
      <c r="E173" s="331"/>
      <c r="F173" s="329"/>
      <c r="G173" s="330"/>
      <c r="H173" s="330"/>
      <c r="I173" s="331"/>
      <c r="J173" s="329"/>
      <c r="K173" s="331"/>
      <c r="L173" s="329"/>
      <c r="M173" s="331"/>
      <c r="N173" s="332"/>
      <c r="O173" s="333"/>
      <c r="P173" s="327">
        <f t="shared" si="6"/>
        <v>0</v>
      </c>
      <c r="Q173" s="328"/>
      <c r="R173" s="300">
        <f t="shared" si="5"/>
        <v>0</v>
      </c>
      <c r="S173" s="301"/>
      <c r="T173" s="302"/>
      <c r="U173" s="2"/>
      <c r="V173" s="2"/>
    </row>
    <row r="174" spans="1:22" x14ac:dyDescent="0.2">
      <c r="A174" s="101">
        <v>156</v>
      </c>
      <c r="B174" s="43"/>
      <c r="C174" s="329"/>
      <c r="D174" s="330"/>
      <c r="E174" s="331"/>
      <c r="F174" s="329"/>
      <c r="G174" s="330"/>
      <c r="H174" s="330"/>
      <c r="I174" s="331"/>
      <c r="J174" s="329"/>
      <c r="K174" s="331"/>
      <c r="L174" s="329"/>
      <c r="M174" s="331"/>
      <c r="N174" s="332"/>
      <c r="O174" s="333"/>
      <c r="P174" s="327">
        <f t="shared" si="6"/>
        <v>0</v>
      </c>
      <c r="Q174" s="328"/>
      <c r="R174" s="300">
        <f t="shared" si="5"/>
        <v>0</v>
      </c>
      <c r="S174" s="301"/>
      <c r="T174" s="302"/>
      <c r="U174" s="2"/>
      <c r="V174" s="2"/>
    </row>
    <row r="175" spans="1:22" x14ac:dyDescent="0.2">
      <c r="A175" s="101">
        <v>157</v>
      </c>
      <c r="B175" s="43"/>
      <c r="C175" s="329"/>
      <c r="D175" s="330"/>
      <c r="E175" s="331"/>
      <c r="F175" s="329"/>
      <c r="G175" s="330"/>
      <c r="H175" s="330"/>
      <c r="I175" s="331"/>
      <c r="J175" s="329"/>
      <c r="K175" s="331"/>
      <c r="L175" s="329"/>
      <c r="M175" s="331"/>
      <c r="N175" s="332"/>
      <c r="O175" s="333"/>
      <c r="P175" s="327">
        <f t="shared" si="6"/>
        <v>0</v>
      </c>
      <c r="Q175" s="328"/>
      <c r="R175" s="300">
        <f t="shared" si="5"/>
        <v>0</v>
      </c>
      <c r="S175" s="301"/>
      <c r="T175" s="302"/>
      <c r="U175" s="2"/>
      <c r="V175" s="2"/>
    </row>
    <row r="176" spans="1:22" x14ac:dyDescent="0.2">
      <c r="A176" s="101">
        <v>158</v>
      </c>
      <c r="B176" s="43"/>
      <c r="C176" s="329"/>
      <c r="D176" s="330"/>
      <c r="E176" s="331"/>
      <c r="F176" s="329"/>
      <c r="G176" s="330"/>
      <c r="H176" s="330"/>
      <c r="I176" s="331"/>
      <c r="J176" s="329"/>
      <c r="K176" s="331"/>
      <c r="L176" s="329"/>
      <c r="M176" s="331"/>
      <c r="N176" s="332"/>
      <c r="O176" s="333"/>
      <c r="P176" s="327">
        <f t="shared" si="6"/>
        <v>0</v>
      </c>
      <c r="Q176" s="328"/>
      <c r="R176" s="300">
        <f t="shared" si="5"/>
        <v>0</v>
      </c>
      <c r="S176" s="301"/>
      <c r="T176" s="302"/>
      <c r="U176" s="2"/>
      <c r="V176" s="2"/>
    </row>
    <row r="177" spans="1:22" x14ac:dyDescent="0.2">
      <c r="A177" s="101">
        <v>159</v>
      </c>
      <c r="B177" s="43"/>
      <c r="C177" s="329"/>
      <c r="D177" s="330"/>
      <c r="E177" s="331"/>
      <c r="F177" s="329"/>
      <c r="G177" s="330"/>
      <c r="H177" s="330"/>
      <c r="I177" s="331"/>
      <c r="J177" s="329"/>
      <c r="K177" s="331"/>
      <c r="L177" s="329"/>
      <c r="M177" s="331"/>
      <c r="N177" s="332"/>
      <c r="O177" s="333"/>
      <c r="P177" s="327">
        <f t="shared" si="6"/>
        <v>0</v>
      </c>
      <c r="Q177" s="328"/>
      <c r="R177" s="300">
        <f t="shared" si="5"/>
        <v>0</v>
      </c>
      <c r="S177" s="301"/>
      <c r="T177" s="302"/>
      <c r="U177" s="2"/>
      <c r="V177" s="2"/>
    </row>
    <row r="178" spans="1:22" x14ac:dyDescent="0.2">
      <c r="A178" s="101">
        <v>160</v>
      </c>
      <c r="B178" s="43"/>
      <c r="C178" s="329"/>
      <c r="D178" s="330"/>
      <c r="E178" s="331"/>
      <c r="F178" s="329"/>
      <c r="G178" s="330"/>
      <c r="H178" s="330"/>
      <c r="I178" s="331"/>
      <c r="J178" s="329"/>
      <c r="K178" s="331"/>
      <c r="L178" s="329"/>
      <c r="M178" s="331"/>
      <c r="N178" s="332"/>
      <c r="O178" s="333"/>
      <c r="P178" s="327">
        <f t="shared" si="6"/>
        <v>0</v>
      </c>
      <c r="Q178" s="328"/>
      <c r="R178" s="300">
        <f t="shared" si="5"/>
        <v>0</v>
      </c>
      <c r="S178" s="301"/>
      <c r="T178" s="302"/>
      <c r="U178" s="2"/>
      <c r="V178" s="2"/>
    </row>
    <row r="179" spans="1:22" x14ac:dyDescent="0.2">
      <c r="A179" s="101">
        <v>161</v>
      </c>
      <c r="B179" s="43"/>
      <c r="C179" s="329"/>
      <c r="D179" s="330"/>
      <c r="E179" s="331"/>
      <c r="F179" s="329"/>
      <c r="G179" s="330"/>
      <c r="H179" s="330"/>
      <c r="I179" s="331"/>
      <c r="J179" s="329"/>
      <c r="K179" s="331"/>
      <c r="L179" s="329"/>
      <c r="M179" s="331"/>
      <c r="N179" s="332"/>
      <c r="O179" s="333"/>
      <c r="P179" s="327">
        <f t="shared" si="6"/>
        <v>0</v>
      </c>
      <c r="Q179" s="328"/>
      <c r="R179" s="300">
        <f t="shared" si="5"/>
        <v>0</v>
      </c>
      <c r="S179" s="301"/>
      <c r="T179" s="302"/>
      <c r="U179" s="2"/>
      <c r="V179" s="2"/>
    </row>
    <row r="180" spans="1:22" x14ac:dyDescent="0.2">
      <c r="A180" s="101">
        <v>162</v>
      </c>
      <c r="B180" s="43"/>
      <c r="C180" s="329"/>
      <c r="D180" s="330"/>
      <c r="E180" s="331"/>
      <c r="F180" s="329"/>
      <c r="G180" s="330"/>
      <c r="H180" s="330"/>
      <c r="I180" s="331"/>
      <c r="J180" s="329"/>
      <c r="K180" s="331"/>
      <c r="L180" s="329"/>
      <c r="M180" s="331"/>
      <c r="N180" s="332"/>
      <c r="O180" s="333"/>
      <c r="P180" s="327">
        <f t="shared" si="6"/>
        <v>0</v>
      </c>
      <c r="Q180" s="328"/>
      <c r="R180" s="300">
        <f t="shared" si="5"/>
        <v>0</v>
      </c>
      <c r="S180" s="301"/>
      <c r="T180" s="302"/>
      <c r="U180" s="2"/>
      <c r="V180" s="2"/>
    </row>
    <row r="181" spans="1:22" x14ac:dyDescent="0.2">
      <c r="A181" s="101">
        <v>163</v>
      </c>
      <c r="B181" s="43"/>
      <c r="C181" s="329"/>
      <c r="D181" s="330"/>
      <c r="E181" s="331"/>
      <c r="F181" s="329"/>
      <c r="G181" s="330"/>
      <c r="H181" s="330"/>
      <c r="I181" s="331"/>
      <c r="J181" s="329"/>
      <c r="K181" s="331"/>
      <c r="L181" s="329"/>
      <c r="M181" s="331"/>
      <c r="N181" s="332"/>
      <c r="O181" s="333"/>
      <c r="P181" s="327">
        <f t="shared" si="6"/>
        <v>0</v>
      </c>
      <c r="Q181" s="328"/>
      <c r="R181" s="300">
        <f t="shared" si="5"/>
        <v>0</v>
      </c>
      <c r="S181" s="301"/>
      <c r="T181" s="302"/>
      <c r="U181" s="2"/>
      <c r="V181" s="2"/>
    </row>
    <row r="182" spans="1:22" x14ac:dyDescent="0.2">
      <c r="A182" s="101">
        <v>164</v>
      </c>
      <c r="B182" s="43"/>
      <c r="C182" s="329"/>
      <c r="D182" s="330"/>
      <c r="E182" s="331"/>
      <c r="F182" s="329"/>
      <c r="G182" s="330"/>
      <c r="H182" s="330"/>
      <c r="I182" s="331"/>
      <c r="J182" s="329"/>
      <c r="K182" s="331"/>
      <c r="L182" s="329"/>
      <c r="M182" s="331"/>
      <c r="N182" s="332"/>
      <c r="O182" s="333"/>
      <c r="P182" s="327">
        <f t="shared" si="6"/>
        <v>0</v>
      </c>
      <c r="Q182" s="328"/>
      <c r="R182" s="300">
        <f t="shared" si="5"/>
        <v>0</v>
      </c>
      <c r="S182" s="301"/>
      <c r="T182" s="302"/>
      <c r="U182" s="2"/>
      <c r="V182" s="2"/>
    </row>
    <row r="183" spans="1:22" x14ac:dyDescent="0.2">
      <c r="A183" s="101">
        <v>165</v>
      </c>
      <c r="B183" s="43"/>
      <c r="C183" s="329"/>
      <c r="D183" s="330"/>
      <c r="E183" s="331"/>
      <c r="F183" s="329"/>
      <c r="G183" s="330"/>
      <c r="H183" s="330"/>
      <c r="I183" s="331"/>
      <c r="J183" s="329"/>
      <c r="K183" s="331"/>
      <c r="L183" s="329"/>
      <c r="M183" s="331"/>
      <c r="N183" s="332"/>
      <c r="O183" s="333"/>
      <c r="P183" s="327">
        <f t="shared" si="6"/>
        <v>0</v>
      </c>
      <c r="Q183" s="328"/>
      <c r="R183" s="300">
        <f t="shared" si="5"/>
        <v>0</v>
      </c>
      <c r="S183" s="301"/>
      <c r="T183" s="302"/>
      <c r="U183" s="2"/>
      <c r="V183" s="2"/>
    </row>
    <row r="184" spans="1:22" x14ac:dyDescent="0.2">
      <c r="A184" s="101">
        <v>166</v>
      </c>
      <c r="B184" s="43"/>
      <c r="C184" s="329"/>
      <c r="D184" s="330"/>
      <c r="E184" s="331"/>
      <c r="F184" s="329"/>
      <c r="G184" s="330"/>
      <c r="H184" s="330"/>
      <c r="I184" s="331"/>
      <c r="J184" s="329"/>
      <c r="K184" s="331"/>
      <c r="L184" s="329"/>
      <c r="M184" s="331"/>
      <c r="N184" s="332"/>
      <c r="O184" s="333"/>
      <c r="P184" s="327">
        <f t="shared" si="6"/>
        <v>0</v>
      </c>
      <c r="Q184" s="328"/>
      <c r="R184" s="300">
        <f t="shared" si="5"/>
        <v>0</v>
      </c>
      <c r="S184" s="301"/>
      <c r="T184" s="302"/>
      <c r="U184" s="2"/>
      <c r="V184" s="2"/>
    </row>
    <row r="185" spans="1:22" x14ac:dyDescent="0.2">
      <c r="A185" s="101">
        <v>167</v>
      </c>
      <c r="B185" s="43"/>
      <c r="C185" s="329"/>
      <c r="D185" s="330"/>
      <c r="E185" s="331"/>
      <c r="F185" s="329"/>
      <c r="G185" s="330"/>
      <c r="H185" s="330"/>
      <c r="I185" s="331"/>
      <c r="J185" s="329"/>
      <c r="K185" s="331"/>
      <c r="L185" s="329"/>
      <c r="M185" s="331"/>
      <c r="N185" s="332"/>
      <c r="O185" s="333"/>
      <c r="P185" s="327">
        <f t="shared" si="6"/>
        <v>0</v>
      </c>
      <c r="Q185" s="328"/>
      <c r="R185" s="300">
        <f t="shared" si="5"/>
        <v>0</v>
      </c>
      <c r="S185" s="301"/>
      <c r="T185" s="302"/>
      <c r="U185" s="2"/>
      <c r="V185" s="2"/>
    </row>
    <row r="186" spans="1:22" x14ac:dyDescent="0.2">
      <c r="A186" s="101">
        <v>168</v>
      </c>
      <c r="B186" s="43"/>
      <c r="C186" s="329"/>
      <c r="D186" s="330"/>
      <c r="E186" s="331"/>
      <c r="F186" s="329"/>
      <c r="G186" s="330"/>
      <c r="H186" s="330"/>
      <c r="I186" s="331"/>
      <c r="J186" s="329"/>
      <c r="K186" s="331"/>
      <c r="L186" s="329"/>
      <c r="M186" s="331"/>
      <c r="N186" s="332"/>
      <c r="O186" s="333"/>
      <c r="P186" s="327">
        <f t="shared" si="6"/>
        <v>0</v>
      </c>
      <c r="Q186" s="328"/>
      <c r="R186" s="300">
        <f t="shared" si="5"/>
        <v>0</v>
      </c>
      <c r="S186" s="301"/>
      <c r="T186" s="302"/>
      <c r="U186" s="2"/>
      <c r="V186" s="2"/>
    </row>
    <row r="187" spans="1:22" x14ac:dyDescent="0.2">
      <c r="A187" s="101">
        <v>169</v>
      </c>
      <c r="B187" s="43"/>
      <c r="C187" s="329"/>
      <c r="D187" s="330"/>
      <c r="E187" s="331"/>
      <c r="F187" s="329"/>
      <c r="G187" s="330"/>
      <c r="H187" s="330"/>
      <c r="I187" s="331"/>
      <c r="J187" s="329"/>
      <c r="K187" s="331"/>
      <c r="L187" s="329"/>
      <c r="M187" s="331"/>
      <c r="N187" s="332"/>
      <c r="O187" s="333"/>
      <c r="P187" s="327">
        <f t="shared" si="6"/>
        <v>0</v>
      </c>
      <c r="Q187" s="328"/>
      <c r="R187" s="300">
        <f t="shared" si="5"/>
        <v>0</v>
      </c>
      <c r="S187" s="301"/>
      <c r="T187" s="302"/>
      <c r="U187" s="2"/>
      <c r="V187" s="2"/>
    </row>
    <row r="188" spans="1:22" x14ac:dyDescent="0.2">
      <c r="A188" s="101">
        <v>170</v>
      </c>
      <c r="B188" s="43"/>
      <c r="C188" s="329"/>
      <c r="D188" s="330"/>
      <c r="E188" s="331"/>
      <c r="F188" s="329"/>
      <c r="G188" s="330"/>
      <c r="H188" s="330"/>
      <c r="I188" s="331"/>
      <c r="J188" s="329"/>
      <c r="K188" s="331"/>
      <c r="L188" s="329"/>
      <c r="M188" s="331"/>
      <c r="N188" s="332"/>
      <c r="O188" s="333"/>
      <c r="P188" s="327">
        <f t="shared" si="6"/>
        <v>0</v>
      </c>
      <c r="Q188" s="328"/>
      <c r="R188" s="300">
        <f t="shared" si="5"/>
        <v>0</v>
      </c>
      <c r="S188" s="301"/>
      <c r="T188" s="302"/>
      <c r="U188" s="2"/>
      <c r="V188" s="2"/>
    </row>
    <row r="189" spans="1:22" x14ac:dyDescent="0.2">
      <c r="A189" s="101">
        <v>171</v>
      </c>
      <c r="B189" s="43"/>
      <c r="C189" s="329"/>
      <c r="D189" s="330"/>
      <c r="E189" s="331"/>
      <c r="F189" s="329"/>
      <c r="G189" s="330"/>
      <c r="H189" s="330"/>
      <c r="I189" s="331"/>
      <c r="J189" s="329"/>
      <c r="K189" s="331"/>
      <c r="L189" s="329"/>
      <c r="M189" s="331"/>
      <c r="N189" s="332"/>
      <c r="O189" s="333"/>
      <c r="P189" s="327">
        <f t="shared" si="6"/>
        <v>0</v>
      </c>
      <c r="Q189" s="328"/>
      <c r="R189" s="300">
        <f t="shared" si="5"/>
        <v>0</v>
      </c>
      <c r="S189" s="301"/>
      <c r="T189" s="302"/>
      <c r="U189" s="2"/>
      <c r="V189" s="2"/>
    </row>
    <row r="190" spans="1:22" x14ac:dyDescent="0.2">
      <c r="A190" s="101">
        <v>172</v>
      </c>
      <c r="B190" s="43"/>
      <c r="C190" s="329"/>
      <c r="D190" s="330"/>
      <c r="E190" s="331"/>
      <c r="F190" s="329"/>
      <c r="G190" s="330"/>
      <c r="H190" s="330"/>
      <c r="I190" s="331"/>
      <c r="J190" s="329"/>
      <c r="K190" s="331"/>
      <c r="L190" s="329"/>
      <c r="M190" s="331"/>
      <c r="N190" s="332"/>
      <c r="O190" s="333"/>
      <c r="P190" s="327">
        <f t="shared" si="6"/>
        <v>0</v>
      </c>
      <c r="Q190" s="328"/>
      <c r="R190" s="300">
        <f t="shared" si="5"/>
        <v>0</v>
      </c>
      <c r="S190" s="301"/>
      <c r="T190" s="302"/>
      <c r="U190" s="2"/>
      <c r="V190" s="2"/>
    </row>
    <row r="191" spans="1:22" x14ac:dyDescent="0.2">
      <c r="A191" s="101">
        <v>173</v>
      </c>
      <c r="B191" s="43"/>
      <c r="C191" s="329"/>
      <c r="D191" s="330"/>
      <c r="E191" s="331"/>
      <c r="F191" s="329"/>
      <c r="G191" s="330"/>
      <c r="H191" s="330"/>
      <c r="I191" s="331"/>
      <c r="J191" s="329"/>
      <c r="K191" s="331"/>
      <c r="L191" s="329"/>
      <c r="M191" s="331"/>
      <c r="N191" s="332"/>
      <c r="O191" s="333"/>
      <c r="P191" s="327">
        <f t="shared" si="6"/>
        <v>0</v>
      </c>
      <c r="Q191" s="328"/>
      <c r="R191" s="300">
        <f t="shared" si="5"/>
        <v>0</v>
      </c>
      <c r="S191" s="301"/>
      <c r="T191" s="302"/>
      <c r="U191" s="2"/>
      <c r="V191" s="2"/>
    </row>
    <row r="192" spans="1:22" x14ac:dyDescent="0.2">
      <c r="A192" s="101">
        <v>174</v>
      </c>
      <c r="B192" s="43"/>
      <c r="C192" s="329"/>
      <c r="D192" s="330"/>
      <c r="E192" s="331"/>
      <c r="F192" s="329"/>
      <c r="G192" s="330"/>
      <c r="H192" s="330"/>
      <c r="I192" s="331"/>
      <c r="J192" s="329"/>
      <c r="K192" s="331"/>
      <c r="L192" s="329"/>
      <c r="M192" s="331"/>
      <c r="N192" s="332"/>
      <c r="O192" s="333"/>
      <c r="P192" s="327">
        <f t="shared" si="6"/>
        <v>0</v>
      </c>
      <c r="Q192" s="328"/>
      <c r="R192" s="300">
        <f t="shared" si="5"/>
        <v>0</v>
      </c>
      <c r="S192" s="301"/>
      <c r="T192" s="302"/>
      <c r="U192" s="2"/>
      <c r="V192" s="2"/>
    </row>
    <row r="193" spans="1:22" x14ac:dyDescent="0.2">
      <c r="A193" s="101">
        <v>175</v>
      </c>
      <c r="B193" s="43"/>
      <c r="C193" s="329"/>
      <c r="D193" s="330"/>
      <c r="E193" s="331"/>
      <c r="F193" s="329"/>
      <c r="G193" s="330"/>
      <c r="H193" s="330"/>
      <c r="I193" s="331"/>
      <c r="J193" s="329"/>
      <c r="K193" s="331"/>
      <c r="L193" s="329"/>
      <c r="M193" s="331"/>
      <c r="N193" s="332"/>
      <c r="O193" s="333"/>
      <c r="P193" s="327">
        <f t="shared" si="6"/>
        <v>0</v>
      </c>
      <c r="Q193" s="328"/>
      <c r="R193" s="300">
        <f t="shared" si="5"/>
        <v>0</v>
      </c>
      <c r="S193" s="301"/>
      <c r="T193" s="302"/>
      <c r="U193" s="2"/>
      <c r="V193" s="2"/>
    </row>
    <row r="194" spans="1:22" x14ac:dyDescent="0.2">
      <c r="A194" s="101">
        <v>176</v>
      </c>
      <c r="B194" s="43"/>
      <c r="C194" s="329"/>
      <c r="D194" s="330"/>
      <c r="E194" s="331"/>
      <c r="F194" s="329"/>
      <c r="G194" s="330"/>
      <c r="H194" s="330"/>
      <c r="I194" s="331"/>
      <c r="J194" s="329"/>
      <c r="K194" s="331"/>
      <c r="L194" s="329"/>
      <c r="M194" s="331"/>
      <c r="N194" s="332"/>
      <c r="O194" s="333"/>
      <c r="P194" s="327">
        <f t="shared" si="6"/>
        <v>0</v>
      </c>
      <c r="Q194" s="328"/>
      <c r="R194" s="300">
        <f t="shared" si="5"/>
        <v>0</v>
      </c>
      <c r="S194" s="301"/>
      <c r="T194" s="302"/>
      <c r="U194" s="2"/>
      <c r="V194" s="2"/>
    </row>
    <row r="195" spans="1:22" x14ac:dyDescent="0.2">
      <c r="A195" s="101">
        <v>177</v>
      </c>
      <c r="B195" s="43"/>
      <c r="C195" s="329"/>
      <c r="D195" s="330"/>
      <c r="E195" s="331"/>
      <c r="F195" s="329"/>
      <c r="G195" s="330"/>
      <c r="H195" s="330"/>
      <c r="I195" s="331"/>
      <c r="J195" s="329"/>
      <c r="K195" s="331"/>
      <c r="L195" s="329"/>
      <c r="M195" s="331"/>
      <c r="N195" s="332"/>
      <c r="O195" s="333"/>
      <c r="P195" s="327">
        <f t="shared" si="6"/>
        <v>0</v>
      </c>
      <c r="Q195" s="328"/>
      <c r="R195" s="300">
        <f t="shared" si="5"/>
        <v>0</v>
      </c>
      <c r="S195" s="301"/>
      <c r="T195" s="302"/>
      <c r="U195" s="2"/>
      <c r="V195" s="2"/>
    </row>
    <row r="196" spans="1:22" x14ac:dyDescent="0.2">
      <c r="A196" s="101">
        <v>178</v>
      </c>
      <c r="B196" s="43"/>
      <c r="C196" s="329"/>
      <c r="D196" s="330"/>
      <c r="E196" s="331"/>
      <c r="F196" s="329"/>
      <c r="G196" s="330"/>
      <c r="H196" s="330"/>
      <c r="I196" s="331"/>
      <c r="J196" s="329"/>
      <c r="K196" s="331"/>
      <c r="L196" s="329"/>
      <c r="M196" s="331"/>
      <c r="N196" s="332"/>
      <c r="O196" s="333"/>
      <c r="P196" s="327">
        <f t="shared" si="6"/>
        <v>0</v>
      </c>
      <c r="Q196" s="328"/>
      <c r="R196" s="300">
        <f t="shared" si="5"/>
        <v>0</v>
      </c>
      <c r="S196" s="301"/>
      <c r="T196" s="302"/>
      <c r="U196" s="2"/>
      <c r="V196" s="2"/>
    </row>
    <row r="197" spans="1:22" x14ac:dyDescent="0.2">
      <c r="A197" s="101">
        <v>179</v>
      </c>
      <c r="B197" s="43"/>
      <c r="C197" s="329"/>
      <c r="D197" s="330"/>
      <c r="E197" s="331"/>
      <c r="F197" s="329"/>
      <c r="G197" s="330"/>
      <c r="H197" s="330"/>
      <c r="I197" s="331"/>
      <c r="J197" s="329"/>
      <c r="K197" s="331"/>
      <c r="L197" s="329"/>
      <c r="M197" s="331"/>
      <c r="N197" s="332"/>
      <c r="O197" s="333"/>
      <c r="P197" s="327">
        <f t="shared" si="6"/>
        <v>0</v>
      </c>
      <c r="Q197" s="328"/>
      <c r="R197" s="300">
        <f t="shared" si="5"/>
        <v>0</v>
      </c>
      <c r="S197" s="301"/>
      <c r="T197" s="302"/>
      <c r="U197" s="2"/>
      <c r="V197" s="2"/>
    </row>
    <row r="198" spans="1:22" x14ac:dyDescent="0.2">
      <c r="A198" s="101">
        <v>180</v>
      </c>
      <c r="B198" s="43"/>
      <c r="C198" s="329"/>
      <c r="D198" s="330"/>
      <c r="E198" s="331"/>
      <c r="F198" s="329"/>
      <c r="G198" s="330"/>
      <c r="H198" s="330"/>
      <c r="I198" s="331"/>
      <c r="J198" s="329"/>
      <c r="K198" s="331"/>
      <c r="L198" s="329"/>
      <c r="M198" s="331"/>
      <c r="N198" s="332"/>
      <c r="O198" s="333"/>
      <c r="P198" s="327">
        <f t="shared" si="6"/>
        <v>0</v>
      </c>
      <c r="Q198" s="328"/>
      <c r="R198" s="300">
        <f t="shared" ref="R198:R218" si="7">IF(L198=0,(0),((N198/L198)/P198))</f>
        <v>0</v>
      </c>
      <c r="S198" s="301"/>
      <c r="T198" s="302"/>
      <c r="U198" s="2"/>
      <c r="V198" s="2"/>
    </row>
    <row r="199" spans="1:22" x14ac:dyDescent="0.2">
      <c r="A199" s="101">
        <v>181</v>
      </c>
      <c r="B199" s="43"/>
      <c r="C199" s="329"/>
      <c r="D199" s="330"/>
      <c r="E199" s="331"/>
      <c r="F199" s="329"/>
      <c r="G199" s="330"/>
      <c r="H199" s="330"/>
      <c r="I199" s="331"/>
      <c r="J199" s="329"/>
      <c r="K199" s="331"/>
      <c r="L199" s="329"/>
      <c r="M199" s="331"/>
      <c r="N199" s="332"/>
      <c r="O199" s="333"/>
      <c r="P199" s="327">
        <f t="shared" si="6"/>
        <v>0</v>
      </c>
      <c r="Q199" s="328"/>
      <c r="R199" s="300">
        <f t="shared" si="7"/>
        <v>0</v>
      </c>
      <c r="S199" s="301"/>
      <c r="T199" s="302"/>
      <c r="U199" s="2"/>
      <c r="V199" s="2"/>
    </row>
    <row r="200" spans="1:22" x14ac:dyDescent="0.2">
      <c r="A200" s="101">
        <v>182</v>
      </c>
      <c r="B200" s="43"/>
      <c r="C200" s="329"/>
      <c r="D200" s="330"/>
      <c r="E200" s="331"/>
      <c r="F200" s="329"/>
      <c r="G200" s="330"/>
      <c r="H200" s="330"/>
      <c r="I200" s="331"/>
      <c r="J200" s="329"/>
      <c r="K200" s="331"/>
      <c r="L200" s="329"/>
      <c r="M200" s="331"/>
      <c r="N200" s="332"/>
      <c r="O200" s="333"/>
      <c r="P200" s="327">
        <f t="shared" si="6"/>
        <v>0</v>
      </c>
      <c r="Q200" s="328"/>
      <c r="R200" s="300">
        <f t="shared" si="7"/>
        <v>0</v>
      </c>
      <c r="S200" s="301"/>
      <c r="T200" s="302"/>
      <c r="U200" s="2"/>
      <c r="V200" s="2"/>
    </row>
    <row r="201" spans="1:22" x14ac:dyDescent="0.2">
      <c r="A201" s="101">
        <v>183</v>
      </c>
      <c r="B201" s="43"/>
      <c r="C201" s="329"/>
      <c r="D201" s="330"/>
      <c r="E201" s="331"/>
      <c r="F201" s="329"/>
      <c r="G201" s="330"/>
      <c r="H201" s="330"/>
      <c r="I201" s="331"/>
      <c r="J201" s="329"/>
      <c r="K201" s="331"/>
      <c r="L201" s="329"/>
      <c r="M201" s="331"/>
      <c r="N201" s="332"/>
      <c r="O201" s="333"/>
      <c r="P201" s="327">
        <f t="shared" si="6"/>
        <v>0</v>
      </c>
      <c r="Q201" s="328"/>
      <c r="R201" s="300">
        <f t="shared" si="7"/>
        <v>0</v>
      </c>
      <c r="S201" s="301"/>
      <c r="T201" s="302"/>
      <c r="U201" s="2"/>
      <c r="V201" s="2"/>
    </row>
    <row r="202" spans="1:22" x14ac:dyDescent="0.2">
      <c r="A202" s="101">
        <v>184</v>
      </c>
      <c r="B202" s="43"/>
      <c r="C202" s="329"/>
      <c r="D202" s="330"/>
      <c r="E202" s="331"/>
      <c r="F202" s="329"/>
      <c r="G202" s="330"/>
      <c r="H202" s="330"/>
      <c r="I202" s="331"/>
      <c r="J202" s="329"/>
      <c r="K202" s="331"/>
      <c r="L202" s="329"/>
      <c r="M202" s="331"/>
      <c r="N202" s="332"/>
      <c r="O202" s="333"/>
      <c r="P202" s="327">
        <f t="shared" si="6"/>
        <v>0</v>
      </c>
      <c r="Q202" s="328"/>
      <c r="R202" s="300">
        <f t="shared" si="7"/>
        <v>0</v>
      </c>
      <c r="S202" s="301"/>
      <c r="T202" s="302"/>
      <c r="U202" s="2"/>
      <c r="V202" s="2"/>
    </row>
    <row r="203" spans="1:22" x14ac:dyDescent="0.2">
      <c r="A203" s="101">
        <v>185</v>
      </c>
      <c r="B203" s="43"/>
      <c r="C203" s="329"/>
      <c r="D203" s="330"/>
      <c r="E203" s="331"/>
      <c r="F203" s="329"/>
      <c r="G203" s="330"/>
      <c r="H203" s="330"/>
      <c r="I203" s="331"/>
      <c r="J203" s="329"/>
      <c r="K203" s="331"/>
      <c r="L203" s="329"/>
      <c r="M203" s="331"/>
      <c r="N203" s="332"/>
      <c r="O203" s="333"/>
      <c r="P203" s="327">
        <f t="shared" si="6"/>
        <v>0</v>
      </c>
      <c r="Q203" s="328"/>
      <c r="R203" s="300">
        <f t="shared" si="7"/>
        <v>0</v>
      </c>
      <c r="S203" s="301"/>
      <c r="T203" s="302"/>
      <c r="U203" s="2"/>
      <c r="V203" s="2"/>
    </row>
    <row r="204" spans="1:22" x14ac:dyDescent="0.2">
      <c r="A204" s="101">
        <v>186</v>
      </c>
      <c r="B204" s="43"/>
      <c r="C204" s="329"/>
      <c r="D204" s="330"/>
      <c r="E204" s="331"/>
      <c r="F204" s="329"/>
      <c r="G204" s="330"/>
      <c r="H204" s="330"/>
      <c r="I204" s="331"/>
      <c r="J204" s="329"/>
      <c r="K204" s="331"/>
      <c r="L204" s="329"/>
      <c r="M204" s="331"/>
      <c r="N204" s="332"/>
      <c r="O204" s="333"/>
      <c r="P204" s="327">
        <f t="shared" si="6"/>
        <v>0</v>
      </c>
      <c r="Q204" s="328"/>
      <c r="R204" s="300">
        <f t="shared" si="7"/>
        <v>0</v>
      </c>
      <c r="S204" s="301"/>
      <c r="T204" s="302"/>
      <c r="U204" s="2"/>
      <c r="V204" s="2"/>
    </row>
    <row r="205" spans="1:22" x14ac:dyDescent="0.2">
      <c r="A205" s="101">
        <v>187</v>
      </c>
      <c r="B205" s="43"/>
      <c r="C205" s="329"/>
      <c r="D205" s="330"/>
      <c r="E205" s="331"/>
      <c r="F205" s="329"/>
      <c r="G205" s="330"/>
      <c r="H205" s="330"/>
      <c r="I205" s="331"/>
      <c r="J205" s="329"/>
      <c r="K205" s="331"/>
      <c r="L205" s="329"/>
      <c r="M205" s="331"/>
      <c r="N205" s="332"/>
      <c r="O205" s="333"/>
      <c r="P205" s="327">
        <f t="shared" si="6"/>
        <v>0</v>
      </c>
      <c r="Q205" s="328"/>
      <c r="R205" s="300">
        <f t="shared" si="7"/>
        <v>0</v>
      </c>
      <c r="S205" s="301"/>
      <c r="T205" s="302"/>
      <c r="U205" s="2"/>
      <c r="V205" s="2"/>
    </row>
    <row r="206" spans="1:22" x14ac:dyDescent="0.2">
      <c r="A206" s="101">
        <v>188</v>
      </c>
      <c r="B206" s="43"/>
      <c r="C206" s="329"/>
      <c r="D206" s="330"/>
      <c r="E206" s="331"/>
      <c r="F206" s="329"/>
      <c r="G206" s="330"/>
      <c r="H206" s="330"/>
      <c r="I206" s="331"/>
      <c r="J206" s="329"/>
      <c r="K206" s="331"/>
      <c r="L206" s="329"/>
      <c r="M206" s="331"/>
      <c r="N206" s="332"/>
      <c r="O206" s="333"/>
      <c r="P206" s="327">
        <f t="shared" si="6"/>
        <v>0</v>
      </c>
      <c r="Q206" s="328"/>
      <c r="R206" s="300">
        <f t="shared" si="7"/>
        <v>0</v>
      </c>
      <c r="S206" s="301"/>
      <c r="T206" s="302"/>
      <c r="U206" s="2"/>
      <c r="V206" s="2"/>
    </row>
    <row r="207" spans="1:22" x14ac:dyDescent="0.2">
      <c r="A207" s="101">
        <v>189</v>
      </c>
      <c r="B207" s="43"/>
      <c r="C207" s="329"/>
      <c r="D207" s="330"/>
      <c r="E207" s="331"/>
      <c r="F207" s="329"/>
      <c r="G207" s="330"/>
      <c r="H207" s="330"/>
      <c r="I207" s="331"/>
      <c r="J207" s="329"/>
      <c r="K207" s="331"/>
      <c r="L207" s="329"/>
      <c r="M207" s="331"/>
      <c r="N207" s="332"/>
      <c r="O207" s="333"/>
      <c r="P207" s="327">
        <f t="shared" si="6"/>
        <v>0</v>
      </c>
      <c r="Q207" s="328"/>
      <c r="R207" s="300">
        <f t="shared" si="7"/>
        <v>0</v>
      </c>
      <c r="S207" s="301"/>
      <c r="T207" s="302"/>
      <c r="U207" s="2"/>
      <c r="V207" s="2"/>
    </row>
    <row r="208" spans="1:22" x14ac:dyDescent="0.2">
      <c r="A208" s="101">
        <v>190</v>
      </c>
      <c r="B208" s="43"/>
      <c r="C208" s="329"/>
      <c r="D208" s="330"/>
      <c r="E208" s="331"/>
      <c r="F208" s="329"/>
      <c r="G208" s="330"/>
      <c r="H208" s="330"/>
      <c r="I208" s="331"/>
      <c r="J208" s="329"/>
      <c r="K208" s="331"/>
      <c r="L208" s="329"/>
      <c r="M208" s="331"/>
      <c r="N208" s="332"/>
      <c r="O208" s="333"/>
      <c r="P208" s="327">
        <f t="shared" si="6"/>
        <v>0</v>
      </c>
      <c r="Q208" s="328"/>
      <c r="R208" s="300">
        <f t="shared" si="7"/>
        <v>0</v>
      </c>
      <c r="S208" s="301"/>
      <c r="T208" s="302"/>
      <c r="U208" s="2"/>
      <c r="V208" s="2"/>
    </row>
    <row r="209" spans="1:22" x14ac:dyDescent="0.2">
      <c r="A209" s="101">
        <v>191</v>
      </c>
      <c r="B209" s="43"/>
      <c r="C209" s="329"/>
      <c r="D209" s="330"/>
      <c r="E209" s="331"/>
      <c r="F209" s="329"/>
      <c r="G209" s="330"/>
      <c r="H209" s="330"/>
      <c r="I209" s="331"/>
      <c r="J209" s="329"/>
      <c r="K209" s="331"/>
      <c r="L209" s="329"/>
      <c r="M209" s="331"/>
      <c r="N209" s="332"/>
      <c r="O209" s="333"/>
      <c r="P209" s="327">
        <f t="shared" ref="P209:P218" si="8">IF(L209=0,(0),((J209-J208)/L209))</f>
        <v>0</v>
      </c>
      <c r="Q209" s="328"/>
      <c r="R209" s="300">
        <f t="shared" si="7"/>
        <v>0</v>
      </c>
      <c r="S209" s="301"/>
      <c r="T209" s="302"/>
      <c r="U209" s="2"/>
      <c r="V209" s="2"/>
    </row>
    <row r="210" spans="1:22" x14ac:dyDescent="0.2">
      <c r="A210" s="101">
        <v>192</v>
      </c>
      <c r="B210" s="43"/>
      <c r="C210" s="329"/>
      <c r="D210" s="330"/>
      <c r="E210" s="331"/>
      <c r="F210" s="329"/>
      <c r="G210" s="330"/>
      <c r="H210" s="330"/>
      <c r="I210" s="331"/>
      <c r="J210" s="329"/>
      <c r="K210" s="331"/>
      <c r="L210" s="329"/>
      <c r="M210" s="331"/>
      <c r="N210" s="332"/>
      <c r="O210" s="333"/>
      <c r="P210" s="327">
        <f t="shared" si="8"/>
        <v>0</v>
      </c>
      <c r="Q210" s="328"/>
      <c r="R210" s="300">
        <f t="shared" si="7"/>
        <v>0</v>
      </c>
      <c r="S210" s="301"/>
      <c r="T210" s="302"/>
      <c r="U210" s="2"/>
      <c r="V210" s="2"/>
    </row>
    <row r="211" spans="1:22" x14ac:dyDescent="0.2">
      <c r="A211" s="101">
        <v>193</v>
      </c>
      <c r="B211" s="43"/>
      <c r="C211" s="329"/>
      <c r="D211" s="330"/>
      <c r="E211" s="331"/>
      <c r="F211" s="329"/>
      <c r="G211" s="330"/>
      <c r="H211" s="330"/>
      <c r="I211" s="331"/>
      <c r="J211" s="329"/>
      <c r="K211" s="331"/>
      <c r="L211" s="329"/>
      <c r="M211" s="331"/>
      <c r="N211" s="332"/>
      <c r="O211" s="333"/>
      <c r="P211" s="327">
        <f t="shared" si="8"/>
        <v>0</v>
      </c>
      <c r="Q211" s="328"/>
      <c r="R211" s="300">
        <f t="shared" si="7"/>
        <v>0</v>
      </c>
      <c r="S211" s="301"/>
      <c r="T211" s="302"/>
      <c r="U211" s="2"/>
      <c r="V211" s="2"/>
    </row>
    <row r="212" spans="1:22" x14ac:dyDescent="0.2">
      <c r="A212" s="101">
        <v>194</v>
      </c>
      <c r="B212" s="43"/>
      <c r="C212" s="329"/>
      <c r="D212" s="330"/>
      <c r="E212" s="331"/>
      <c r="F212" s="329"/>
      <c r="G212" s="330"/>
      <c r="H212" s="330"/>
      <c r="I212" s="331"/>
      <c r="J212" s="329"/>
      <c r="K212" s="331"/>
      <c r="L212" s="329"/>
      <c r="M212" s="331"/>
      <c r="N212" s="332"/>
      <c r="O212" s="333"/>
      <c r="P212" s="327">
        <f t="shared" si="8"/>
        <v>0</v>
      </c>
      <c r="Q212" s="328"/>
      <c r="R212" s="300">
        <f t="shared" si="7"/>
        <v>0</v>
      </c>
      <c r="S212" s="301"/>
      <c r="T212" s="302"/>
      <c r="U212" s="2"/>
      <c r="V212" s="2"/>
    </row>
    <row r="213" spans="1:22" x14ac:dyDescent="0.2">
      <c r="A213" s="101">
        <v>195</v>
      </c>
      <c r="B213" s="43"/>
      <c r="C213" s="329"/>
      <c r="D213" s="330"/>
      <c r="E213" s="331"/>
      <c r="F213" s="329"/>
      <c r="G213" s="330"/>
      <c r="H213" s="330"/>
      <c r="I213" s="331"/>
      <c r="J213" s="329"/>
      <c r="K213" s="331"/>
      <c r="L213" s="329"/>
      <c r="M213" s="331"/>
      <c r="N213" s="332"/>
      <c r="O213" s="333"/>
      <c r="P213" s="327">
        <f t="shared" si="8"/>
        <v>0</v>
      </c>
      <c r="Q213" s="328"/>
      <c r="R213" s="300">
        <f t="shared" si="7"/>
        <v>0</v>
      </c>
      <c r="S213" s="301"/>
      <c r="T213" s="302"/>
      <c r="U213" s="2"/>
      <c r="V213" s="2"/>
    </row>
    <row r="214" spans="1:22" x14ac:dyDescent="0.2">
      <c r="A214" s="101">
        <v>196</v>
      </c>
      <c r="B214" s="43"/>
      <c r="C214" s="329"/>
      <c r="D214" s="330"/>
      <c r="E214" s="331"/>
      <c r="F214" s="329"/>
      <c r="G214" s="330"/>
      <c r="H214" s="330"/>
      <c r="I214" s="331"/>
      <c r="J214" s="329"/>
      <c r="K214" s="331"/>
      <c r="L214" s="329"/>
      <c r="M214" s="331"/>
      <c r="N214" s="332"/>
      <c r="O214" s="333"/>
      <c r="P214" s="327">
        <f t="shared" si="8"/>
        <v>0</v>
      </c>
      <c r="Q214" s="328"/>
      <c r="R214" s="300">
        <f t="shared" si="7"/>
        <v>0</v>
      </c>
      <c r="S214" s="301"/>
      <c r="T214" s="302"/>
      <c r="U214" s="2"/>
      <c r="V214" s="2"/>
    </row>
    <row r="215" spans="1:22" x14ac:dyDescent="0.2">
      <c r="A215" s="101">
        <v>197</v>
      </c>
      <c r="B215" s="43"/>
      <c r="C215" s="329"/>
      <c r="D215" s="330"/>
      <c r="E215" s="331"/>
      <c r="F215" s="329"/>
      <c r="G215" s="330"/>
      <c r="H215" s="330"/>
      <c r="I215" s="331"/>
      <c r="J215" s="329"/>
      <c r="K215" s="331"/>
      <c r="L215" s="329"/>
      <c r="M215" s="331"/>
      <c r="N215" s="332"/>
      <c r="O215" s="333"/>
      <c r="P215" s="327">
        <f t="shared" si="8"/>
        <v>0</v>
      </c>
      <c r="Q215" s="328"/>
      <c r="R215" s="300">
        <f t="shared" si="7"/>
        <v>0</v>
      </c>
      <c r="S215" s="301"/>
      <c r="T215" s="302"/>
      <c r="U215" s="2"/>
      <c r="V215" s="2"/>
    </row>
    <row r="216" spans="1:22" x14ac:dyDescent="0.2">
      <c r="A216" s="101">
        <v>198</v>
      </c>
      <c r="B216" s="43"/>
      <c r="C216" s="329"/>
      <c r="D216" s="330"/>
      <c r="E216" s="331"/>
      <c r="F216" s="329"/>
      <c r="G216" s="330"/>
      <c r="H216" s="330"/>
      <c r="I216" s="331"/>
      <c r="J216" s="329"/>
      <c r="K216" s="331"/>
      <c r="L216" s="329"/>
      <c r="M216" s="331"/>
      <c r="N216" s="332"/>
      <c r="O216" s="333"/>
      <c r="P216" s="327">
        <f t="shared" si="8"/>
        <v>0</v>
      </c>
      <c r="Q216" s="328"/>
      <c r="R216" s="300">
        <f t="shared" si="7"/>
        <v>0</v>
      </c>
      <c r="S216" s="301"/>
      <c r="T216" s="302"/>
      <c r="U216" s="2"/>
      <c r="V216" s="2"/>
    </row>
    <row r="217" spans="1:22" x14ac:dyDescent="0.2">
      <c r="A217" s="101">
        <v>199</v>
      </c>
      <c r="B217" s="43"/>
      <c r="C217" s="329"/>
      <c r="D217" s="330"/>
      <c r="E217" s="331"/>
      <c r="F217" s="329"/>
      <c r="G217" s="330"/>
      <c r="H217" s="330"/>
      <c r="I217" s="331"/>
      <c r="J217" s="329"/>
      <c r="K217" s="331"/>
      <c r="L217" s="329"/>
      <c r="M217" s="331"/>
      <c r="N217" s="332"/>
      <c r="O217" s="333"/>
      <c r="P217" s="327">
        <f t="shared" si="8"/>
        <v>0</v>
      </c>
      <c r="Q217" s="328"/>
      <c r="R217" s="300">
        <f t="shared" si="7"/>
        <v>0</v>
      </c>
      <c r="S217" s="301"/>
      <c r="T217" s="302"/>
      <c r="U217" s="2"/>
      <c r="V217" s="2"/>
    </row>
    <row r="218" spans="1:22" x14ac:dyDescent="0.2">
      <c r="A218" s="101">
        <v>200</v>
      </c>
      <c r="B218" s="43"/>
      <c r="C218" s="329"/>
      <c r="D218" s="330"/>
      <c r="E218" s="331"/>
      <c r="F218" s="329"/>
      <c r="G218" s="330"/>
      <c r="H218" s="330"/>
      <c r="I218" s="331"/>
      <c r="J218" s="329"/>
      <c r="K218" s="331"/>
      <c r="L218" s="329"/>
      <c r="M218" s="331"/>
      <c r="N218" s="332"/>
      <c r="O218" s="333"/>
      <c r="P218" s="327">
        <f t="shared" si="8"/>
        <v>0</v>
      </c>
      <c r="Q218" s="328"/>
      <c r="R218" s="300">
        <f t="shared" si="7"/>
        <v>0</v>
      </c>
      <c r="S218" s="301"/>
      <c r="T218" s="302"/>
      <c r="U218" s="2"/>
      <c r="V218" s="2"/>
    </row>
    <row r="219" spans="1:22" x14ac:dyDescent="0.2">
      <c r="U219" s="2"/>
      <c r="V219" s="2"/>
    </row>
    <row r="220" spans="1:22" x14ac:dyDescent="0.2">
      <c r="U220" s="2"/>
      <c r="V220" s="2"/>
    </row>
    <row r="221" spans="1:22" x14ac:dyDescent="0.2">
      <c r="U221" s="2"/>
      <c r="V221" s="2"/>
    </row>
    <row r="222" spans="1:22" x14ac:dyDescent="0.2">
      <c r="U222" s="2"/>
      <c r="V222" s="2"/>
    </row>
    <row r="223" spans="1:22" x14ac:dyDescent="0.2">
      <c r="U223" s="2"/>
      <c r="V223" s="2"/>
    </row>
    <row r="224" spans="1:22" x14ac:dyDescent="0.2">
      <c r="U224" s="2"/>
      <c r="V224" s="2"/>
    </row>
    <row r="225" spans="21:22" x14ac:dyDescent="0.2">
      <c r="U225" s="2"/>
      <c r="V225" s="2"/>
    </row>
    <row r="226" spans="21:22" x14ac:dyDescent="0.2">
      <c r="U226" s="2"/>
      <c r="V226" s="2"/>
    </row>
    <row r="227" spans="21:22" x14ac:dyDescent="0.2">
      <c r="U227" s="2"/>
      <c r="V227" s="2"/>
    </row>
    <row r="228" spans="21:22" x14ac:dyDescent="0.2">
      <c r="U228" s="2"/>
      <c r="V228" s="2"/>
    </row>
    <row r="229" spans="21:22" x14ac:dyDescent="0.2">
      <c r="U229" s="2"/>
      <c r="V229" s="2"/>
    </row>
    <row r="230" spans="21:22" x14ac:dyDescent="0.2">
      <c r="U230" s="2"/>
      <c r="V230" s="2"/>
    </row>
    <row r="231" spans="21:22" x14ac:dyDescent="0.2">
      <c r="U231" s="2"/>
      <c r="V231" s="2"/>
    </row>
    <row r="232" spans="21:22" x14ac:dyDescent="0.2">
      <c r="U232" s="2"/>
      <c r="V232" s="2"/>
    </row>
    <row r="233" spans="21:22" x14ac:dyDescent="0.2">
      <c r="U233" s="2"/>
      <c r="V233" s="2"/>
    </row>
    <row r="234" spans="21:22" x14ac:dyDescent="0.2">
      <c r="U234" s="2"/>
      <c r="V234" s="2"/>
    </row>
    <row r="235" spans="21:22" x14ac:dyDescent="0.2">
      <c r="U235" s="2"/>
      <c r="V235" s="2"/>
    </row>
    <row r="236" spans="21:22" x14ac:dyDescent="0.2">
      <c r="U236" s="2"/>
      <c r="V236" s="2"/>
    </row>
    <row r="237" spans="21:22" x14ac:dyDescent="0.2">
      <c r="U237" s="2"/>
      <c r="V237" s="2"/>
    </row>
    <row r="238" spans="21:22" x14ac:dyDescent="0.2">
      <c r="U238" s="2"/>
      <c r="V238" s="2"/>
    </row>
    <row r="239" spans="21:22" x14ac:dyDescent="0.2">
      <c r="U239" s="2"/>
      <c r="V239" s="2"/>
    </row>
    <row r="240" spans="21:22" x14ac:dyDescent="0.2">
      <c r="U240" s="2"/>
      <c r="V240" s="2"/>
    </row>
    <row r="241" spans="21:22" x14ac:dyDescent="0.2">
      <c r="U241" s="2"/>
      <c r="V241" s="2"/>
    </row>
    <row r="242" spans="21:22" x14ac:dyDescent="0.2">
      <c r="U242" s="2"/>
      <c r="V242" s="2"/>
    </row>
    <row r="243" spans="21:22" x14ac:dyDescent="0.2">
      <c r="U243" s="2"/>
      <c r="V243" s="2"/>
    </row>
    <row r="244" spans="21:22" x14ac:dyDescent="0.2">
      <c r="U244" s="2"/>
      <c r="V244" s="2"/>
    </row>
    <row r="245" spans="21:22" x14ac:dyDescent="0.2">
      <c r="U245" s="2"/>
      <c r="V245" s="2"/>
    </row>
    <row r="246" spans="21:22" x14ac:dyDescent="0.2">
      <c r="U246" s="2"/>
      <c r="V246" s="2"/>
    </row>
    <row r="247" spans="21:22" x14ac:dyDescent="0.2">
      <c r="U247" s="2"/>
      <c r="V247" s="2"/>
    </row>
    <row r="248" spans="21:22" x14ac:dyDescent="0.2">
      <c r="U248" s="2"/>
      <c r="V248" s="2"/>
    </row>
    <row r="249" spans="21:22" x14ac:dyDescent="0.2">
      <c r="U249" s="2"/>
      <c r="V249" s="2"/>
    </row>
    <row r="250" spans="21:22" x14ac:dyDescent="0.2">
      <c r="U250" s="2"/>
      <c r="V250" s="2"/>
    </row>
    <row r="251" spans="21:22" x14ac:dyDescent="0.2">
      <c r="U251" s="2"/>
      <c r="V251" s="2"/>
    </row>
    <row r="252" spans="21:22" x14ac:dyDescent="0.2">
      <c r="U252" s="2"/>
      <c r="V252" s="2"/>
    </row>
    <row r="253" spans="21:22" x14ac:dyDescent="0.2">
      <c r="U253" s="2"/>
      <c r="V253" s="2"/>
    </row>
    <row r="254" spans="21:22" x14ac:dyDescent="0.2">
      <c r="U254" s="2"/>
      <c r="V254" s="2"/>
    </row>
    <row r="255" spans="21:22" x14ac:dyDescent="0.2">
      <c r="U255" s="2"/>
      <c r="V255" s="2"/>
    </row>
    <row r="256" spans="21:22" x14ac:dyDescent="0.2">
      <c r="U256" s="2"/>
      <c r="V256" s="2"/>
    </row>
    <row r="257" spans="21:22" x14ac:dyDescent="0.2">
      <c r="U257" s="2"/>
      <c r="V257" s="2"/>
    </row>
    <row r="258" spans="21:22" x14ac:dyDescent="0.2">
      <c r="U258" s="2"/>
      <c r="V258" s="2"/>
    </row>
    <row r="259" spans="21:22" x14ac:dyDescent="0.2">
      <c r="U259" s="2"/>
      <c r="V259" s="2"/>
    </row>
    <row r="260" spans="21:22" x14ac:dyDescent="0.2">
      <c r="U260" s="2"/>
      <c r="V260" s="2"/>
    </row>
    <row r="261" spans="21:22" x14ac:dyDescent="0.2">
      <c r="U261" s="2"/>
      <c r="V261" s="2"/>
    </row>
    <row r="262" spans="21:22" x14ac:dyDescent="0.2">
      <c r="U262" s="2"/>
      <c r="V262" s="2"/>
    </row>
    <row r="263" spans="21:22" x14ac:dyDescent="0.2">
      <c r="U263" s="2"/>
      <c r="V263" s="2"/>
    </row>
    <row r="264" spans="21:22" x14ac:dyDescent="0.2">
      <c r="U264" s="2"/>
      <c r="V264" s="2"/>
    </row>
    <row r="265" spans="21:22" x14ac:dyDescent="0.2">
      <c r="U265" s="2"/>
      <c r="V265" s="2"/>
    </row>
    <row r="266" spans="21:22" x14ac:dyDescent="0.2">
      <c r="U266" s="2"/>
      <c r="V266" s="2"/>
    </row>
    <row r="267" spans="21:22" x14ac:dyDescent="0.2">
      <c r="U267" s="2"/>
      <c r="V267" s="2"/>
    </row>
    <row r="268" spans="21:22" x14ac:dyDescent="0.2">
      <c r="U268" s="2"/>
      <c r="V268" s="2"/>
    </row>
    <row r="269" spans="21:22" x14ac:dyDescent="0.2">
      <c r="U269" s="2"/>
      <c r="V269" s="2"/>
    </row>
    <row r="270" spans="21:22" x14ac:dyDescent="0.2">
      <c r="U270" s="2"/>
      <c r="V270" s="2"/>
    </row>
    <row r="271" spans="21:22" x14ac:dyDescent="0.2">
      <c r="U271" s="2"/>
      <c r="V271" s="2"/>
    </row>
    <row r="272" spans="21:22" x14ac:dyDescent="0.2">
      <c r="U272" s="2"/>
      <c r="V272" s="2"/>
    </row>
    <row r="273" spans="21:22" x14ac:dyDescent="0.2">
      <c r="U273" s="2"/>
      <c r="V273" s="2"/>
    </row>
    <row r="274" spans="21:22" x14ac:dyDescent="0.2">
      <c r="U274" s="2"/>
      <c r="V274" s="2"/>
    </row>
    <row r="275" spans="21:22" x14ac:dyDescent="0.2">
      <c r="U275" s="2"/>
      <c r="V275" s="2"/>
    </row>
    <row r="276" spans="21:22" x14ac:dyDescent="0.2">
      <c r="U276" s="2"/>
      <c r="V276" s="2"/>
    </row>
    <row r="277" spans="21:22" x14ac:dyDescent="0.2">
      <c r="U277" s="2"/>
      <c r="V277" s="2"/>
    </row>
    <row r="278" spans="21:22" x14ac:dyDescent="0.2">
      <c r="U278" s="2"/>
      <c r="V278" s="2"/>
    </row>
    <row r="279" spans="21:22" x14ac:dyDescent="0.2">
      <c r="U279" s="2"/>
      <c r="V279" s="2"/>
    </row>
    <row r="280" spans="21:22" x14ac:dyDescent="0.2">
      <c r="U280" s="2"/>
      <c r="V280" s="2"/>
    </row>
    <row r="281" spans="21:22" x14ac:dyDescent="0.2">
      <c r="U281" s="2"/>
      <c r="V281" s="2"/>
    </row>
    <row r="282" spans="21:22" x14ac:dyDescent="0.2">
      <c r="U282" s="2"/>
      <c r="V282" s="2"/>
    </row>
    <row r="283" spans="21:22" x14ac:dyDescent="0.2">
      <c r="U283" s="2"/>
      <c r="V283" s="2"/>
    </row>
    <row r="284" spans="21:22" x14ac:dyDescent="0.2">
      <c r="U284" s="2"/>
      <c r="V284" s="2"/>
    </row>
    <row r="285" spans="21:22" x14ac:dyDescent="0.2">
      <c r="U285" s="2"/>
      <c r="V285" s="2"/>
    </row>
    <row r="286" spans="21:22" x14ac:dyDescent="0.2">
      <c r="U286" s="2"/>
      <c r="V286" s="2"/>
    </row>
    <row r="287" spans="21:22" x14ac:dyDescent="0.2">
      <c r="U287" s="2"/>
      <c r="V287" s="2"/>
    </row>
    <row r="288" spans="21:22" x14ac:dyDescent="0.2">
      <c r="U288" s="2"/>
      <c r="V288" s="2"/>
    </row>
    <row r="289" spans="21:22" x14ac:dyDescent="0.2">
      <c r="U289" s="2"/>
      <c r="V289" s="2"/>
    </row>
    <row r="290" spans="21:22" x14ac:dyDescent="0.2">
      <c r="U290" s="2"/>
      <c r="V290" s="2"/>
    </row>
    <row r="291" spans="21:22" x14ac:dyDescent="0.2">
      <c r="U291" s="2"/>
      <c r="V291" s="2"/>
    </row>
    <row r="292" spans="21:22" x14ac:dyDescent="0.2">
      <c r="U292" s="2"/>
      <c r="V292" s="2"/>
    </row>
    <row r="293" spans="21:22" x14ac:dyDescent="0.2">
      <c r="U293" s="2"/>
      <c r="V293" s="2"/>
    </row>
    <row r="294" spans="21:22" x14ac:dyDescent="0.2">
      <c r="U294" s="2"/>
      <c r="V294" s="2"/>
    </row>
    <row r="295" spans="21:22" x14ac:dyDescent="0.2">
      <c r="U295" s="2"/>
      <c r="V295" s="2"/>
    </row>
    <row r="296" spans="21:22" x14ac:dyDescent="0.2">
      <c r="U296" s="2"/>
      <c r="V296" s="2"/>
    </row>
    <row r="297" spans="21:22" x14ac:dyDescent="0.2">
      <c r="U297" s="2"/>
      <c r="V297" s="2"/>
    </row>
    <row r="298" spans="21:22" x14ac:dyDescent="0.2">
      <c r="U298" s="2"/>
      <c r="V298" s="2"/>
    </row>
    <row r="299" spans="21:22" x14ac:dyDescent="0.2">
      <c r="U299" s="2"/>
      <c r="V299" s="2"/>
    </row>
    <row r="300" spans="21:22" x14ac:dyDescent="0.2">
      <c r="U300" s="2"/>
      <c r="V300" s="2"/>
    </row>
    <row r="301" spans="21:22" x14ac:dyDescent="0.2">
      <c r="U301" s="2"/>
      <c r="V301" s="2"/>
    </row>
    <row r="302" spans="21:22" x14ac:dyDescent="0.2">
      <c r="U302" s="2"/>
      <c r="V302" s="2"/>
    </row>
    <row r="303" spans="21:22" x14ac:dyDescent="0.2">
      <c r="U303" s="2"/>
      <c r="V303" s="2"/>
    </row>
    <row r="304" spans="21:22" x14ac:dyDescent="0.2">
      <c r="U304" s="2"/>
      <c r="V304" s="2"/>
    </row>
    <row r="305" spans="21:22" x14ac:dyDescent="0.2">
      <c r="U305" s="2"/>
      <c r="V305" s="2"/>
    </row>
    <row r="306" spans="21:22" x14ac:dyDescent="0.2">
      <c r="U306" s="2"/>
      <c r="V306" s="2"/>
    </row>
    <row r="307" spans="21:22" x14ac:dyDescent="0.2">
      <c r="U307" s="2"/>
      <c r="V307" s="2"/>
    </row>
    <row r="308" spans="21:22" x14ac:dyDescent="0.2">
      <c r="U308" s="2"/>
      <c r="V308" s="2"/>
    </row>
    <row r="309" spans="21:22" x14ac:dyDescent="0.2">
      <c r="U309" s="2"/>
      <c r="V309" s="2"/>
    </row>
    <row r="310" spans="21:22" x14ac:dyDescent="0.2">
      <c r="U310" s="2"/>
      <c r="V310" s="2"/>
    </row>
    <row r="311" spans="21:22" x14ac:dyDescent="0.2">
      <c r="U311" s="2"/>
      <c r="V311" s="2"/>
    </row>
    <row r="312" spans="21:22" x14ac:dyDescent="0.2">
      <c r="U312" s="2"/>
      <c r="V312" s="2"/>
    </row>
    <row r="313" spans="21:22" x14ac:dyDescent="0.2">
      <c r="U313" s="2"/>
      <c r="V313" s="2"/>
    </row>
    <row r="314" spans="21:22" x14ac:dyDescent="0.2">
      <c r="U314" s="2"/>
      <c r="V314" s="2"/>
    </row>
    <row r="315" spans="21:22" x14ac:dyDescent="0.2">
      <c r="U315" s="2"/>
      <c r="V315" s="2"/>
    </row>
    <row r="316" spans="21:22" x14ac:dyDescent="0.2">
      <c r="U316" s="2"/>
      <c r="V316" s="2"/>
    </row>
    <row r="317" spans="21:22" x14ac:dyDescent="0.2">
      <c r="U317" s="2"/>
      <c r="V317" s="2"/>
    </row>
    <row r="318" spans="21:22" x14ac:dyDescent="0.2">
      <c r="U318" s="2"/>
      <c r="V318" s="2"/>
    </row>
    <row r="319" spans="21:22" x14ac:dyDescent="0.2">
      <c r="U319" s="2"/>
      <c r="V319" s="2"/>
    </row>
    <row r="320" spans="21:22" x14ac:dyDescent="0.2">
      <c r="U320" s="2"/>
      <c r="V320" s="2"/>
    </row>
    <row r="321" spans="21:22" x14ac:dyDescent="0.2">
      <c r="U321" s="2"/>
      <c r="V321" s="2"/>
    </row>
    <row r="322" spans="21:22" x14ac:dyDescent="0.2">
      <c r="U322" s="2"/>
      <c r="V322" s="2"/>
    </row>
    <row r="323" spans="21:22" x14ac:dyDescent="0.2">
      <c r="U323" s="2"/>
      <c r="V323" s="2"/>
    </row>
    <row r="324" spans="21:22" x14ac:dyDescent="0.2">
      <c r="U324" s="2"/>
      <c r="V324" s="2"/>
    </row>
    <row r="325" spans="21:22" x14ac:dyDescent="0.2">
      <c r="U325" s="2"/>
      <c r="V325" s="2"/>
    </row>
    <row r="326" spans="21:22" x14ac:dyDescent="0.2">
      <c r="U326" s="2"/>
      <c r="V326" s="2"/>
    </row>
    <row r="327" spans="21:22" x14ac:dyDescent="0.2">
      <c r="U327" s="2"/>
      <c r="V327" s="2"/>
    </row>
    <row r="328" spans="21:22" x14ac:dyDescent="0.2">
      <c r="U328" s="2"/>
      <c r="V328" s="2"/>
    </row>
    <row r="329" spans="21:22" x14ac:dyDescent="0.2">
      <c r="U329" s="2"/>
      <c r="V329" s="2"/>
    </row>
    <row r="330" spans="21:22" x14ac:dyDescent="0.2">
      <c r="U330" s="2"/>
      <c r="V330" s="2"/>
    </row>
    <row r="331" spans="21:22" x14ac:dyDescent="0.2">
      <c r="U331" s="2"/>
      <c r="V331" s="2"/>
    </row>
    <row r="332" spans="21:22" x14ac:dyDescent="0.2">
      <c r="U332" s="2"/>
      <c r="V332" s="2"/>
    </row>
    <row r="333" spans="21:22" x14ac:dyDescent="0.2">
      <c r="U333" s="2"/>
      <c r="V333" s="2"/>
    </row>
    <row r="334" spans="21:22" x14ac:dyDescent="0.2">
      <c r="U334" s="2"/>
      <c r="V334" s="2"/>
    </row>
    <row r="335" spans="21:22" x14ac:dyDescent="0.2">
      <c r="U335" s="2"/>
      <c r="V335" s="2"/>
    </row>
    <row r="336" spans="21:22" x14ac:dyDescent="0.2">
      <c r="U336" s="2"/>
      <c r="V336" s="2"/>
    </row>
    <row r="337" spans="21:22" x14ac:dyDescent="0.2">
      <c r="U337" s="2"/>
      <c r="V337" s="2"/>
    </row>
    <row r="338" spans="21:22" x14ac:dyDescent="0.2">
      <c r="U338" s="2"/>
      <c r="V338" s="2"/>
    </row>
    <row r="339" spans="21:22" x14ac:dyDescent="0.2">
      <c r="U339" s="2"/>
      <c r="V339" s="2"/>
    </row>
    <row r="340" spans="21:22" x14ac:dyDescent="0.2">
      <c r="U340" s="2"/>
      <c r="V340" s="2"/>
    </row>
    <row r="341" spans="21:22" x14ac:dyDescent="0.2">
      <c r="U341" s="2"/>
      <c r="V341" s="2"/>
    </row>
    <row r="342" spans="21:22" x14ac:dyDescent="0.2">
      <c r="U342" s="2"/>
      <c r="V342" s="2"/>
    </row>
    <row r="343" spans="21:22" x14ac:dyDescent="0.2">
      <c r="U343" s="2"/>
      <c r="V343" s="2"/>
    </row>
    <row r="344" spans="21:22" x14ac:dyDescent="0.2">
      <c r="U344" s="2"/>
      <c r="V344" s="2"/>
    </row>
    <row r="345" spans="21:22" x14ac:dyDescent="0.2">
      <c r="U345" s="2"/>
      <c r="V345" s="2"/>
    </row>
    <row r="346" spans="21:22" x14ac:dyDescent="0.2">
      <c r="U346" s="2"/>
      <c r="V346" s="2"/>
    </row>
    <row r="347" spans="21:22" x14ac:dyDescent="0.2">
      <c r="U347" s="2"/>
      <c r="V347" s="2"/>
    </row>
    <row r="348" spans="21:22" x14ac:dyDescent="0.2">
      <c r="U348" s="2"/>
      <c r="V348" s="2"/>
    </row>
    <row r="349" spans="21:22" x14ac:dyDescent="0.2">
      <c r="U349" s="2"/>
      <c r="V349" s="2"/>
    </row>
    <row r="350" spans="21:22" x14ac:dyDescent="0.2">
      <c r="U350" s="2"/>
      <c r="V350" s="2"/>
    </row>
    <row r="351" spans="21:22" x14ac:dyDescent="0.2">
      <c r="U351" s="2"/>
      <c r="V351" s="2"/>
    </row>
    <row r="352" spans="21:22" x14ac:dyDescent="0.2">
      <c r="U352" s="2"/>
      <c r="V352" s="2"/>
    </row>
    <row r="353" spans="21:22" x14ac:dyDescent="0.2">
      <c r="U353" s="2"/>
      <c r="V353" s="2"/>
    </row>
    <row r="354" spans="21:22" x14ac:dyDescent="0.2">
      <c r="U354" s="2"/>
      <c r="V354" s="2"/>
    </row>
    <row r="355" spans="21:22" x14ac:dyDescent="0.2">
      <c r="U355" s="2"/>
      <c r="V355" s="2"/>
    </row>
    <row r="356" spans="21:22" x14ac:dyDescent="0.2">
      <c r="U356" s="2"/>
      <c r="V356" s="2"/>
    </row>
    <row r="357" spans="21:22" x14ac:dyDescent="0.2">
      <c r="U357" s="2"/>
      <c r="V357" s="2"/>
    </row>
    <row r="358" spans="21:22" x14ac:dyDescent="0.2">
      <c r="U358" s="2"/>
      <c r="V358" s="2"/>
    </row>
    <row r="359" spans="21:22" x14ac:dyDescent="0.2">
      <c r="U359" s="2"/>
      <c r="V359" s="2"/>
    </row>
    <row r="360" spans="21:22" x14ac:dyDescent="0.2">
      <c r="U360" s="2"/>
      <c r="V360" s="2"/>
    </row>
    <row r="361" spans="21:22" x14ac:dyDescent="0.2">
      <c r="U361" s="2"/>
      <c r="V361" s="2"/>
    </row>
    <row r="362" spans="21:22" x14ac:dyDescent="0.2">
      <c r="U362" s="2"/>
      <c r="V362" s="2"/>
    </row>
    <row r="363" spans="21:22" x14ac:dyDescent="0.2">
      <c r="U363" s="2"/>
      <c r="V363" s="2"/>
    </row>
    <row r="364" spans="21:22" x14ac:dyDescent="0.2">
      <c r="U364" s="2"/>
      <c r="V364" s="2"/>
    </row>
    <row r="365" spans="21:22" x14ac:dyDescent="0.2">
      <c r="U365" s="2"/>
      <c r="V365" s="2"/>
    </row>
    <row r="366" spans="21:22" x14ac:dyDescent="0.2">
      <c r="U366" s="2"/>
      <c r="V366" s="2"/>
    </row>
    <row r="367" spans="21:22" x14ac:dyDescent="0.2">
      <c r="U367" s="2"/>
      <c r="V367" s="2"/>
    </row>
    <row r="368" spans="21:22" x14ac:dyDescent="0.2">
      <c r="U368" s="2"/>
      <c r="V368" s="2"/>
    </row>
    <row r="369" spans="21:22" x14ac:dyDescent="0.2">
      <c r="U369" s="2"/>
      <c r="V369" s="2"/>
    </row>
    <row r="370" spans="21:22" x14ac:dyDescent="0.2">
      <c r="U370" s="2"/>
      <c r="V370" s="2"/>
    </row>
    <row r="371" spans="21:22" x14ac:dyDescent="0.2">
      <c r="U371" s="2"/>
      <c r="V371" s="2"/>
    </row>
    <row r="372" spans="21:22" x14ac:dyDescent="0.2">
      <c r="U372" s="2"/>
      <c r="V372" s="2"/>
    </row>
    <row r="373" spans="21:22" x14ac:dyDescent="0.2">
      <c r="U373" s="2"/>
      <c r="V373" s="2"/>
    </row>
    <row r="374" spans="21:22" x14ac:dyDescent="0.2">
      <c r="U374" s="2"/>
      <c r="V374" s="2"/>
    </row>
    <row r="375" spans="21:22" x14ac:dyDescent="0.2">
      <c r="U375" s="2"/>
      <c r="V375" s="2"/>
    </row>
    <row r="376" spans="21:22" x14ac:dyDescent="0.2">
      <c r="U376" s="2"/>
      <c r="V376" s="2"/>
    </row>
    <row r="377" spans="21:22" x14ac:dyDescent="0.2">
      <c r="U377" s="2"/>
      <c r="V377" s="2"/>
    </row>
    <row r="378" spans="21:22" x14ac:dyDescent="0.2">
      <c r="U378" s="2"/>
      <c r="V378" s="2"/>
    </row>
    <row r="379" spans="21:22" x14ac:dyDescent="0.2">
      <c r="U379" s="2"/>
      <c r="V379" s="2"/>
    </row>
    <row r="380" spans="21:22" x14ac:dyDescent="0.2">
      <c r="U380" s="2"/>
      <c r="V380" s="2"/>
    </row>
    <row r="381" spans="21:22" x14ac:dyDescent="0.2">
      <c r="U381" s="2"/>
      <c r="V381" s="2"/>
    </row>
    <row r="382" spans="21:22" x14ac:dyDescent="0.2">
      <c r="U382" s="2"/>
      <c r="V382" s="2"/>
    </row>
    <row r="383" spans="21:22" x14ac:dyDescent="0.2">
      <c r="U383" s="2"/>
      <c r="V383" s="2"/>
    </row>
    <row r="384" spans="21:22" x14ac:dyDescent="0.2">
      <c r="U384" s="2"/>
      <c r="V384" s="2"/>
    </row>
    <row r="385" spans="21:22" x14ac:dyDescent="0.2">
      <c r="U385" s="2"/>
      <c r="V385" s="2"/>
    </row>
    <row r="386" spans="21:22" x14ac:dyDescent="0.2">
      <c r="U386" s="2"/>
      <c r="V386" s="2"/>
    </row>
    <row r="387" spans="21:22" x14ac:dyDescent="0.2">
      <c r="U387" s="2"/>
      <c r="V387" s="2"/>
    </row>
    <row r="388" spans="21:22" x14ac:dyDescent="0.2">
      <c r="U388" s="2"/>
      <c r="V388" s="2"/>
    </row>
    <row r="389" spans="21:22" x14ac:dyDescent="0.2">
      <c r="U389" s="2"/>
      <c r="V389" s="2"/>
    </row>
    <row r="390" spans="21:22" x14ac:dyDescent="0.2">
      <c r="U390" s="2"/>
      <c r="V390" s="2"/>
    </row>
    <row r="391" spans="21:22" x14ac:dyDescent="0.2">
      <c r="U391" s="2"/>
      <c r="V391" s="2"/>
    </row>
    <row r="392" spans="21:22" x14ac:dyDescent="0.2">
      <c r="U392" s="2"/>
      <c r="V392" s="2"/>
    </row>
    <row r="393" spans="21:22" x14ac:dyDescent="0.2">
      <c r="U393" s="2"/>
      <c r="V393" s="2"/>
    </row>
    <row r="394" spans="21:22" x14ac:dyDescent="0.2">
      <c r="U394" s="2"/>
      <c r="V394" s="2"/>
    </row>
    <row r="395" spans="21:22" x14ac:dyDescent="0.2">
      <c r="U395" s="2"/>
      <c r="V395" s="2"/>
    </row>
    <row r="396" spans="21:22" x14ac:dyDescent="0.2">
      <c r="U396" s="2"/>
      <c r="V396" s="2"/>
    </row>
    <row r="397" spans="21:22" x14ac:dyDescent="0.2">
      <c r="U397" s="2"/>
      <c r="V397" s="2"/>
    </row>
    <row r="398" spans="21:22" x14ac:dyDescent="0.2">
      <c r="U398" s="2"/>
      <c r="V398" s="2"/>
    </row>
    <row r="399" spans="21:22" x14ac:dyDescent="0.2">
      <c r="U399" s="2"/>
      <c r="V399" s="2"/>
    </row>
    <row r="400" spans="21:22" x14ac:dyDescent="0.2">
      <c r="U400" s="2"/>
      <c r="V400" s="2"/>
    </row>
  </sheetData>
  <protectedRanges>
    <protectedRange sqref="D4:E5 B25:O218" name="Combustivel"/>
    <protectedRange sqref="B19:O24" name="Combustivel_1"/>
  </protectedRanges>
  <mergeCells count="1424">
    <mergeCell ref="R218:T218"/>
    <mergeCell ref="A1:V1"/>
    <mergeCell ref="C218:E218"/>
    <mergeCell ref="F218:I218"/>
    <mergeCell ref="J218:K218"/>
    <mergeCell ref="L218:M218"/>
    <mergeCell ref="N218:O218"/>
    <mergeCell ref="P218:Q218"/>
    <mergeCell ref="R216:T216"/>
    <mergeCell ref="C217:E217"/>
    <mergeCell ref="F217:I217"/>
    <mergeCell ref="J217:K217"/>
    <mergeCell ref="L217:M217"/>
    <mergeCell ref="N217:O217"/>
    <mergeCell ref="P217:Q217"/>
    <mergeCell ref="R217:T217"/>
    <mergeCell ref="C216:E216"/>
    <mergeCell ref="F216:I216"/>
    <mergeCell ref="J216:K216"/>
    <mergeCell ref="L216:M216"/>
    <mergeCell ref="N216:O216"/>
    <mergeCell ref="P216:Q216"/>
    <mergeCell ref="R214:T214"/>
    <mergeCell ref="C215:E215"/>
    <mergeCell ref="F215:I215"/>
    <mergeCell ref="J215:K215"/>
    <mergeCell ref="L215:M215"/>
    <mergeCell ref="N215:O215"/>
    <mergeCell ref="P215:Q215"/>
    <mergeCell ref="R215:T215"/>
    <mergeCell ref="C214:E214"/>
    <mergeCell ref="F214:I214"/>
    <mergeCell ref="J214:K214"/>
    <mergeCell ref="L214:M214"/>
    <mergeCell ref="N214:O214"/>
    <mergeCell ref="P214:Q214"/>
    <mergeCell ref="R212:T212"/>
    <mergeCell ref="C213:E213"/>
    <mergeCell ref="F213:I213"/>
    <mergeCell ref="J213:K213"/>
    <mergeCell ref="L213:M213"/>
    <mergeCell ref="N213:O213"/>
    <mergeCell ref="P213:Q213"/>
    <mergeCell ref="R213:T213"/>
    <mergeCell ref="C212:E212"/>
    <mergeCell ref="F212:I212"/>
    <mergeCell ref="J212:K212"/>
    <mergeCell ref="L212:M212"/>
    <mergeCell ref="N212:O212"/>
    <mergeCell ref="P212:Q212"/>
    <mergeCell ref="R210:T210"/>
    <mergeCell ref="C211:E211"/>
    <mergeCell ref="F211:I211"/>
    <mergeCell ref="J211:K211"/>
    <mergeCell ref="L211:M211"/>
    <mergeCell ref="N211:O211"/>
    <mergeCell ref="P211:Q211"/>
    <mergeCell ref="R211:T211"/>
    <mergeCell ref="C210:E210"/>
    <mergeCell ref="F210:I210"/>
    <mergeCell ref="J210:K210"/>
    <mergeCell ref="L210:M210"/>
    <mergeCell ref="N210:O210"/>
    <mergeCell ref="P210:Q210"/>
    <mergeCell ref="R208:T208"/>
    <mergeCell ref="C209:E209"/>
    <mergeCell ref="F209:I209"/>
    <mergeCell ref="J209:K209"/>
    <mergeCell ref="L209:M209"/>
    <mergeCell ref="N209:O209"/>
    <mergeCell ref="P209:Q209"/>
    <mergeCell ref="R209:T209"/>
    <mergeCell ref="C208:E208"/>
    <mergeCell ref="F208:I208"/>
    <mergeCell ref="J208:K208"/>
    <mergeCell ref="L208:M208"/>
    <mergeCell ref="N208:O208"/>
    <mergeCell ref="P208:Q208"/>
    <mergeCell ref="R206:T206"/>
    <mergeCell ref="C207:E207"/>
    <mergeCell ref="F207:I207"/>
    <mergeCell ref="J207:K207"/>
    <mergeCell ref="L207:M207"/>
    <mergeCell ref="N207:O207"/>
    <mergeCell ref="P207:Q207"/>
    <mergeCell ref="R207:T207"/>
    <mergeCell ref="C206:E206"/>
    <mergeCell ref="F206:I206"/>
    <mergeCell ref="J206:K206"/>
    <mergeCell ref="L206:M206"/>
    <mergeCell ref="N206:O206"/>
    <mergeCell ref="P206:Q206"/>
    <mergeCell ref="R204:T204"/>
    <mergeCell ref="C205:E205"/>
    <mergeCell ref="F205:I205"/>
    <mergeCell ref="J205:K205"/>
    <mergeCell ref="L205:M205"/>
    <mergeCell ref="N205:O205"/>
    <mergeCell ref="P205:Q205"/>
    <mergeCell ref="R205:T205"/>
    <mergeCell ref="C204:E204"/>
    <mergeCell ref="F204:I204"/>
    <mergeCell ref="J204:K204"/>
    <mergeCell ref="L204:M204"/>
    <mergeCell ref="N204:O204"/>
    <mergeCell ref="P204:Q204"/>
    <mergeCell ref="R202:T202"/>
    <mergeCell ref="C203:E203"/>
    <mergeCell ref="F203:I203"/>
    <mergeCell ref="J203:K203"/>
    <mergeCell ref="L203:M203"/>
    <mergeCell ref="N203:O203"/>
    <mergeCell ref="P203:Q203"/>
    <mergeCell ref="R203:T203"/>
    <mergeCell ref="C202:E202"/>
    <mergeCell ref="F202:I202"/>
    <mergeCell ref="J202:K202"/>
    <mergeCell ref="L202:M202"/>
    <mergeCell ref="N202:O202"/>
    <mergeCell ref="P202:Q202"/>
    <mergeCell ref="R200:T200"/>
    <mergeCell ref="C201:E201"/>
    <mergeCell ref="F201:I201"/>
    <mergeCell ref="J201:K201"/>
    <mergeCell ref="L201:M201"/>
    <mergeCell ref="N201:O201"/>
    <mergeCell ref="P201:Q201"/>
    <mergeCell ref="R201:T201"/>
    <mergeCell ref="C200:E200"/>
    <mergeCell ref="F200:I200"/>
    <mergeCell ref="J200:K200"/>
    <mergeCell ref="L200:M200"/>
    <mergeCell ref="N200:O200"/>
    <mergeCell ref="P200:Q200"/>
    <mergeCell ref="R198:T198"/>
    <mergeCell ref="C199:E199"/>
    <mergeCell ref="F199:I199"/>
    <mergeCell ref="J199:K199"/>
    <mergeCell ref="L199:M199"/>
    <mergeCell ref="N199:O199"/>
    <mergeCell ref="P199:Q199"/>
    <mergeCell ref="R199:T199"/>
    <mergeCell ref="C198:E198"/>
    <mergeCell ref="F198:I198"/>
    <mergeCell ref="J198:K198"/>
    <mergeCell ref="L198:M198"/>
    <mergeCell ref="N198:O198"/>
    <mergeCell ref="P198:Q198"/>
    <mergeCell ref="R196:T196"/>
    <mergeCell ref="C197:E197"/>
    <mergeCell ref="F197:I197"/>
    <mergeCell ref="J197:K197"/>
    <mergeCell ref="L197:M197"/>
    <mergeCell ref="N197:O197"/>
    <mergeCell ref="P197:Q197"/>
    <mergeCell ref="R197:T197"/>
    <mergeCell ref="C196:E196"/>
    <mergeCell ref="F196:I196"/>
    <mergeCell ref="J196:K196"/>
    <mergeCell ref="L196:M196"/>
    <mergeCell ref="N196:O196"/>
    <mergeCell ref="P196:Q196"/>
    <mergeCell ref="R194:T194"/>
    <mergeCell ref="C195:E195"/>
    <mergeCell ref="F195:I195"/>
    <mergeCell ref="J195:K195"/>
    <mergeCell ref="L195:M195"/>
    <mergeCell ref="N195:O195"/>
    <mergeCell ref="P195:Q195"/>
    <mergeCell ref="R195:T195"/>
    <mergeCell ref="C194:E194"/>
    <mergeCell ref="F194:I194"/>
    <mergeCell ref="J194:K194"/>
    <mergeCell ref="L194:M194"/>
    <mergeCell ref="N194:O194"/>
    <mergeCell ref="P194:Q194"/>
    <mergeCell ref="R192:T192"/>
    <mergeCell ref="C193:E193"/>
    <mergeCell ref="F193:I193"/>
    <mergeCell ref="J193:K193"/>
    <mergeCell ref="L193:M193"/>
    <mergeCell ref="N193:O193"/>
    <mergeCell ref="P193:Q193"/>
    <mergeCell ref="R193:T193"/>
    <mergeCell ref="C192:E192"/>
    <mergeCell ref="F192:I192"/>
    <mergeCell ref="J192:K192"/>
    <mergeCell ref="L192:M192"/>
    <mergeCell ref="N192:O192"/>
    <mergeCell ref="P192:Q192"/>
    <mergeCell ref="R190:T190"/>
    <mergeCell ref="C191:E191"/>
    <mergeCell ref="F191:I191"/>
    <mergeCell ref="J191:K191"/>
    <mergeCell ref="L191:M191"/>
    <mergeCell ref="N191:O191"/>
    <mergeCell ref="P191:Q191"/>
    <mergeCell ref="R191:T191"/>
    <mergeCell ref="C190:E190"/>
    <mergeCell ref="F190:I190"/>
    <mergeCell ref="J190:K190"/>
    <mergeCell ref="L190:M190"/>
    <mergeCell ref="N190:O190"/>
    <mergeCell ref="P190:Q190"/>
    <mergeCell ref="R188:T188"/>
    <mergeCell ref="C189:E189"/>
    <mergeCell ref="F189:I189"/>
    <mergeCell ref="J189:K189"/>
    <mergeCell ref="L189:M189"/>
    <mergeCell ref="N189:O189"/>
    <mergeCell ref="P189:Q189"/>
    <mergeCell ref="R189:T189"/>
    <mergeCell ref="C188:E188"/>
    <mergeCell ref="F188:I188"/>
    <mergeCell ref="J188:K188"/>
    <mergeCell ref="L188:M188"/>
    <mergeCell ref="N188:O188"/>
    <mergeCell ref="P188:Q188"/>
    <mergeCell ref="R186:T186"/>
    <mergeCell ref="C187:E187"/>
    <mergeCell ref="F187:I187"/>
    <mergeCell ref="J187:K187"/>
    <mergeCell ref="L187:M187"/>
    <mergeCell ref="N187:O187"/>
    <mergeCell ref="P187:Q187"/>
    <mergeCell ref="R187:T187"/>
    <mergeCell ref="C186:E186"/>
    <mergeCell ref="F186:I186"/>
    <mergeCell ref="J186:K186"/>
    <mergeCell ref="L186:M186"/>
    <mergeCell ref="N186:O186"/>
    <mergeCell ref="P186:Q186"/>
    <mergeCell ref="R184:T184"/>
    <mergeCell ref="C185:E185"/>
    <mergeCell ref="F185:I185"/>
    <mergeCell ref="J185:K185"/>
    <mergeCell ref="L185:M185"/>
    <mergeCell ref="N185:O185"/>
    <mergeCell ref="P185:Q185"/>
    <mergeCell ref="R185:T185"/>
    <mergeCell ref="C184:E184"/>
    <mergeCell ref="F184:I184"/>
    <mergeCell ref="J184:K184"/>
    <mergeCell ref="L184:M184"/>
    <mergeCell ref="N184:O184"/>
    <mergeCell ref="P184:Q184"/>
    <mergeCell ref="R182:T182"/>
    <mergeCell ref="C183:E183"/>
    <mergeCell ref="F183:I183"/>
    <mergeCell ref="J183:K183"/>
    <mergeCell ref="L183:M183"/>
    <mergeCell ref="N183:O183"/>
    <mergeCell ref="P183:Q183"/>
    <mergeCell ref="R183:T183"/>
    <mergeCell ref="C182:E182"/>
    <mergeCell ref="F182:I182"/>
    <mergeCell ref="J182:K182"/>
    <mergeCell ref="L182:M182"/>
    <mergeCell ref="N182:O182"/>
    <mergeCell ref="P182:Q182"/>
    <mergeCell ref="R180:T180"/>
    <mergeCell ref="C181:E181"/>
    <mergeCell ref="F181:I181"/>
    <mergeCell ref="J181:K181"/>
    <mergeCell ref="L181:M181"/>
    <mergeCell ref="N181:O181"/>
    <mergeCell ref="P181:Q181"/>
    <mergeCell ref="R181:T181"/>
    <mergeCell ref="C180:E180"/>
    <mergeCell ref="F180:I180"/>
    <mergeCell ref="J180:K180"/>
    <mergeCell ref="L180:M180"/>
    <mergeCell ref="N180:O180"/>
    <mergeCell ref="P180:Q180"/>
    <mergeCell ref="R178:T178"/>
    <mergeCell ref="C179:E179"/>
    <mergeCell ref="F179:I179"/>
    <mergeCell ref="J179:K179"/>
    <mergeCell ref="L179:M179"/>
    <mergeCell ref="N179:O179"/>
    <mergeCell ref="P179:Q179"/>
    <mergeCell ref="R179:T179"/>
    <mergeCell ref="C178:E178"/>
    <mergeCell ref="F178:I178"/>
    <mergeCell ref="J178:K178"/>
    <mergeCell ref="L178:M178"/>
    <mergeCell ref="N178:O178"/>
    <mergeCell ref="P178:Q178"/>
    <mergeCell ref="R176:T176"/>
    <mergeCell ref="C177:E177"/>
    <mergeCell ref="F177:I177"/>
    <mergeCell ref="J177:K177"/>
    <mergeCell ref="L177:M177"/>
    <mergeCell ref="N177:O177"/>
    <mergeCell ref="P177:Q177"/>
    <mergeCell ref="R177:T177"/>
    <mergeCell ref="C176:E176"/>
    <mergeCell ref="F176:I176"/>
    <mergeCell ref="J176:K176"/>
    <mergeCell ref="L176:M176"/>
    <mergeCell ref="N176:O176"/>
    <mergeCell ref="P176:Q176"/>
    <mergeCell ref="R174:T174"/>
    <mergeCell ref="C175:E175"/>
    <mergeCell ref="F175:I175"/>
    <mergeCell ref="J175:K175"/>
    <mergeCell ref="L175:M175"/>
    <mergeCell ref="N175:O175"/>
    <mergeCell ref="P175:Q175"/>
    <mergeCell ref="R175:T175"/>
    <mergeCell ref="C174:E174"/>
    <mergeCell ref="F174:I174"/>
    <mergeCell ref="J174:K174"/>
    <mergeCell ref="L174:M174"/>
    <mergeCell ref="N174:O174"/>
    <mergeCell ref="P174:Q174"/>
    <mergeCell ref="R172:T172"/>
    <mergeCell ref="C173:E173"/>
    <mergeCell ref="F173:I173"/>
    <mergeCell ref="J173:K173"/>
    <mergeCell ref="L173:M173"/>
    <mergeCell ref="N173:O173"/>
    <mergeCell ref="P173:Q173"/>
    <mergeCell ref="R173:T173"/>
    <mergeCell ref="C172:E172"/>
    <mergeCell ref="F172:I172"/>
    <mergeCell ref="J172:K172"/>
    <mergeCell ref="L172:M172"/>
    <mergeCell ref="N172:O172"/>
    <mergeCell ref="P172:Q172"/>
    <mergeCell ref="R170:T170"/>
    <mergeCell ref="C171:E171"/>
    <mergeCell ref="F171:I171"/>
    <mergeCell ref="J171:K171"/>
    <mergeCell ref="L171:M171"/>
    <mergeCell ref="N171:O171"/>
    <mergeCell ref="P171:Q171"/>
    <mergeCell ref="R171:T171"/>
    <mergeCell ref="C170:E170"/>
    <mergeCell ref="F170:I170"/>
    <mergeCell ref="J170:K170"/>
    <mergeCell ref="L170:M170"/>
    <mergeCell ref="N170:O170"/>
    <mergeCell ref="P170:Q170"/>
    <mergeCell ref="R168:T168"/>
    <mergeCell ref="C169:E169"/>
    <mergeCell ref="F169:I169"/>
    <mergeCell ref="J169:K169"/>
    <mergeCell ref="L169:M169"/>
    <mergeCell ref="N169:O169"/>
    <mergeCell ref="P169:Q169"/>
    <mergeCell ref="R169:T169"/>
    <mergeCell ref="C168:E168"/>
    <mergeCell ref="F168:I168"/>
    <mergeCell ref="J168:K168"/>
    <mergeCell ref="L168:M168"/>
    <mergeCell ref="N168:O168"/>
    <mergeCell ref="P168:Q168"/>
    <mergeCell ref="R166:T166"/>
    <mergeCell ref="C167:E167"/>
    <mergeCell ref="F167:I167"/>
    <mergeCell ref="J167:K167"/>
    <mergeCell ref="L167:M167"/>
    <mergeCell ref="N167:O167"/>
    <mergeCell ref="P167:Q167"/>
    <mergeCell ref="R167:T167"/>
    <mergeCell ref="C166:E166"/>
    <mergeCell ref="F166:I166"/>
    <mergeCell ref="J166:K166"/>
    <mergeCell ref="L166:M166"/>
    <mergeCell ref="N166:O166"/>
    <mergeCell ref="P166:Q166"/>
    <mergeCell ref="R164:T164"/>
    <mergeCell ref="C165:E165"/>
    <mergeCell ref="F165:I165"/>
    <mergeCell ref="J165:K165"/>
    <mergeCell ref="L165:M165"/>
    <mergeCell ref="N165:O165"/>
    <mergeCell ref="P165:Q165"/>
    <mergeCell ref="R165:T165"/>
    <mergeCell ref="C164:E164"/>
    <mergeCell ref="F164:I164"/>
    <mergeCell ref="J164:K164"/>
    <mergeCell ref="L164:M164"/>
    <mergeCell ref="N164:O164"/>
    <mergeCell ref="P164:Q164"/>
    <mergeCell ref="R162:T162"/>
    <mergeCell ref="C163:E163"/>
    <mergeCell ref="F163:I163"/>
    <mergeCell ref="J163:K163"/>
    <mergeCell ref="L163:M163"/>
    <mergeCell ref="N163:O163"/>
    <mergeCell ref="P163:Q163"/>
    <mergeCell ref="R163:T163"/>
    <mergeCell ref="C162:E162"/>
    <mergeCell ref="F162:I162"/>
    <mergeCell ref="J162:K162"/>
    <mergeCell ref="L162:M162"/>
    <mergeCell ref="N162:O162"/>
    <mergeCell ref="P162:Q162"/>
    <mergeCell ref="R160:T160"/>
    <mergeCell ref="C161:E161"/>
    <mergeCell ref="F161:I161"/>
    <mergeCell ref="J161:K161"/>
    <mergeCell ref="L161:M161"/>
    <mergeCell ref="N161:O161"/>
    <mergeCell ref="P161:Q161"/>
    <mergeCell ref="R161:T161"/>
    <mergeCell ref="C160:E160"/>
    <mergeCell ref="F160:I160"/>
    <mergeCell ref="J160:K160"/>
    <mergeCell ref="L160:M160"/>
    <mergeCell ref="N160:O160"/>
    <mergeCell ref="P160:Q160"/>
    <mergeCell ref="R158:T158"/>
    <mergeCell ref="C159:E159"/>
    <mergeCell ref="F159:I159"/>
    <mergeCell ref="J159:K159"/>
    <mergeCell ref="L159:M159"/>
    <mergeCell ref="N159:O159"/>
    <mergeCell ref="P159:Q159"/>
    <mergeCell ref="R159:T159"/>
    <mergeCell ref="C158:E158"/>
    <mergeCell ref="F158:I158"/>
    <mergeCell ref="J158:K158"/>
    <mergeCell ref="L158:M158"/>
    <mergeCell ref="N158:O158"/>
    <mergeCell ref="P158:Q158"/>
    <mergeCell ref="R156:T156"/>
    <mergeCell ref="C157:E157"/>
    <mergeCell ref="F157:I157"/>
    <mergeCell ref="J157:K157"/>
    <mergeCell ref="L157:M157"/>
    <mergeCell ref="N157:O157"/>
    <mergeCell ref="P157:Q157"/>
    <mergeCell ref="R157:T157"/>
    <mergeCell ref="C156:E156"/>
    <mergeCell ref="F156:I156"/>
    <mergeCell ref="J156:K156"/>
    <mergeCell ref="L156:M156"/>
    <mergeCell ref="N156:O156"/>
    <mergeCell ref="P156:Q156"/>
    <mergeCell ref="R154:T154"/>
    <mergeCell ref="C155:E155"/>
    <mergeCell ref="F155:I155"/>
    <mergeCell ref="J155:K155"/>
    <mergeCell ref="L155:M155"/>
    <mergeCell ref="N155:O155"/>
    <mergeCell ref="P155:Q155"/>
    <mergeCell ref="R155:T155"/>
    <mergeCell ref="C154:E154"/>
    <mergeCell ref="F154:I154"/>
    <mergeCell ref="J154:K154"/>
    <mergeCell ref="L154:M154"/>
    <mergeCell ref="N154:O154"/>
    <mergeCell ref="P154:Q154"/>
    <mergeCell ref="R152:T152"/>
    <mergeCell ref="C153:E153"/>
    <mergeCell ref="F153:I153"/>
    <mergeCell ref="J153:K153"/>
    <mergeCell ref="L153:M153"/>
    <mergeCell ref="N153:O153"/>
    <mergeCell ref="P153:Q153"/>
    <mergeCell ref="R153:T153"/>
    <mergeCell ref="C152:E152"/>
    <mergeCell ref="F152:I152"/>
    <mergeCell ref="J152:K152"/>
    <mergeCell ref="L152:M152"/>
    <mergeCell ref="N152:O152"/>
    <mergeCell ref="P152:Q152"/>
    <mergeCell ref="R150:T150"/>
    <mergeCell ref="C151:E151"/>
    <mergeCell ref="F151:I151"/>
    <mergeCell ref="J151:K151"/>
    <mergeCell ref="L151:M151"/>
    <mergeCell ref="N151:O151"/>
    <mergeCell ref="P151:Q151"/>
    <mergeCell ref="R151:T151"/>
    <mergeCell ref="C150:E150"/>
    <mergeCell ref="F150:I150"/>
    <mergeCell ref="J150:K150"/>
    <mergeCell ref="L150:M150"/>
    <mergeCell ref="N150:O150"/>
    <mergeCell ref="P150:Q150"/>
    <mergeCell ref="R148:T148"/>
    <mergeCell ref="C149:E149"/>
    <mergeCell ref="F149:I149"/>
    <mergeCell ref="J149:K149"/>
    <mergeCell ref="L149:M149"/>
    <mergeCell ref="N149:O149"/>
    <mergeCell ref="P149:Q149"/>
    <mergeCell ref="R149:T149"/>
    <mergeCell ref="C148:E148"/>
    <mergeCell ref="F148:I148"/>
    <mergeCell ref="J148:K148"/>
    <mergeCell ref="L148:M148"/>
    <mergeCell ref="N148:O148"/>
    <mergeCell ref="P148:Q148"/>
    <mergeCell ref="R146:T146"/>
    <mergeCell ref="C147:E147"/>
    <mergeCell ref="F147:I147"/>
    <mergeCell ref="J147:K147"/>
    <mergeCell ref="L147:M147"/>
    <mergeCell ref="N147:O147"/>
    <mergeCell ref="P147:Q147"/>
    <mergeCell ref="R147:T147"/>
    <mergeCell ref="C146:E146"/>
    <mergeCell ref="F146:I146"/>
    <mergeCell ref="J146:K146"/>
    <mergeCell ref="L146:M146"/>
    <mergeCell ref="N146:O146"/>
    <mergeCell ref="P146:Q146"/>
    <mergeCell ref="R144:T144"/>
    <mergeCell ref="C145:E145"/>
    <mergeCell ref="F145:I145"/>
    <mergeCell ref="J145:K145"/>
    <mergeCell ref="L145:M145"/>
    <mergeCell ref="N145:O145"/>
    <mergeCell ref="P145:Q145"/>
    <mergeCell ref="R145:T145"/>
    <mergeCell ref="C144:E144"/>
    <mergeCell ref="F144:I144"/>
    <mergeCell ref="J144:K144"/>
    <mergeCell ref="L144:M144"/>
    <mergeCell ref="N144:O144"/>
    <mergeCell ref="P144:Q144"/>
    <mergeCell ref="R142:T142"/>
    <mergeCell ref="C143:E143"/>
    <mergeCell ref="F143:I143"/>
    <mergeCell ref="J143:K143"/>
    <mergeCell ref="L143:M143"/>
    <mergeCell ref="N143:O143"/>
    <mergeCell ref="P143:Q143"/>
    <mergeCell ref="R143:T143"/>
    <mergeCell ref="C142:E142"/>
    <mergeCell ref="F142:I142"/>
    <mergeCell ref="J142:K142"/>
    <mergeCell ref="L142:M142"/>
    <mergeCell ref="N142:O142"/>
    <mergeCell ref="P142:Q142"/>
    <mergeCell ref="R140:T140"/>
    <mergeCell ref="C141:E141"/>
    <mergeCell ref="F141:I141"/>
    <mergeCell ref="J141:K141"/>
    <mergeCell ref="L141:M141"/>
    <mergeCell ref="N141:O141"/>
    <mergeCell ref="P141:Q141"/>
    <mergeCell ref="R141:T141"/>
    <mergeCell ref="C140:E140"/>
    <mergeCell ref="F140:I140"/>
    <mergeCell ref="J140:K140"/>
    <mergeCell ref="L140:M140"/>
    <mergeCell ref="N140:O140"/>
    <mergeCell ref="P140:Q140"/>
    <mergeCell ref="R138:T138"/>
    <mergeCell ref="C139:E139"/>
    <mergeCell ref="F139:I139"/>
    <mergeCell ref="J139:K139"/>
    <mergeCell ref="L139:M139"/>
    <mergeCell ref="N139:O139"/>
    <mergeCell ref="P139:Q139"/>
    <mergeCell ref="R139:T139"/>
    <mergeCell ref="C138:E138"/>
    <mergeCell ref="F138:I138"/>
    <mergeCell ref="J138:K138"/>
    <mergeCell ref="L138:M138"/>
    <mergeCell ref="N138:O138"/>
    <mergeCell ref="P138:Q138"/>
    <mergeCell ref="R136:T136"/>
    <mergeCell ref="C137:E137"/>
    <mergeCell ref="F137:I137"/>
    <mergeCell ref="J137:K137"/>
    <mergeCell ref="L137:M137"/>
    <mergeCell ref="N137:O137"/>
    <mergeCell ref="P137:Q137"/>
    <mergeCell ref="R137:T137"/>
    <mergeCell ref="C136:E136"/>
    <mergeCell ref="F136:I136"/>
    <mergeCell ref="J136:K136"/>
    <mergeCell ref="L136:M136"/>
    <mergeCell ref="N136:O136"/>
    <mergeCell ref="P136:Q136"/>
    <mergeCell ref="R134:T134"/>
    <mergeCell ref="C135:E135"/>
    <mergeCell ref="F135:I135"/>
    <mergeCell ref="J135:K135"/>
    <mergeCell ref="L135:M135"/>
    <mergeCell ref="N135:O135"/>
    <mergeCell ref="P135:Q135"/>
    <mergeCell ref="R135:T135"/>
    <mergeCell ref="C134:E134"/>
    <mergeCell ref="F134:I134"/>
    <mergeCell ref="J134:K134"/>
    <mergeCell ref="L134:M134"/>
    <mergeCell ref="N134:O134"/>
    <mergeCell ref="P134:Q134"/>
    <mergeCell ref="R132:T132"/>
    <mergeCell ref="C133:E133"/>
    <mergeCell ref="F133:I133"/>
    <mergeCell ref="J133:K133"/>
    <mergeCell ref="L133:M133"/>
    <mergeCell ref="N133:O133"/>
    <mergeCell ref="P133:Q133"/>
    <mergeCell ref="R133:T133"/>
    <mergeCell ref="C132:E132"/>
    <mergeCell ref="F132:I132"/>
    <mergeCell ref="J132:K132"/>
    <mergeCell ref="L132:M132"/>
    <mergeCell ref="N132:O132"/>
    <mergeCell ref="P132:Q132"/>
    <mergeCell ref="R130:T130"/>
    <mergeCell ref="C131:E131"/>
    <mergeCell ref="F131:I131"/>
    <mergeCell ref="J131:K131"/>
    <mergeCell ref="L131:M131"/>
    <mergeCell ref="N131:O131"/>
    <mergeCell ref="P131:Q131"/>
    <mergeCell ref="R131:T131"/>
    <mergeCell ref="C130:E130"/>
    <mergeCell ref="F130:I130"/>
    <mergeCell ref="J130:K130"/>
    <mergeCell ref="L130:M130"/>
    <mergeCell ref="N130:O130"/>
    <mergeCell ref="P130:Q130"/>
    <mergeCell ref="R128:T128"/>
    <mergeCell ref="C129:E129"/>
    <mergeCell ref="F129:I129"/>
    <mergeCell ref="J129:K129"/>
    <mergeCell ref="L129:M129"/>
    <mergeCell ref="N129:O129"/>
    <mergeCell ref="P129:Q129"/>
    <mergeCell ref="R129:T129"/>
    <mergeCell ref="C128:E128"/>
    <mergeCell ref="F128:I128"/>
    <mergeCell ref="J128:K128"/>
    <mergeCell ref="L128:M128"/>
    <mergeCell ref="N128:O128"/>
    <mergeCell ref="P128:Q128"/>
    <mergeCell ref="R126:T126"/>
    <mergeCell ref="C127:E127"/>
    <mergeCell ref="F127:I127"/>
    <mergeCell ref="J127:K127"/>
    <mergeCell ref="L127:M127"/>
    <mergeCell ref="N127:O127"/>
    <mergeCell ref="P127:Q127"/>
    <mergeCell ref="R127:T127"/>
    <mergeCell ref="C126:E126"/>
    <mergeCell ref="F126:I126"/>
    <mergeCell ref="J126:K126"/>
    <mergeCell ref="L126:M126"/>
    <mergeCell ref="N126:O126"/>
    <mergeCell ref="P126:Q126"/>
    <mergeCell ref="R124:T124"/>
    <mergeCell ref="C125:E125"/>
    <mergeCell ref="F125:I125"/>
    <mergeCell ref="J125:K125"/>
    <mergeCell ref="L125:M125"/>
    <mergeCell ref="N125:O125"/>
    <mergeCell ref="P125:Q125"/>
    <mergeCell ref="R125:T125"/>
    <mergeCell ref="C124:E124"/>
    <mergeCell ref="F124:I124"/>
    <mergeCell ref="J124:K124"/>
    <mergeCell ref="L124:M124"/>
    <mergeCell ref="N124:O124"/>
    <mergeCell ref="P124:Q124"/>
    <mergeCell ref="R122:T122"/>
    <mergeCell ref="C123:E123"/>
    <mergeCell ref="F123:I123"/>
    <mergeCell ref="J123:K123"/>
    <mergeCell ref="L123:M123"/>
    <mergeCell ref="N123:O123"/>
    <mergeCell ref="P123:Q123"/>
    <mergeCell ref="R123:T123"/>
    <mergeCell ref="C122:E122"/>
    <mergeCell ref="F122:I122"/>
    <mergeCell ref="J122:K122"/>
    <mergeCell ref="L122:M122"/>
    <mergeCell ref="N122:O122"/>
    <mergeCell ref="P122:Q122"/>
    <mergeCell ref="R120:T120"/>
    <mergeCell ref="C121:E121"/>
    <mergeCell ref="F121:I121"/>
    <mergeCell ref="J121:K121"/>
    <mergeCell ref="L121:M121"/>
    <mergeCell ref="N121:O121"/>
    <mergeCell ref="P121:Q121"/>
    <mergeCell ref="R121:T121"/>
    <mergeCell ref="C120:E120"/>
    <mergeCell ref="F120:I120"/>
    <mergeCell ref="J120:K120"/>
    <mergeCell ref="L120:M120"/>
    <mergeCell ref="N120:O120"/>
    <mergeCell ref="P120:Q120"/>
    <mergeCell ref="R118:T118"/>
    <mergeCell ref="C119:E119"/>
    <mergeCell ref="F119:I119"/>
    <mergeCell ref="J119:K119"/>
    <mergeCell ref="L119:M119"/>
    <mergeCell ref="N119:O119"/>
    <mergeCell ref="P119:Q119"/>
    <mergeCell ref="R119:T119"/>
    <mergeCell ref="C118:E118"/>
    <mergeCell ref="F118:I118"/>
    <mergeCell ref="J118:K118"/>
    <mergeCell ref="L118:M118"/>
    <mergeCell ref="N118:O118"/>
    <mergeCell ref="P118:Q118"/>
    <mergeCell ref="R116:T116"/>
    <mergeCell ref="C117:E117"/>
    <mergeCell ref="F117:I117"/>
    <mergeCell ref="J117:K117"/>
    <mergeCell ref="L117:M117"/>
    <mergeCell ref="N117:O117"/>
    <mergeCell ref="P117:Q117"/>
    <mergeCell ref="R117:T117"/>
    <mergeCell ref="C116:E116"/>
    <mergeCell ref="F116:I116"/>
    <mergeCell ref="J116:K116"/>
    <mergeCell ref="L116:M116"/>
    <mergeCell ref="N116:O116"/>
    <mergeCell ref="P116:Q116"/>
    <mergeCell ref="R114:T114"/>
    <mergeCell ref="C115:E115"/>
    <mergeCell ref="F115:I115"/>
    <mergeCell ref="J115:K115"/>
    <mergeCell ref="L115:M115"/>
    <mergeCell ref="N115:O115"/>
    <mergeCell ref="P115:Q115"/>
    <mergeCell ref="R115:T115"/>
    <mergeCell ref="C114:E114"/>
    <mergeCell ref="F114:I114"/>
    <mergeCell ref="J114:K114"/>
    <mergeCell ref="L114:M114"/>
    <mergeCell ref="N114:O114"/>
    <mergeCell ref="P114:Q114"/>
    <mergeCell ref="R112:T112"/>
    <mergeCell ref="C113:E113"/>
    <mergeCell ref="F113:I113"/>
    <mergeCell ref="J113:K113"/>
    <mergeCell ref="L113:M113"/>
    <mergeCell ref="N113:O113"/>
    <mergeCell ref="P113:Q113"/>
    <mergeCell ref="R113:T113"/>
    <mergeCell ref="C112:E112"/>
    <mergeCell ref="F112:I112"/>
    <mergeCell ref="J112:K112"/>
    <mergeCell ref="L112:M112"/>
    <mergeCell ref="N112:O112"/>
    <mergeCell ref="P112:Q112"/>
    <mergeCell ref="R110:T110"/>
    <mergeCell ref="C111:E111"/>
    <mergeCell ref="F111:I111"/>
    <mergeCell ref="J111:K111"/>
    <mergeCell ref="L111:M111"/>
    <mergeCell ref="N111:O111"/>
    <mergeCell ref="P111:Q111"/>
    <mergeCell ref="R111:T111"/>
    <mergeCell ref="C110:E110"/>
    <mergeCell ref="F110:I110"/>
    <mergeCell ref="J110:K110"/>
    <mergeCell ref="L110:M110"/>
    <mergeCell ref="N110:O110"/>
    <mergeCell ref="P110:Q110"/>
    <mergeCell ref="R108:T108"/>
    <mergeCell ref="C109:E109"/>
    <mergeCell ref="F109:I109"/>
    <mergeCell ref="J109:K109"/>
    <mergeCell ref="L109:M109"/>
    <mergeCell ref="N109:O109"/>
    <mergeCell ref="P109:Q109"/>
    <mergeCell ref="R109:T109"/>
    <mergeCell ref="C108:E108"/>
    <mergeCell ref="F108:I108"/>
    <mergeCell ref="J108:K108"/>
    <mergeCell ref="L108:M108"/>
    <mergeCell ref="N108:O108"/>
    <mergeCell ref="P108:Q108"/>
    <mergeCell ref="R106:T106"/>
    <mergeCell ref="C107:E107"/>
    <mergeCell ref="F107:I107"/>
    <mergeCell ref="J107:K107"/>
    <mergeCell ref="L107:M107"/>
    <mergeCell ref="N107:O107"/>
    <mergeCell ref="P107:Q107"/>
    <mergeCell ref="R107:T107"/>
    <mergeCell ref="C106:E106"/>
    <mergeCell ref="F106:I106"/>
    <mergeCell ref="J106:K106"/>
    <mergeCell ref="L106:M106"/>
    <mergeCell ref="N106:O106"/>
    <mergeCell ref="P106:Q106"/>
    <mergeCell ref="R104:T104"/>
    <mergeCell ref="C105:E105"/>
    <mergeCell ref="F105:I105"/>
    <mergeCell ref="J105:K105"/>
    <mergeCell ref="L105:M105"/>
    <mergeCell ref="N105:O105"/>
    <mergeCell ref="P105:Q105"/>
    <mergeCell ref="R105:T105"/>
    <mergeCell ref="C104:E104"/>
    <mergeCell ref="F104:I104"/>
    <mergeCell ref="J104:K104"/>
    <mergeCell ref="L104:M104"/>
    <mergeCell ref="N104:O104"/>
    <mergeCell ref="P104:Q104"/>
    <mergeCell ref="R102:T102"/>
    <mergeCell ref="C103:E103"/>
    <mergeCell ref="F103:I103"/>
    <mergeCell ref="J103:K103"/>
    <mergeCell ref="L103:M103"/>
    <mergeCell ref="N103:O103"/>
    <mergeCell ref="P103:Q103"/>
    <mergeCell ref="R103:T103"/>
    <mergeCell ref="C102:E102"/>
    <mergeCell ref="F102:I102"/>
    <mergeCell ref="J102:K102"/>
    <mergeCell ref="L102:M102"/>
    <mergeCell ref="N102:O102"/>
    <mergeCell ref="P102:Q102"/>
    <mergeCell ref="R100:T100"/>
    <mergeCell ref="C101:E101"/>
    <mergeCell ref="F101:I101"/>
    <mergeCell ref="J101:K101"/>
    <mergeCell ref="L101:M101"/>
    <mergeCell ref="N101:O101"/>
    <mergeCell ref="P101:Q101"/>
    <mergeCell ref="R101:T101"/>
    <mergeCell ref="C100:E100"/>
    <mergeCell ref="F100:I100"/>
    <mergeCell ref="J100:K100"/>
    <mergeCell ref="L100:M100"/>
    <mergeCell ref="N100:O100"/>
    <mergeCell ref="P100:Q100"/>
    <mergeCell ref="R98:T98"/>
    <mergeCell ref="C99:E99"/>
    <mergeCell ref="F99:I99"/>
    <mergeCell ref="J99:K99"/>
    <mergeCell ref="L99:M99"/>
    <mergeCell ref="N99:O99"/>
    <mergeCell ref="P99:Q99"/>
    <mergeCell ref="R99:T99"/>
    <mergeCell ref="C98:E98"/>
    <mergeCell ref="F98:I98"/>
    <mergeCell ref="J98:K98"/>
    <mergeCell ref="L98:M98"/>
    <mergeCell ref="N98:O98"/>
    <mergeCell ref="P98:Q98"/>
    <mergeCell ref="R96:T96"/>
    <mergeCell ref="C97:E97"/>
    <mergeCell ref="F97:I97"/>
    <mergeCell ref="J97:K97"/>
    <mergeCell ref="L97:M97"/>
    <mergeCell ref="N97:O97"/>
    <mergeCell ref="P97:Q97"/>
    <mergeCell ref="R97:T97"/>
    <mergeCell ref="C96:E96"/>
    <mergeCell ref="F96:I96"/>
    <mergeCell ref="J96:K96"/>
    <mergeCell ref="L96:M96"/>
    <mergeCell ref="N96:O96"/>
    <mergeCell ref="P96:Q96"/>
    <mergeCell ref="R94:T94"/>
    <mergeCell ref="C95:E95"/>
    <mergeCell ref="F95:I95"/>
    <mergeCell ref="J95:K95"/>
    <mergeCell ref="L95:M95"/>
    <mergeCell ref="N95:O95"/>
    <mergeCell ref="P95:Q95"/>
    <mergeCell ref="R95:T95"/>
    <mergeCell ref="C94:E94"/>
    <mergeCell ref="F94:I94"/>
    <mergeCell ref="J94:K94"/>
    <mergeCell ref="L94:M94"/>
    <mergeCell ref="N94:O94"/>
    <mergeCell ref="P94:Q94"/>
    <mergeCell ref="R92:T92"/>
    <mergeCell ref="C93:E93"/>
    <mergeCell ref="F93:I93"/>
    <mergeCell ref="J93:K93"/>
    <mergeCell ref="L93:M93"/>
    <mergeCell ref="N93:O93"/>
    <mergeCell ref="P93:Q93"/>
    <mergeCell ref="R93:T93"/>
    <mergeCell ref="C92:E92"/>
    <mergeCell ref="F92:I92"/>
    <mergeCell ref="J92:K92"/>
    <mergeCell ref="L92:M92"/>
    <mergeCell ref="N92:O92"/>
    <mergeCell ref="P92:Q92"/>
    <mergeCell ref="R90:T90"/>
    <mergeCell ref="C91:E91"/>
    <mergeCell ref="F91:I91"/>
    <mergeCell ref="J91:K91"/>
    <mergeCell ref="L91:M91"/>
    <mergeCell ref="N91:O91"/>
    <mergeCell ref="P91:Q91"/>
    <mergeCell ref="R91:T91"/>
    <mergeCell ref="C90:E90"/>
    <mergeCell ref="F90:I90"/>
    <mergeCell ref="J90:K90"/>
    <mergeCell ref="L90:M90"/>
    <mergeCell ref="N90:O90"/>
    <mergeCell ref="P90:Q90"/>
    <mergeCell ref="R88:T88"/>
    <mergeCell ref="C89:E89"/>
    <mergeCell ref="F89:I89"/>
    <mergeCell ref="J89:K89"/>
    <mergeCell ref="L89:M89"/>
    <mergeCell ref="N89:O89"/>
    <mergeCell ref="P89:Q89"/>
    <mergeCell ref="R89:T89"/>
    <mergeCell ref="C88:E88"/>
    <mergeCell ref="F88:I88"/>
    <mergeCell ref="J88:K88"/>
    <mergeCell ref="L88:M88"/>
    <mergeCell ref="N88:O88"/>
    <mergeCell ref="P88:Q88"/>
    <mergeCell ref="R86:T86"/>
    <mergeCell ref="C87:E87"/>
    <mergeCell ref="F87:I87"/>
    <mergeCell ref="J87:K87"/>
    <mergeCell ref="L87:M87"/>
    <mergeCell ref="N87:O87"/>
    <mergeCell ref="P87:Q87"/>
    <mergeCell ref="R87:T87"/>
    <mergeCell ref="C86:E86"/>
    <mergeCell ref="F86:I86"/>
    <mergeCell ref="J86:K86"/>
    <mergeCell ref="L86:M86"/>
    <mergeCell ref="N86:O86"/>
    <mergeCell ref="P86:Q86"/>
    <mergeCell ref="R84:T84"/>
    <mergeCell ref="C85:E85"/>
    <mergeCell ref="F85:I85"/>
    <mergeCell ref="J85:K85"/>
    <mergeCell ref="L85:M85"/>
    <mergeCell ref="N85:O85"/>
    <mergeCell ref="P85:Q85"/>
    <mergeCell ref="R85:T85"/>
    <mergeCell ref="C84:E84"/>
    <mergeCell ref="F84:I84"/>
    <mergeCell ref="J84:K84"/>
    <mergeCell ref="L84:M84"/>
    <mergeCell ref="N84:O84"/>
    <mergeCell ref="P84:Q84"/>
    <mergeCell ref="R82:T82"/>
    <mergeCell ref="C83:E83"/>
    <mergeCell ref="F83:I83"/>
    <mergeCell ref="J83:K83"/>
    <mergeCell ref="L83:M83"/>
    <mergeCell ref="N83:O83"/>
    <mergeCell ref="P83:Q83"/>
    <mergeCell ref="R83:T83"/>
    <mergeCell ref="C82:E82"/>
    <mergeCell ref="F82:I82"/>
    <mergeCell ref="J82:K82"/>
    <mergeCell ref="L82:M82"/>
    <mergeCell ref="N82:O82"/>
    <mergeCell ref="P82:Q82"/>
    <mergeCell ref="R80:T80"/>
    <mergeCell ref="C81:E81"/>
    <mergeCell ref="F81:I81"/>
    <mergeCell ref="J81:K81"/>
    <mergeCell ref="L81:M81"/>
    <mergeCell ref="N81:O81"/>
    <mergeCell ref="P81:Q81"/>
    <mergeCell ref="R81:T81"/>
    <mergeCell ref="C80:E80"/>
    <mergeCell ref="F80:I80"/>
    <mergeCell ref="J80:K80"/>
    <mergeCell ref="L80:M80"/>
    <mergeCell ref="N80:O80"/>
    <mergeCell ref="P80:Q80"/>
    <mergeCell ref="R78:T78"/>
    <mergeCell ref="C79:E79"/>
    <mergeCell ref="F79:I79"/>
    <mergeCell ref="J79:K79"/>
    <mergeCell ref="L79:M79"/>
    <mergeCell ref="N79:O79"/>
    <mergeCell ref="P79:Q79"/>
    <mergeCell ref="R79:T79"/>
    <mergeCell ref="C78:E78"/>
    <mergeCell ref="F78:I78"/>
    <mergeCell ref="J78:K78"/>
    <mergeCell ref="L78:M78"/>
    <mergeCell ref="N78:O78"/>
    <mergeCell ref="P78:Q78"/>
    <mergeCell ref="R76:T76"/>
    <mergeCell ref="C77:E77"/>
    <mergeCell ref="F77:I77"/>
    <mergeCell ref="J77:K77"/>
    <mergeCell ref="L77:M77"/>
    <mergeCell ref="N77:O77"/>
    <mergeCell ref="P77:Q77"/>
    <mergeCell ref="R77:T77"/>
    <mergeCell ref="C76:E76"/>
    <mergeCell ref="F76:I76"/>
    <mergeCell ref="J76:K76"/>
    <mergeCell ref="L76:M76"/>
    <mergeCell ref="N76:O76"/>
    <mergeCell ref="P76:Q76"/>
    <mergeCell ref="R74:T74"/>
    <mergeCell ref="C75:E75"/>
    <mergeCell ref="F75:I75"/>
    <mergeCell ref="J75:K75"/>
    <mergeCell ref="L75:M75"/>
    <mergeCell ref="N75:O75"/>
    <mergeCell ref="P75:Q75"/>
    <mergeCell ref="R75:T75"/>
    <mergeCell ref="C74:E74"/>
    <mergeCell ref="F74:I74"/>
    <mergeCell ref="J74:K74"/>
    <mergeCell ref="L74:M74"/>
    <mergeCell ref="N74:O74"/>
    <mergeCell ref="P74:Q74"/>
    <mergeCell ref="R72:T72"/>
    <mergeCell ref="C73:E73"/>
    <mergeCell ref="F73:I73"/>
    <mergeCell ref="J73:K73"/>
    <mergeCell ref="L73:M73"/>
    <mergeCell ref="N73:O73"/>
    <mergeCell ref="P73:Q73"/>
    <mergeCell ref="R73:T73"/>
    <mergeCell ref="C72:E72"/>
    <mergeCell ref="F72:I72"/>
    <mergeCell ref="J72:K72"/>
    <mergeCell ref="L72:M72"/>
    <mergeCell ref="N72:O72"/>
    <mergeCell ref="P72:Q72"/>
    <mergeCell ref="R70:T70"/>
    <mergeCell ref="C71:E71"/>
    <mergeCell ref="F71:I71"/>
    <mergeCell ref="J71:K71"/>
    <mergeCell ref="L71:M71"/>
    <mergeCell ref="N71:O71"/>
    <mergeCell ref="P71:Q71"/>
    <mergeCell ref="R71:T71"/>
    <mergeCell ref="C70:E70"/>
    <mergeCell ref="F70:I70"/>
    <mergeCell ref="J70:K70"/>
    <mergeCell ref="L70:M70"/>
    <mergeCell ref="N70:O70"/>
    <mergeCell ref="P70:Q70"/>
    <mergeCell ref="R68:T68"/>
    <mergeCell ref="C69:E69"/>
    <mergeCell ref="F69:I69"/>
    <mergeCell ref="J69:K69"/>
    <mergeCell ref="L69:M69"/>
    <mergeCell ref="N69:O69"/>
    <mergeCell ref="P69:Q69"/>
    <mergeCell ref="R69:T69"/>
    <mergeCell ref="C68:E68"/>
    <mergeCell ref="F68:I68"/>
    <mergeCell ref="J68:K68"/>
    <mergeCell ref="L68:M68"/>
    <mergeCell ref="N68:O68"/>
    <mergeCell ref="P68:Q68"/>
    <mergeCell ref="R66:T66"/>
    <mergeCell ref="C67:E67"/>
    <mergeCell ref="F67:I67"/>
    <mergeCell ref="J67:K67"/>
    <mergeCell ref="L67:M67"/>
    <mergeCell ref="N67:O67"/>
    <mergeCell ref="P67:Q67"/>
    <mergeCell ref="R67:T67"/>
    <mergeCell ref="C66:E66"/>
    <mergeCell ref="F66:I66"/>
    <mergeCell ref="J66:K66"/>
    <mergeCell ref="L66:M66"/>
    <mergeCell ref="N66:O66"/>
    <mergeCell ref="P66:Q66"/>
    <mergeCell ref="R64:T64"/>
    <mergeCell ref="C65:E65"/>
    <mergeCell ref="F65:I65"/>
    <mergeCell ref="J65:K65"/>
    <mergeCell ref="L65:M65"/>
    <mergeCell ref="N65:O65"/>
    <mergeCell ref="P65:Q65"/>
    <mergeCell ref="R65:T65"/>
    <mergeCell ref="C64:E64"/>
    <mergeCell ref="F64:I64"/>
    <mergeCell ref="J64:K64"/>
    <mergeCell ref="L64:M64"/>
    <mergeCell ref="N64:O64"/>
    <mergeCell ref="P64:Q64"/>
    <mergeCell ref="R62:T62"/>
    <mergeCell ref="C63:E63"/>
    <mergeCell ref="F63:I63"/>
    <mergeCell ref="J63:K63"/>
    <mergeCell ref="L63:M63"/>
    <mergeCell ref="N63:O63"/>
    <mergeCell ref="P63:Q63"/>
    <mergeCell ref="R63:T63"/>
    <mergeCell ref="C62:E62"/>
    <mergeCell ref="F62:I62"/>
    <mergeCell ref="J62:K62"/>
    <mergeCell ref="L62:M62"/>
    <mergeCell ref="N62:O62"/>
    <mergeCell ref="P62:Q62"/>
    <mergeCell ref="R60:T60"/>
    <mergeCell ref="C61:E61"/>
    <mergeCell ref="F61:I61"/>
    <mergeCell ref="J61:K61"/>
    <mergeCell ref="L61:M61"/>
    <mergeCell ref="N61:O61"/>
    <mergeCell ref="P61:Q61"/>
    <mergeCell ref="R61:T61"/>
    <mergeCell ref="C60:E60"/>
    <mergeCell ref="F60:I60"/>
    <mergeCell ref="J60:K60"/>
    <mergeCell ref="L60:M60"/>
    <mergeCell ref="N60:O60"/>
    <mergeCell ref="P60:Q60"/>
    <mergeCell ref="R58:T58"/>
    <mergeCell ref="C59:E59"/>
    <mergeCell ref="F59:I59"/>
    <mergeCell ref="J59:K59"/>
    <mergeCell ref="L59:M59"/>
    <mergeCell ref="N59:O59"/>
    <mergeCell ref="P59:Q59"/>
    <mergeCell ref="R59:T59"/>
    <mergeCell ref="C58:E58"/>
    <mergeCell ref="F58:I58"/>
    <mergeCell ref="J58:K58"/>
    <mergeCell ref="L58:M58"/>
    <mergeCell ref="N58:O58"/>
    <mergeCell ref="P58:Q58"/>
    <mergeCell ref="R56:T56"/>
    <mergeCell ref="C57:E57"/>
    <mergeCell ref="F57:I57"/>
    <mergeCell ref="J57:K57"/>
    <mergeCell ref="L57:M57"/>
    <mergeCell ref="N57:O57"/>
    <mergeCell ref="P57:Q57"/>
    <mergeCell ref="R57:T57"/>
    <mergeCell ref="C56:E56"/>
    <mergeCell ref="F56:I56"/>
    <mergeCell ref="J56:K56"/>
    <mergeCell ref="L56:M56"/>
    <mergeCell ref="N56:O56"/>
    <mergeCell ref="P56:Q56"/>
    <mergeCell ref="R54:T54"/>
    <mergeCell ref="C55:E55"/>
    <mergeCell ref="F55:I55"/>
    <mergeCell ref="J55:K55"/>
    <mergeCell ref="L55:M55"/>
    <mergeCell ref="N55:O55"/>
    <mergeCell ref="P55:Q55"/>
    <mergeCell ref="R55:T55"/>
    <mergeCell ref="C54:E54"/>
    <mergeCell ref="F54:I54"/>
    <mergeCell ref="J54:K54"/>
    <mergeCell ref="L54:M54"/>
    <mergeCell ref="N54:O54"/>
    <mergeCell ref="P54:Q54"/>
    <mergeCell ref="R52:T52"/>
    <mergeCell ref="C53:E53"/>
    <mergeCell ref="F53:I53"/>
    <mergeCell ref="J53:K53"/>
    <mergeCell ref="L53:M53"/>
    <mergeCell ref="N53:O53"/>
    <mergeCell ref="P53:Q53"/>
    <mergeCell ref="R53:T53"/>
    <mergeCell ref="C52:E52"/>
    <mergeCell ref="F52:I52"/>
    <mergeCell ref="J52:K52"/>
    <mergeCell ref="L52:M52"/>
    <mergeCell ref="N52:O52"/>
    <mergeCell ref="P52:Q52"/>
    <mergeCell ref="R50:T50"/>
    <mergeCell ref="C51:E51"/>
    <mergeCell ref="F51:I51"/>
    <mergeCell ref="J51:K51"/>
    <mergeCell ref="L51:M51"/>
    <mergeCell ref="N51:O51"/>
    <mergeCell ref="P51:Q51"/>
    <mergeCell ref="R51:T51"/>
    <mergeCell ref="C50:E50"/>
    <mergeCell ref="F50:I50"/>
    <mergeCell ref="J50:K50"/>
    <mergeCell ref="L50:M50"/>
    <mergeCell ref="N50:O50"/>
    <mergeCell ref="P50:Q50"/>
    <mergeCell ref="R48:T48"/>
    <mergeCell ref="C49:E49"/>
    <mergeCell ref="F49:I49"/>
    <mergeCell ref="J49:K49"/>
    <mergeCell ref="L49:M49"/>
    <mergeCell ref="N49:O49"/>
    <mergeCell ref="P49:Q49"/>
    <mergeCell ref="R49:T49"/>
    <mergeCell ref="C48:E48"/>
    <mergeCell ref="F48:I48"/>
    <mergeCell ref="J48:K48"/>
    <mergeCell ref="L48:M48"/>
    <mergeCell ref="N48:O48"/>
    <mergeCell ref="P48:Q48"/>
    <mergeCell ref="R46:T46"/>
    <mergeCell ref="C47:E47"/>
    <mergeCell ref="F47:I47"/>
    <mergeCell ref="J47:K47"/>
    <mergeCell ref="L47:M47"/>
    <mergeCell ref="N47:O47"/>
    <mergeCell ref="P47:Q47"/>
    <mergeCell ref="R47:T47"/>
    <mergeCell ref="C46:E46"/>
    <mergeCell ref="F46:I46"/>
    <mergeCell ref="J46:K46"/>
    <mergeCell ref="L46:M46"/>
    <mergeCell ref="N46:O46"/>
    <mergeCell ref="P46:Q46"/>
    <mergeCell ref="R44:T44"/>
    <mergeCell ref="C45:E45"/>
    <mergeCell ref="F45:I45"/>
    <mergeCell ref="J45:K45"/>
    <mergeCell ref="L45:M45"/>
    <mergeCell ref="N45:O45"/>
    <mergeCell ref="P45:Q45"/>
    <mergeCell ref="R45:T45"/>
    <mergeCell ref="C44:E44"/>
    <mergeCell ref="F44:I44"/>
    <mergeCell ref="J44:K44"/>
    <mergeCell ref="L44:M44"/>
    <mergeCell ref="N44:O44"/>
    <mergeCell ref="P44:Q44"/>
    <mergeCell ref="R42:T42"/>
    <mergeCell ref="C43:E43"/>
    <mergeCell ref="F43:I43"/>
    <mergeCell ref="J43:K43"/>
    <mergeCell ref="L43:M43"/>
    <mergeCell ref="N43:O43"/>
    <mergeCell ref="P43:Q43"/>
    <mergeCell ref="R43:T43"/>
    <mergeCell ref="C42:E42"/>
    <mergeCell ref="F42:I42"/>
    <mergeCell ref="J42:K42"/>
    <mergeCell ref="L42:M42"/>
    <mergeCell ref="N42:O42"/>
    <mergeCell ref="P42:Q42"/>
    <mergeCell ref="R40:T40"/>
    <mergeCell ref="C41:E41"/>
    <mergeCell ref="F41:I41"/>
    <mergeCell ref="J41:K41"/>
    <mergeCell ref="L41:M41"/>
    <mergeCell ref="N41:O41"/>
    <mergeCell ref="P41:Q41"/>
    <mergeCell ref="R41:T41"/>
    <mergeCell ref="C40:E40"/>
    <mergeCell ref="F40:I40"/>
    <mergeCell ref="J40:K40"/>
    <mergeCell ref="L40:M40"/>
    <mergeCell ref="N40:O40"/>
    <mergeCell ref="P40:Q40"/>
    <mergeCell ref="R38:T38"/>
    <mergeCell ref="C39:E39"/>
    <mergeCell ref="F39:I39"/>
    <mergeCell ref="J39:K39"/>
    <mergeCell ref="L39:M39"/>
    <mergeCell ref="N39:O39"/>
    <mergeCell ref="P39:Q39"/>
    <mergeCell ref="R39:T39"/>
    <mergeCell ref="C38:E38"/>
    <mergeCell ref="F38:I38"/>
    <mergeCell ref="J38:K38"/>
    <mergeCell ref="L38:M38"/>
    <mergeCell ref="N38:O38"/>
    <mergeCell ref="P38:Q38"/>
    <mergeCell ref="R36:T36"/>
    <mergeCell ref="C37:E37"/>
    <mergeCell ref="F37:I37"/>
    <mergeCell ref="J37:K37"/>
    <mergeCell ref="L37:M37"/>
    <mergeCell ref="N37:O37"/>
    <mergeCell ref="P37:Q37"/>
    <mergeCell ref="R37:T37"/>
    <mergeCell ref="C36:E36"/>
    <mergeCell ref="F36:I36"/>
    <mergeCell ref="J36:K36"/>
    <mergeCell ref="L36:M36"/>
    <mergeCell ref="N36:O36"/>
    <mergeCell ref="P36:Q36"/>
    <mergeCell ref="R34:T34"/>
    <mergeCell ref="C35:E35"/>
    <mergeCell ref="F35:I35"/>
    <mergeCell ref="J35:K35"/>
    <mergeCell ref="L35:M35"/>
    <mergeCell ref="N35:O35"/>
    <mergeCell ref="P35:Q35"/>
    <mergeCell ref="R35:T35"/>
    <mergeCell ref="C34:E34"/>
    <mergeCell ref="F34:I34"/>
    <mergeCell ref="J34:K34"/>
    <mergeCell ref="L34:M34"/>
    <mergeCell ref="N34:O34"/>
    <mergeCell ref="P34:Q34"/>
    <mergeCell ref="R32:T32"/>
    <mergeCell ref="C33:E33"/>
    <mergeCell ref="F33:I33"/>
    <mergeCell ref="J33:K33"/>
    <mergeCell ref="L33:M33"/>
    <mergeCell ref="N33:O33"/>
    <mergeCell ref="P33:Q33"/>
    <mergeCell ref="R33:T33"/>
    <mergeCell ref="C32:E32"/>
    <mergeCell ref="F32:I32"/>
    <mergeCell ref="J32:K32"/>
    <mergeCell ref="L32:M32"/>
    <mergeCell ref="N32:O32"/>
    <mergeCell ref="P32:Q32"/>
    <mergeCell ref="R30:T30"/>
    <mergeCell ref="C31:E31"/>
    <mergeCell ref="F31:I31"/>
    <mergeCell ref="J31:K31"/>
    <mergeCell ref="L31:M31"/>
    <mergeCell ref="N31:O31"/>
    <mergeCell ref="P31:Q31"/>
    <mergeCell ref="R31:T31"/>
    <mergeCell ref="C30:E30"/>
    <mergeCell ref="F30:I30"/>
    <mergeCell ref="J30:K30"/>
    <mergeCell ref="L30:M30"/>
    <mergeCell ref="N30:O30"/>
    <mergeCell ref="P30:Q30"/>
    <mergeCell ref="R28:T28"/>
    <mergeCell ref="C29:E29"/>
    <mergeCell ref="F29:I29"/>
    <mergeCell ref="J29:K29"/>
    <mergeCell ref="L29:M29"/>
    <mergeCell ref="N29:O29"/>
    <mergeCell ref="P29:Q29"/>
    <mergeCell ref="R29:T29"/>
    <mergeCell ref="C28:E28"/>
    <mergeCell ref="F28:I28"/>
    <mergeCell ref="J28:K28"/>
    <mergeCell ref="L28:M28"/>
    <mergeCell ref="N28:O28"/>
    <mergeCell ref="P28:Q28"/>
    <mergeCell ref="R26:T26"/>
    <mergeCell ref="C27:E27"/>
    <mergeCell ref="F27:I27"/>
    <mergeCell ref="J27:K27"/>
    <mergeCell ref="L27:M27"/>
    <mergeCell ref="N27:O27"/>
    <mergeCell ref="P27:Q27"/>
    <mergeCell ref="R27:T27"/>
    <mergeCell ref="C26:E26"/>
    <mergeCell ref="F26:I26"/>
    <mergeCell ref="J26:K26"/>
    <mergeCell ref="L26:M26"/>
    <mergeCell ref="N26:O26"/>
    <mergeCell ref="P26:Q26"/>
    <mergeCell ref="R24:T24"/>
    <mergeCell ref="C25:E25"/>
    <mergeCell ref="F25:I25"/>
    <mergeCell ref="J25:K25"/>
    <mergeCell ref="L25:M25"/>
    <mergeCell ref="N25:O25"/>
    <mergeCell ref="P25:Q25"/>
    <mergeCell ref="R25:T25"/>
    <mergeCell ref="C24:E24"/>
    <mergeCell ref="F24:I24"/>
    <mergeCell ref="J24:K24"/>
    <mergeCell ref="L24:M24"/>
    <mergeCell ref="N24:O24"/>
    <mergeCell ref="P24:Q24"/>
    <mergeCell ref="R22:T22"/>
    <mergeCell ref="C23:E23"/>
    <mergeCell ref="F23:I23"/>
    <mergeCell ref="J23:K23"/>
    <mergeCell ref="L23:M23"/>
    <mergeCell ref="N23:O23"/>
    <mergeCell ref="P23:Q23"/>
    <mergeCell ref="R23:T23"/>
    <mergeCell ref="C22:E22"/>
    <mergeCell ref="F22:I22"/>
    <mergeCell ref="J22:K22"/>
    <mergeCell ref="L22:M22"/>
    <mergeCell ref="N22:O22"/>
    <mergeCell ref="P22:Q22"/>
    <mergeCell ref="R20:T20"/>
    <mergeCell ref="C21:E21"/>
    <mergeCell ref="F21:I21"/>
    <mergeCell ref="J21:K21"/>
    <mergeCell ref="L21:M21"/>
    <mergeCell ref="N21:O21"/>
    <mergeCell ref="P21:Q21"/>
    <mergeCell ref="R21:T21"/>
    <mergeCell ref="C20:E20"/>
    <mergeCell ref="F20:I20"/>
    <mergeCell ref="J20:K20"/>
    <mergeCell ref="L20:M20"/>
    <mergeCell ref="N20:O20"/>
    <mergeCell ref="P20:Q20"/>
    <mergeCell ref="B4:C4"/>
    <mergeCell ref="D4:E4"/>
    <mergeCell ref="B8:E8"/>
    <mergeCell ref="F8:G8"/>
    <mergeCell ref="B13:B14"/>
    <mergeCell ref="C13:D14"/>
    <mergeCell ref="B5:C5"/>
    <mergeCell ref="D5:E5"/>
    <mergeCell ref="B9:E9"/>
    <mergeCell ref="R18:T18"/>
    <mergeCell ref="C19:E19"/>
    <mergeCell ref="F19:I19"/>
    <mergeCell ref="J19:K19"/>
    <mergeCell ref="L19:M19"/>
    <mergeCell ref="N19:O19"/>
    <mergeCell ref="P19:Q19"/>
    <mergeCell ref="R19:T19"/>
    <mergeCell ref="C18:E18"/>
    <mergeCell ref="F18:I18"/>
    <mergeCell ref="J18:K18"/>
    <mergeCell ref="L18:M18"/>
    <mergeCell ref="N18:O18"/>
    <mergeCell ref="P18:Q18"/>
    <mergeCell ref="F9:G9"/>
    <mergeCell ref="B6:C6"/>
    <mergeCell ref="D6:E6"/>
    <mergeCell ref="B10:E10"/>
    <mergeCell ref="F10:G10"/>
    <mergeCell ref="B11:E11"/>
    <mergeCell ref="F11:G11"/>
  </mergeCells>
  <conditionalFormatting sqref="P19:Q218">
    <cfRule type="cellIs" dxfId="210" priority="20" operator="between">
      <formula>0.1</formula>
      <formula>1.9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84"/>
  <sheetViews>
    <sheetView workbookViewId="0">
      <selection activeCell="O13" sqref="O13"/>
    </sheetView>
  </sheetViews>
  <sheetFormatPr defaultRowHeight="15" x14ac:dyDescent="0.2"/>
  <cols>
    <col min="1" max="1" width="18.0234375" customWidth="1"/>
    <col min="2" max="2" width="11.56640625" customWidth="1"/>
    <col min="3" max="3" width="13.5859375" customWidth="1"/>
    <col min="4" max="4" width="9.68359375" customWidth="1"/>
    <col min="5" max="5" width="10.35546875" customWidth="1"/>
    <col min="11" max="11" width="11.02734375" customWidth="1"/>
    <col min="13" max="13" width="11.8359375" customWidth="1"/>
    <col min="16" max="16" width="14.2578125" customWidth="1"/>
  </cols>
  <sheetData>
    <row r="1" spans="1:26" ht="23.25" x14ac:dyDescent="0.3">
      <c r="A1" s="149" t="s">
        <v>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</row>
    <row r="2" spans="1:26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44" t="s">
        <v>148</v>
      </c>
      <c r="B3" s="74"/>
      <c r="C3" s="73" t="s">
        <v>93</v>
      </c>
      <c r="D3" s="73" t="s">
        <v>94</v>
      </c>
      <c r="E3" s="73" t="s">
        <v>95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194" t="s">
        <v>29</v>
      </c>
      <c r="B4" s="194"/>
      <c r="C4" s="74"/>
      <c r="D4" s="74"/>
      <c r="E4" s="74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130" t="s">
        <v>104</v>
      </c>
      <c r="B5" s="132"/>
      <c r="C5" s="29"/>
      <c r="D5" s="29"/>
      <c r="E5" s="2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94" t="s">
        <v>34</v>
      </c>
      <c r="B6" s="194"/>
      <c r="C6" s="73" t="s">
        <v>35</v>
      </c>
      <c r="D6" s="194" t="s">
        <v>36</v>
      </c>
      <c r="E6" s="194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83" t="s">
        <v>30</v>
      </c>
      <c r="B7" s="85"/>
      <c r="C7" s="29"/>
      <c r="D7" s="218"/>
      <c r="E7" s="219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83" t="s">
        <v>31</v>
      </c>
      <c r="B8" s="85"/>
      <c r="C8" s="29"/>
      <c r="D8" s="218"/>
      <c r="E8" s="219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83" t="s">
        <v>96</v>
      </c>
      <c r="B9" s="85"/>
      <c r="C9" s="60">
        <f>C5*C4</f>
        <v>0</v>
      </c>
      <c r="D9" s="218"/>
      <c r="E9" s="219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83" t="s">
        <v>97</v>
      </c>
      <c r="B10" s="85"/>
      <c r="C10" s="60">
        <f>D5*D4</f>
        <v>0</v>
      </c>
      <c r="D10" s="218"/>
      <c r="E10" s="219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83" t="s">
        <v>98</v>
      </c>
      <c r="B11" s="85"/>
      <c r="C11" s="60">
        <f>E5*E4</f>
        <v>0</v>
      </c>
      <c r="D11" s="218"/>
      <c r="E11" s="219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83" t="s">
        <v>43</v>
      </c>
      <c r="B12" s="85"/>
      <c r="C12" s="29"/>
      <c r="D12" s="218"/>
      <c r="E12" s="21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83" t="s">
        <v>32</v>
      </c>
      <c r="B13" s="85"/>
      <c r="C13" s="29"/>
      <c r="D13" s="299"/>
      <c r="E13" s="299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83" t="s">
        <v>33</v>
      </c>
      <c r="B14" s="85"/>
      <c r="C14" s="29"/>
      <c r="D14" s="299"/>
      <c r="E14" s="299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46"/>
      <c r="B15" s="14"/>
      <c r="C15" s="105"/>
      <c r="D15" s="14"/>
      <c r="E15" s="14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109" t="s">
        <v>101</v>
      </c>
      <c r="B16" s="110"/>
      <c r="C16" s="110"/>
      <c r="D16" s="111"/>
      <c r="E16" s="168">
        <f>MAX(C27,I27,O27)</f>
        <v>0</v>
      </c>
      <c r="F16" s="168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109" t="s">
        <v>102</v>
      </c>
      <c r="B17" s="110"/>
      <c r="C17" s="110"/>
      <c r="D17" s="111"/>
      <c r="E17" s="169">
        <f>IF(E16=C27,(D35),(IF(E16=I27,(J35),(P35))))</f>
        <v>0</v>
      </c>
      <c r="F17" s="17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09" t="s">
        <v>106</v>
      </c>
      <c r="B18" s="110"/>
      <c r="C18" s="110"/>
      <c r="D18" s="111"/>
      <c r="E18" s="164" t="e">
        <f>IF(E16=C27,(D36),(IF(E16=I27,(J36),(P36))))</f>
        <v>#DIV/0!</v>
      </c>
      <c r="F18" s="16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09" t="s">
        <v>103</v>
      </c>
      <c r="B19" s="110"/>
      <c r="C19" s="110"/>
      <c r="D19" s="111"/>
      <c r="E19" s="166">
        <f>IF(E16=C27,(SMALL(D30:E34,1)),(IF(E16=I27,(SMALL(J30:K34,1)),(SMALL(P30:Q34,1)))))</f>
        <v>0</v>
      </c>
      <c r="F19" s="167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46"/>
      <c r="B20" s="14"/>
      <c r="C20" s="105"/>
      <c r="D20" s="14"/>
      <c r="E20" s="14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46"/>
      <c r="B21" s="133" t="s">
        <v>17</v>
      </c>
      <c r="C21" s="171" t="e">
        <f>(P36+J36+D36)/(IF(D36=0,(0),(1))+IF(J36=0,(0),(1))+IF(P36=0,(0),(1)))</f>
        <v>#DIV/0!</v>
      </c>
      <c r="D21" s="2"/>
      <c r="E21" s="14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46"/>
      <c r="B22" s="134"/>
      <c r="C22" s="172"/>
      <c r="D22" s="1" t="s">
        <v>23</v>
      </c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">
      <c r="A23" s="46"/>
      <c r="B23" s="14"/>
      <c r="C23" s="105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">
      <c r="A24" s="46"/>
      <c r="B24" s="14"/>
      <c r="C24" s="105"/>
      <c r="D24" s="14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.75" x14ac:dyDescent="0.2">
      <c r="A26" s="2"/>
      <c r="B26" s="240" t="s">
        <v>38</v>
      </c>
      <c r="C26" s="241"/>
      <c r="D26" s="241"/>
      <c r="E26" s="242"/>
      <c r="F26" s="147" t="s">
        <v>45</v>
      </c>
      <c r="G26" s="2"/>
      <c r="H26" s="240" t="s">
        <v>38</v>
      </c>
      <c r="I26" s="241"/>
      <c r="J26" s="241"/>
      <c r="K26" s="242"/>
      <c r="L26" s="147" t="s">
        <v>45</v>
      </c>
      <c r="M26" s="2"/>
      <c r="N26" s="240" t="s">
        <v>38</v>
      </c>
      <c r="O26" s="241"/>
      <c r="P26" s="241"/>
      <c r="Q26" s="242"/>
      <c r="R26" s="147" t="s">
        <v>45</v>
      </c>
      <c r="S26" s="2"/>
      <c r="T26" s="240" t="s">
        <v>38</v>
      </c>
      <c r="U26" s="241"/>
      <c r="V26" s="241"/>
      <c r="W26" s="242"/>
      <c r="X26" s="147" t="s">
        <v>45</v>
      </c>
      <c r="Y26" s="2"/>
      <c r="Z26" s="2"/>
    </row>
    <row r="27" spans="1:26" x14ac:dyDescent="0.2">
      <c r="A27" s="2"/>
      <c r="B27" s="42" t="s">
        <v>18</v>
      </c>
      <c r="C27" s="243"/>
      <c r="D27" s="244"/>
      <c r="E27" s="245"/>
      <c r="F27" s="147"/>
      <c r="G27" s="2"/>
      <c r="H27" s="42" t="s">
        <v>18</v>
      </c>
      <c r="I27" s="243"/>
      <c r="J27" s="244"/>
      <c r="K27" s="245"/>
      <c r="L27" s="147"/>
      <c r="M27" s="2"/>
      <c r="N27" s="42" t="s">
        <v>18</v>
      </c>
      <c r="O27" s="243"/>
      <c r="P27" s="244"/>
      <c r="Q27" s="245"/>
      <c r="R27" s="147"/>
      <c r="S27" s="2"/>
      <c r="T27" s="42" t="s">
        <v>18</v>
      </c>
      <c r="U27" s="243"/>
      <c r="V27" s="244"/>
      <c r="W27" s="245"/>
      <c r="X27" s="147"/>
      <c r="Y27" s="2"/>
      <c r="Z27" s="2"/>
    </row>
    <row r="28" spans="1:26" x14ac:dyDescent="0.2">
      <c r="A28" s="2"/>
      <c r="B28" s="216" t="s">
        <v>39</v>
      </c>
      <c r="C28" s="217"/>
      <c r="D28" s="218"/>
      <c r="E28" s="219"/>
      <c r="F28" s="147"/>
      <c r="G28" s="2"/>
      <c r="H28" s="216" t="s">
        <v>39</v>
      </c>
      <c r="I28" s="217"/>
      <c r="J28" s="218"/>
      <c r="K28" s="219"/>
      <c r="L28" s="147"/>
      <c r="M28" s="2"/>
      <c r="N28" s="216" t="s">
        <v>39</v>
      </c>
      <c r="O28" s="217"/>
      <c r="P28" s="218"/>
      <c r="Q28" s="219"/>
      <c r="R28" s="147"/>
      <c r="S28" s="2"/>
      <c r="T28" s="216" t="s">
        <v>39</v>
      </c>
      <c r="U28" s="217"/>
      <c r="V28" s="218"/>
      <c r="W28" s="219"/>
      <c r="X28" s="147"/>
      <c r="Y28" s="2"/>
      <c r="Z28" s="2"/>
    </row>
    <row r="29" spans="1:26" x14ac:dyDescent="0.2">
      <c r="A29" s="2"/>
      <c r="B29" s="290"/>
      <c r="C29" s="291"/>
      <c r="D29" s="291"/>
      <c r="E29" s="292"/>
      <c r="F29" s="147"/>
      <c r="G29" s="2"/>
      <c r="H29" s="290"/>
      <c r="I29" s="291"/>
      <c r="J29" s="291"/>
      <c r="K29" s="292"/>
      <c r="L29" s="147"/>
      <c r="M29" s="2"/>
      <c r="N29" s="290"/>
      <c r="O29" s="291"/>
      <c r="P29" s="291"/>
      <c r="Q29" s="292"/>
      <c r="R29" s="147"/>
      <c r="S29" s="2"/>
      <c r="T29" s="290"/>
      <c r="U29" s="291"/>
      <c r="V29" s="291"/>
      <c r="W29" s="292"/>
      <c r="X29" s="147"/>
      <c r="Y29" s="2"/>
      <c r="Z29" s="2"/>
    </row>
    <row r="30" spans="1:26" x14ac:dyDescent="0.2">
      <c r="A30" s="2"/>
      <c r="B30" s="297" t="s">
        <v>40</v>
      </c>
      <c r="C30" s="298"/>
      <c r="D30" s="220">
        <f>D28+D9</f>
        <v>0</v>
      </c>
      <c r="E30" s="221"/>
      <c r="F30" s="74"/>
      <c r="G30" s="2"/>
      <c r="H30" s="297" t="s">
        <v>40</v>
      </c>
      <c r="I30" s="298"/>
      <c r="J30" s="220">
        <f>(IF(AND(J28&gt;=D30,L30="x"),(J28+D9),(D30)))+(IF( AND( J28&lt;=D30-1,L30="x"),(+D9-(D30-J28)),(0)))</f>
        <v>0</v>
      </c>
      <c r="K30" s="221"/>
      <c r="L30" s="74"/>
      <c r="M30" s="2"/>
      <c r="N30" s="297" t="s">
        <v>40</v>
      </c>
      <c r="O30" s="298"/>
      <c r="P30" s="220">
        <f>(IF(AND(P28&gt;=J30,R30="x"),(P28+D9),(J30)))+(IF( AND( P28&lt;=J30-1,R30="x"),(+D9-(J30-P28)),(0)))</f>
        <v>0</v>
      </c>
      <c r="Q30" s="221"/>
      <c r="R30" s="74"/>
      <c r="S30" s="2"/>
      <c r="T30" s="297" t="s">
        <v>40</v>
      </c>
      <c r="U30" s="298"/>
      <c r="V30" s="220">
        <f>(IF(AND(V28&gt;=P30,X30="x"),(V28+J9),(P30)))+(IF( AND( V28&lt;=P30-1,X30="x"),(+J9-(P30-V28)),(0)))</f>
        <v>0</v>
      </c>
      <c r="W30" s="221"/>
      <c r="X30" s="74"/>
      <c r="Y30" s="2"/>
      <c r="Z30" s="2"/>
    </row>
    <row r="31" spans="1:26" x14ac:dyDescent="0.2">
      <c r="A31" s="2"/>
      <c r="B31" s="246" t="s">
        <v>30</v>
      </c>
      <c r="C31" s="247"/>
      <c r="D31" s="224">
        <f>D28+D7</f>
        <v>0</v>
      </c>
      <c r="E31" s="225"/>
      <c r="F31" s="74"/>
      <c r="G31" s="2"/>
      <c r="H31" s="246" t="s">
        <v>30</v>
      </c>
      <c r="I31" s="247"/>
      <c r="J31" s="224">
        <f>(IF(AND(J28&gt;=D31,L31="x"),(J28+D7),(D31)))+(IF( AND( J28&lt;=D31-1,L31="x"),(+D7-(D31-J28)),(0)))</f>
        <v>0</v>
      </c>
      <c r="K31" s="225"/>
      <c r="L31" s="74"/>
      <c r="M31" s="2"/>
      <c r="N31" s="246" t="s">
        <v>30</v>
      </c>
      <c r="O31" s="247"/>
      <c r="P31" s="224">
        <f>(IF(AND(P28&gt;=J31,R31="x"),(P28+D7),(J31)))+(IF( AND( P28&lt;=J31-1,R31="x"),(+D7-(J31-P28)),(0)))</f>
        <v>0</v>
      </c>
      <c r="Q31" s="225"/>
      <c r="R31" s="74"/>
      <c r="S31" s="2"/>
      <c r="T31" s="246" t="s">
        <v>30</v>
      </c>
      <c r="U31" s="247"/>
      <c r="V31" s="224">
        <f>(IF(AND(V28&gt;=P31,X31="x"),(V28+C19),(P31)))+(IF( AND( V28&lt;=P31-1,X31="x"),(+C19-(P31-V28)),(0)))</f>
        <v>0</v>
      </c>
      <c r="W31" s="225"/>
      <c r="X31" s="74"/>
      <c r="Y31" s="2"/>
      <c r="Z31" s="2"/>
    </row>
    <row r="32" spans="1:26" x14ac:dyDescent="0.2">
      <c r="A32" s="2"/>
      <c r="B32" s="297" t="s">
        <v>41</v>
      </c>
      <c r="C32" s="298"/>
      <c r="D32" s="220">
        <f>D28+D10</f>
        <v>0</v>
      </c>
      <c r="E32" s="221"/>
      <c r="F32" s="74"/>
      <c r="G32" s="2"/>
      <c r="H32" s="297" t="s">
        <v>41</v>
      </c>
      <c r="I32" s="298"/>
      <c r="J32" s="220">
        <f>(IF(AND(J28&gt;=D32,L32="x"),(J28+D10),(D32)))+(IF( AND( J28&lt;=D32-1,L32="x"),(+D10-(D32-J28)),(0)))</f>
        <v>0</v>
      </c>
      <c r="K32" s="221"/>
      <c r="L32" s="74"/>
      <c r="M32" s="2"/>
      <c r="N32" s="297" t="s">
        <v>41</v>
      </c>
      <c r="O32" s="298"/>
      <c r="P32" s="220">
        <f>(IF(AND(P28&gt;=J32,R32="x"),(P28+D10),(J32)))+(IF( AND( P28&lt;=J32-1,R32="x"),(+D10-(J32-P28)),(0)))</f>
        <v>0</v>
      </c>
      <c r="Q32" s="221"/>
      <c r="R32" s="74"/>
      <c r="S32" s="2"/>
      <c r="T32" s="297" t="s">
        <v>41</v>
      </c>
      <c r="U32" s="298"/>
      <c r="V32" s="220">
        <f>(IF(AND(V28&gt;=P32,X32="x"),(V28+J10),(P32)))+(IF( AND( V28&lt;=P32-1,X32="x"),(+J10-(P32-V28)),(0)))</f>
        <v>0</v>
      </c>
      <c r="W32" s="221"/>
      <c r="X32" s="74"/>
      <c r="Y32" s="2"/>
      <c r="Z32" s="2"/>
    </row>
    <row r="33" spans="1:26" x14ac:dyDescent="0.2">
      <c r="A33" s="2"/>
      <c r="B33" s="246" t="s">
        <v>42</v>
      </c>
      <c r="C33" s="247"/>
      <c r="D33" s="224">
        <f>D28+D11</f>
        <v>0</v>
      </c>
      <c r="E33" s="225"/>
      <c r="F33" s="74"/>
      <c r="G33" s="2"/>
      <c r="H33" s="246" t="s">
        <v>42</v>
      </c>
      <c r="I33" s="247"/>
      <c r="J33" s="224">
        <f>(IF(AND(J28&gt;=D33,L33="x"),(J28+D11),(D33)))+(IF( AND( J28&lt;=D33-1,L33="x"),(+D11-(D33-J28)),(0)))</f>
        <v>0</v>
      </c>
      <c r="K33" s="225"/>
      <c r="L33" s="74"/>
      <c r="M33" s="2"/>
      <c r="N33" s="246" t="s">
        <v>42</v>
      </c>
      <c r="O33" s="247"/>
      <c r="P33" s="224">
        <f>(IF(AND(P28&gt;=J33,R33="x"),(P28+D11),(J33)))+(IF( AND( P28&lt;=J33-1,R33="x"),(+D11-(J33-P28)),(0)))</f>
        <v>0</v>
      </c>
      <c r="Q33" s="225"/>
      <c r="R33" s="74"/>
      <c r="S33" s="2"/>
      <c r="T33" s="246" t="s">
        <v>42</v>
      </c>
      <c r="U33" s="247"/>
      <c r="V33" s="224">
        <f>(IF(AND(V28&gt;=P33,X33="x"),(V28+J11),(P33)))+(IF( AND( V28&lt;=P33-1,X33="x"),(+J11-(P33-V28)),(0)))</f>
        <v>0</v>
      </c>
      <c r="W33" s="225"/>
      <c r="X33" s="74"/>
      <c r="Y33" s="2"/>
      <c r="Z33" s="2"/>
    </row>
    <row r="34" spans="1:26" x14ac:dyDescent="0.2">
      <c r="A34" s="2"/>
      <c r="B34" s="248" t="s">
        <v>43</v>
      </c>
      <c r="C34" s="248"/>
      <c r="D34" s="220">
        <f>D28+D12</f>
        <v>0</v>
      </c>
      <c r="E34" s="221"/>
      <c r="F34" s="74"/>
      <c r="G34" s="2"/>
      <c r="H34" s="248" t="s">
        <v>43</v>
      </c>
      <c r="I34" s="248"/>
      <c r="J34" s="220">
        <f>(IF(AND(J28&gt;=D34,L34="x"),(J28+D12),(D34)))+(IF( AND( J28&lt;=D34-1,L34="x"),(+D12-(D34-J28)),(0)))</f>
        <v>0</v>
      </c>
      <c r="K34" s="221"/>
      <c r="L34" s="74"/>
      <c r="M34" s="2"/>
      <c r="N34" s="248" t="s">
        <v>43</v>
      </c>
      <c r="O34" s="248"/>
      <c r="P34" s="220">
        <f>(IF(AND(P28&gt;=J34,R34="x"),(P28+D12),(J34)))+(IF( AND( P28&lt;=J34-1,R34="x"),(+D12-(J34-P28)),(0)))</f>
        <v>0</v>
      </c>
      <c r="Q34" s="221"/>
      <c r="R34" s="74"/>
      <c r="S34" s="2"/>
      <c r="T34" s="248" t="s">
        <v>43</v>
      </c>
      <c r="U34" s="248"/>
      <c r="V34" s="220">
        <f>(IF(AND(V28&gt;=P34,X34="x"),(V28+J12),(P34)))+(IF( AND( V28&lt;=P34-1,X34="x"),(+J12-(P34-V28)),(0)))</f>
        <v>0</v>
      </c>
      <c r="W34" s="221"/>
      <c r="X34" s="74"/>
      <c r="Y34" s="2"/>
      <c r="Z34" s="2"/>
    </row>
    <row r="35" spans="1:26" x14ac:dyDescent="0.2">
      <c r="A35" s="2"/>
      <c r="B35" s="194" t="s">
        <v>46</v>
      </c>
      <c r="C35" s="194"/>
      <c r="D35" s="169">
        <f>(IF(F30="x",(C9),(B29)))+(IF(F31="x",(C7),(B29)))+(IF(F32="x",(C10),(B29)))+(IF(F33="x",(C11),(B29)))+(IF(F34="x",(C12),(B29)))+(IF(F30="x",(C13),(B29)))+(IF(F30="x",(C14),(B29)))</f>
        <v>0</v>
      </c>
      <c r="E35" s="293"/>
      <c r="F35" s="170"/>
      <c r="G35" s="2"/>
      <c r="H35" s="194" t="s">
        <v>46</v>
      </c>
      <c r="I35" s="194"/>
      <c r="J35" s="169">
        <f>(IF(L30="x",(C9),(H29)))+(IF(L31="x",(C7),(H29)))+(IF(L32="x",(C10),(H29)))+(IF(L33="x",(C11),(H29)))+(IF(L34="x",(C12),(H29)))+(IF(L30="x",(C13),(H29)))+(IF(L30="x",(C14),(H29)))</f>
        <v>0</v>
      </c>
      <c r="K35" s="293"/>
      <c r="L35" s="170"/>
      <c r="M35" s="2"/>
      <c r="N35" s="194" t="s">
        <v>46</v>
      </c>
      <c r="O35" s="194"/>
      <c r="P35" s="169">
        <f>(IF(R30="x",(C9),(N29)))+(IF(R31="x",(C7),(N29)))+(IF(R32="x",(C10),(N29)))+(IF(R33="x",(C11),(N29)))+(IF(R34="x",(C12),(N29)))+(IF(R30="x",(C13),(N29)))+(IF(R30="x",(C14),(N29)))</f>
        <v>0</v>
      </c>
      <c r="Q35" s="293"/>
      <c r="R35" s="170"/>
      <c r="S35" s="2"/>
      <c r="T35" s="194" t="s">
        <v>46</v>
      </c>
      <c r="U35" s="194"/>
      <c r="V35" s="169">
        <f>(IF(X30="x",(I9),(T29)))+(IF(X31="x",(B19),(T29)))+(IF(X32="x",(I10),(T29)))+(IF(X33="x",(I11),(T29)))+(IF(X34="x",(I12),(T29)))+(IF(X30="x",(I13),(T29)))+(IF(X30="x",(I14),(T29)))</f>
        <v>0</v>
      </c>
      <c r="W35" s="293"/>
      <c r="X35" s="170"/>
      <c r="Y35" s="2"/>
      <c r="Z35" s="2"/>
    </row>
    <row r="36" spans="1:26" x14ac:dyDescent="0.2">
      <c r="A36" s="2"/>
      <c r="B36" s="151" t="s">
        <v>47</v>
      </c>
      <c r="C36" s="151"/>
      <c r="D36" s="294" t="e">
        <f>D35/(D28-B3)</f>
        <v>#DIV/0!</v>
      </c>
      <c r="E36" s="295"/>
      <c r="F36" s="296"/>
      <c r="G36" s="2"/>
      <c r="H36" s="151" t="s">
        <v>47</v>
      </c>
      <c r="I36" s="151"/>
      <c r="J36" s="294" t="e">
        <f>J35/(J28-D28)</f>
        <v>#DIV/0!</v>
      </c>
      <c r="K36" s="295"/>
      <c r="L36" s="296"/>
      <c r="M36" s="2"/>
      <c r="N36" s="151" t="s">
        <v>47</v>
      </c>
      <c r="O36" s="151"/>
      <c r="P36" s="294" t="e">
        <f>P35/(P28-J28)</f>
        <v>#DIV/0!</v>
      </c>
      <c r="Q36" s="295"/>
      <c r="R36" s="296"/>
      <c r="S36" s="2"/>
      <c r="T36" s="151" t="s">
        <v>47</v>
      </c>
      <c r="U36" s="151"/>
      <c r="V36" s="294" t="e">
        <f>V35/(V28-P28)</f>
        <v>#DIV/0!</v>
      </c>
      <c r="W36" s="295"/>
      <c r="X36" s="296"/>
      <c r="Y36" s="2"/>
      <c r="Z36" s="2"/>
    </row>
    <row r="37" spans="1:26" x14ac:dyDescent="0.2">
      <c r="A37" s="2"/>
      <c r="B37" s="12"/>
      <c r="C37" s="12"/>
      <c r="D37" s="7"/>
      <c r="E37" s="7"/>
      <c r="F37" s="7"/>
      <c r="G37" s="6"/>
      <c r="H37" s="12"/>
      <c r="I37" s="12"/>
      <c r="J37" s="7"/>
      <c r="K37" s="7"/>
      <c r="L37" s="7"/>
      <c r="M37" s="6"/>
      <c r="N37" s="12"/>
      <c r="O37" s="12"/>
      <c r="P37" s="7"/>
      <c r="Q37" s="7"/>
      <c r="R37" s="7"/>
      <c r="S37" s="2"/>
      <c r="T37" s="12"/>
      <c r="U37" s="12"/>
      <c r="V37" s="7"/>
      <c r="W37" s="7"/>
      <c r="X37" s="7"/>
      <c r="Y37" s="2"/>
      <c r="Z37" s="2"/>
    </row>
    <row r="38" spans="1:26" ht="18.75" x14ac:dyDescent="0.2">
      <c r="A38" s="2"/>
      <c r="B38" s="240" t="s">
        <v>38</v>
      </c>
      <c r="C38" s="241"/>
      <c r="D38" s="241"/>
      <c r="E38" s="242"/>
      <c r="F38" s="147" t="s">
        <v>45</v>
      </c>
      <c r="G38" s="2"/>
      <c r="H38" s="240" t="s">
        <v>38</v>
      </c>
      <c r="I38" s="241"/>
      <c r="J38" s="241"/>
      <c r="K38" s="242"/>
      <c r="L38" s="147" t="s">
        <v>45</v>
      </c>
      <c r="M38" s="2"/>
      <c r="N38" s="240" t="s">
        <v>38</v>
      </c>
      <c r="O38" s="241"/>
      <c r="P38" s="241"/>
      <c r="Q38" s="242"/>
      <c r="R38" s="147" t="s">
        <v>45</v>
      </c>
      <c r="S38" s="2"/>
      <c r="T38" s="240" t="s">
        <v>38</v>
      </c>
      <c r="U38" s="241"/>
      <c r="V38" s="241"/>
      <c r="W38" s="242"/>
      <c r="X38" s="147" t="s">
        <v>45</v>
      </c>
      <c r="Y38" s="2"/>
      <c r="Z38" s="2"/>
    </row>
    <row r="39" spans="1:26" x14ac:dyDescent="0.2">
      <c r="A39" s="2"/>
      <c r="B39" s="42" t="s">
        <v>18</v>
      </c>
      <c r="C39" s="243"/>
      <c r="D39" s="244"/>
      <c r="E39" s="245"/>
      <c r="F39" s="147"/>
      <c r="G39" s="2"/>
      <c r="H39" s="42" t="s">
        <v>18</v>
      </c>
      <c r="I39" s="243"/>
      <c r="J39" s="244"/>
      <c r="K39" s="245"/>
      <c r="L39" s="147"/>
      <c r="M39" s="2"/>
      <c r="N39" s="42" t="s">
        <v>18</v>
      </c>
      <c r="O39" s="243"/>
      <c r="P39" s="244"/>
      <c r="Q39" s="245"/>
      <c r="R39" s="147"/>
      <c r="S39" s="2"/>
      <c r="T39" s="42" t="s">
        <v>18</v>
      </c>
      <c r="U39" s="243"/>
      <c r="V39" s="244"/>
      <c r="W39" s="245"/>
      <c r="X39" s="147"/>
      <c r="Y39" s="2"/>
      <c r="Z39" s="2"/>
    </row>
    <row r="40" spans="1:26" x14ac:dyDescent="0.2">
      <c r="A40" s="2"/>
      <c r="B40" s="216" t="s">
        <v>39</v>
      </c>
      <c r="C40" s="217"/>
      <c r="D40" s="218"/>
      <c r="E40" s="219"/>
      <c r="F40" s="147"/>
      <c r="G40" s="2"/>
      <c r="H40" s="216" t="s">
        <v>39</v>
      </c>
      <c r="I40" s="217"/>
      <c r="J40" s="218"/>
      <c r="K40" s="219"/>
      <c r="L40" s="147"/>
      <c r="M40" s="2"/>
      <c r="N40" s="216" t="s">
        <v>39</v>
      </c>
      <c r="O40" s="217"/>
      <c r="P40" s="218"/>
      <c r="Q40" s="219"/>
      <c r="R40" s="147"/>
      <c r="S40" s="2"/>
      <c r="T40" s="216" t="s">
        <v>39</v>
      </c>
      <c r="U40" s="217"/>
      <c r="V40" s="218"/>
      <c r="W40" s="219"/>
      <c r="X40" s="147"/>
      <c r="Y40" s="2"/>
      <c r="Z40" s="2"/>
    </row>
    <row r="41" spans="1:26" x14ac:dyDescent="0.2">
      <c r="A41" s="2"/>
      <c r="B41" s="290"/>
      <c r="C41" s="291"/>
      <c r="D41" s="291"/>
      <c r="E41" s="292"/>
      <c r="F41" s="147"/>
      <c r="G41" s="2"/>
      <c r="H41" s="290"/>
      <c r="I41" s="291"/>
      <c r="J41" s="291"/>
      <c r="K41" s="292"/>
      <c r="L41" s="147"/>
      <c r="M41" s="2"/>
      <c r="N41" s="290"/>
      <c r="O41" s="291"/>
      <c r="P41" s="291"/>
      <c r="Q41" s="292"/>
      <c r="R41" s="147"/>
      <c r="S41" s="2"/>
      <c r="T41" s="290"/>
      <c r="U41" s="291"/>
      <c r="V41" s="291"/>
      <c r="W41" s="292"/>
      <c r="X41" s="147"/>
      <c r="Y41" s="2"/>
      <c r="Z41" s="2"/>
    </row>
    <row r="42" spans="1:26" x14ac:dyDescent="0.2">
      <c r="A42" s="2"/>
      <c r="B42" s="297" t="s">
        <v>40</v>
      </c>
      <c r="C42" s="298"/>
      <c r="D42" s="220">
        <f>D40+D31</f>
        <v>0</v>
      </c>
      <c r="E42" s="221"/>
      <c r="F42" s="74"/>
      <c r="G42" s="2"/>
      <c r="H42" s="297" t="s">
        <v>40</v>
      </c>
      <c r="I42" s="298"/>
      <c r="J42" s="220">
        <f>(IF(AND(J40&gt;=D42,L42="x"),(J40+D31),(D42)))+(IF( AND( J40&lt;=D42-1,L42="x"),(+D31-(D42-J40)),(0)))</f>
        <v>0</v>
      </c>
      <c r="K42" s="221"/>
      <c r="L42" s="74"/>
      <c r="M42" s="2"/>
      <c r="N42" s="297" t="s">
        <v>40</v>
      </c>
      <c r="O42" s="298"/>
      <c r="P42" s="220">
        <f>(IF(AND(P40&gt;=J42,R42="x"),(P40+D31),(J42)))+(IF( AND( P40&lt;=J42-1,R42="x"),(+D31-(J42-P40)),(0)))</f>
        <v>0</v>
      </c>
      <c r="Q42" s="221"/>
      <c r="R42" s="74"/>
      <c r="S42" s="2"/>
      <c r="T42" s="297" t="s">
        <v>40</v>
      </c>
      <c r="U42" s="298"/>
      <c r="V42" s="220">
        <f>(IF(AND(V40&gt;=P42,X42="x"),(V40+J31),(P42)))+(IF( AND( V40&lt;=P42-1,X42="x"),(+J31-(P42-V40)),(0)))</f>
        <v>0</v>
      </c>
      <c r="W42" s="221"/>
      <c r="X42" s="74"/>
      <c r="Y42" s="2"/>
      <c r="Z42" s="2"/>
    </row>
    <row r="43" spans="1:26" x14ac:dyDescent="0.2">
      <c r="A43" s="2"/>
      <c r="B43" s="246" t="s">
        <v>30</v>
      </c>
      <c r="C43" s="247"/>
      <c r="D43" s="224">
        <f>D40+D29</f>
        <v>0</v>
      </c>
      <c r="E43" s="225"/>
      <c r="F43" s="74"/>
      <c r="G43" s="2"/>
      <c r="H43" s="246" t="s">
        <v>30</v>
      </c>
      <c r="I43" s="247"/>
      <c r="J43" s="224">
        <f>(IF(AND(J40&gt;=D43,L43="x"),(J40+D29),(D43)))+(IF( AND( J40&lt;=D43-1,L43="x"),(+D29-(D43-J40)),(0)))</f>
        <v>0</v>
      </c>
      <c r="K43" s="225"/>
      <c r="L43" s="74"/>
      <c r="M43" s="2"/>
      <c r="N43" s="246" t="s">
        <v>30</v>
      </c>
      <c r="O43" s="247"/>
      <c r="P43" s="224">
        <f>(IF(AND(P40&gt;=J43,R43="x"),(P40+D29),(J43)))+(IF( AND( P40&lt;=J43-1,R43="x"),(+D29-(J43-P40)),(0)))</f>
        <v>0</v>
      </c>
      <c r="Q43" s="225"/>
      <c r="R43" s="74"/>
      <c r="S43" s="2"/>
      <c r="T43" s="246" t="s">
        <v>30</v>
      </c>
      <c r="U43" s="247"/>
      <c r="V43" s="224">
        <f>(IF(AND(V40&gt;=P43,X43="x"),(V40+J29),(P43)))+(IF( AND( V40&lt;=P43-1,X43="x"),(+J29-(P43-V40)),(0)))</f>
        <v>0</v>
      </c>
      <c r="W43" s="225"/>
      <c r="X43" s="74"/>
      <c r="Y43" s="2"/>
      <c r="Z43" s="2"/>
    </row>
    <row r="44" spans="1:26" x14ac:dyDescent="0.2">
      <c r="A44" s="2"/>
      <c r="B44" s="297" t="s">
        <v>41</v>
      </c>
      <c r="C44" s="298"/>
      <c r="D44" s="220">
        <f>D40+D32</f>
        <v>0</v>
      </c>
      <c r="E44" s="221"/>
      <c r="F44" s="74"/>
      <c r="G44" s="2"/>
      <c r="H44" s="297" t="s">
        <v>41</v>
      </c>
      <c r="I44" s="298"/>
      <c r="J44" s="220">
        <f>(IF(AND(J40&gt;=D44,L44="x"),(J40+D32),(D44)))+(IF( AND( J40&lt;=D44-1,L44="x"),(+D32-(D44-J40)),(0)))</f>
        <v>0</v>
      </c>
      <c r="K44" s="221"/>
      <c r="L44" s="74"/>
      <c r="M44" s="2"/>
      <c r="N44" s="297" t="s">
        <v>41</v>
      </c>
      <c r="O44" s="298"/>
      <c r="P44" s="220">
        <f>(IF(AND(P40&gt;=J44,R44="x"),(P40+D32),(J44)))+(IF( AND( P40&lt;=J44-1,R44="x"),(+D32-(J44-P40)),(0)))</f>
        <v>0</v>
      </c>
      <c r="Q44" s="221"/>
      <c r="R44" s="74"/>
      <c r="S44" s="2"/>
      <c r="T44" s="297" t="s">
        <v>41</v>
      </c>
      <c r="U44" s="298"/>
      <c r="V44" s="220">
        <f>(IF(AND(V40&gt;=P44,X44="x"),(V40+J32),(P44)))+(IF( AND( V40&lt;=P44-1,X44="x"),(+J32-(P44-V40)),(0)))</f>
        <v>0</v>
      </c>
      <c r="W44" s="221"/>
      <c r="X44" s="74"/>
      <c r="Y44" s="2"/>
      <c r="Z44" s="2"/>
    </row>
    <row r="45" spans="1:26" x14ac:dyDescent="0.2">
      <c r="A45" s="2"/>
      <c r="B45" s="246" t="s">
        <v>42</v>
      </c>
      <c r="C45" s="247"/>
      <c r="D45" s="224">
        <f>D40+D33</f>
        <v>0</v>
      </c>
      <c r="E45" s="225"/>
      <c r="F45" s="74"/>
      <c r="G45" s="2"/>
      <c r="H45" s="246" t="s">
        <v>42</v>
      </c>
      <c r="I45" s="247"/>
      <c r="J45" s="224">
        <f>(IF(AND(J40&gt;=D45,L45="x"),(J40+D33),(D45)))+(IF( AND( J40&lt;=D45-1,L45="x"),(+D33-(D45-J40)),(0)))</f>
        <v>0</v>
      </c>
      <c r="K45" s="225"/>
      <c r="L45" s="74"/>
      <c r="M45" s="2"/>
      <c r="N45" s="246" t="s">
        <v>42</v>
      </c>
      <c r="O45" s="247"/>
      <c r="P45" s="224">
        <f>(IF(AND(P40&gt;=J45,R45="x"),(P40+D33),(J45)))+(IF( AND( P40&lt;=J45-1,R45="x"),(+D33-(J45-P40)),(0)))</f>
        <v>0</v>
      </c>
      <c r="Q45" s="225"/>
      <c r="R45" s="74"/>
      <c r="S45" s="2"/>
      <c r="T45" s="246" t="s">
        <v>42</v>
      </c>
      <c r="U45" s="247"/>
      <c r="V45" s="224">
        <f>(IF(AND(V40&gt;=P45,X45="x"),(V40+J33),(P45)))+(IF( AND( V40&lt;=P45-1,X45="x"),(+J33-(P45-V40)),(0)))</f>
        <v>0</v>
      </c>
      <c r="W45" s="225"/>
      <c r="X45" s="74"/>
      <c r="Y45" s="2"/>
      <c r="Z45" s="2"/>
    </row>
    <row r="46" spans="1:26" x14ac:dyDescent="0.2">
      <c r="A46" s="2"/>
      <c r="B46" s="248" t="s">
        <v>43</v>
      </c>
      <c r="C46" s="248"/>
      <c r="D46" s="220">
        <f>D40+D34</f>
        <v>0</v>
      </c>
      <c r="E46" s="221"/>
      <c r="F46" s="74"/>
      <c r="G46" s="2"/>
      <c r="H46" s="248" t="s">
        <v>43</v>
      </c>
      <c r="I46" s="248"/>
      <c r="J46" s="220">
        <f>(IF(AND(J40&gt;=D46,L46="x"),(J40+D34),(D46)))+(IF( AND( J40&lt;=D46-1,L46="x"),(+D34-(D46-J40)),(0)))</f>
        <v>0</v>
      </c>
      <c r="K46" s="221"/>
      <c r="L46" s="74"/>
      <c r="M46" s="2"/>
      <c r="N46" s="248" t="s">
        <v>43</v>
      </c>
      <c r="O46" s="248"/>
      <c r="P46" s="220">
        <f>(IF(AND(P40&gt;=J46,R46="x"),(P40+D34),(J46)))+(IF( AND( P40&lt;=J46-1,R46="x"),(+D34-(J46-P40)),(0)))</f>
        <v>0</v>
      </c>
      <c r="Q46" s="221"/>
      <c r="R46" s="74"/>
      <c r="S46" s="2"/>
      <c r="T46" s="248" t="s">
        <v>43</v>
      </c>
      <c r="U46" s="248"/>
      <c r="V46" s="220">
        <f>(IF(AND(V40&gt;=P46,X46="x"),(V40+J34),(P46)))+(IF( AND( V40&lt;=P46-1,X46="x"),(+J34-(P46-V40)),(0)))</f>
        <v>0</v>
      </c>
      <c r="W46" s="221"/>
      <c r="X46" s="74"/>
      <c r="Y46" s="2"/>
      <c r="Z46" s="2"/>
    </row>
    <row r="47" spans="1:26" x14ac:dyDescent="0.2">
      <c r="A47" s="2"/>
      <c r="B47" s="194" t="s">
        <v>46</v>
      </c>
      <c r="C47" s="194"/>
      <c r="D47" s="169">
        <f>(IF(F42="x",(C31),(B41)))+(IF(F43="x",(C29),(B41)))+(IF(F44="x",(C32),(B41)))+(IF(F45="x",(C33),(B41)))+(IF(F46="x",(C34),(B41)))+(IF(F42="x",(C35),(B41)))+(IF(F42="x",(C36),(B41)))</f>
        <v>0</v>
      </c>
      <c r="E47" s="293"/>
      <c r="F47" s="170"/>
      <c r="G47" s="2"/>
      <c r="H47" s="194" t="s">
        <v>46</v>
      </c>
      <c r="I47" s="194"/>
      <c r="J47" s="169">
        <f>(IF(L42="x",(C31),(H41)))+(IF(L43="x",(C29),(H41)))+(IF(L44="x",(C32),(H41)))+(IF(L45="x",(C33),(H41)))+(IF(L46="x",(C34),(H41)))+(IF(L42="x",(C35),(H41)))+(IF(L42="x",(C36),(H41)))</f>
        <v>0</v>
      </c>
      <c r="K47" s="293"/>
      <c r="L47" s="170"/>
      <c r="M47" s="2"/>
      <c r="N47" s="194" t="s">
        <v>46</v>
      </c>
      <c r="O47" s="194"/>
      <c r="P47" s="169">
        <f>(IF(R42="x",(C31),(N41)))+(IF(R43="x",(C29),(N41)))+(IF(R44="x",(C32),(N41)))+(IF(R45="x",(C33),(N41)))+(IF(R46="x",(C34),(N41)))+(IF(R42="x",(C35),(N41)))+(IF(R42="x",(C36),(N41)))</f>
        <v>0</v>
      </c>
      <c r="Q47" s="293"/>
      <c r="R47" s="170"/>
      <c r="S47" s="2"/>
      <c r="T47" s="194" t="s">
        <v>46</v>
      </c>
      <c r="U47" s="194"/>
      <c r="V47" s="169">
        <f>(IF(X42="x",(I31),(T41)))+(IF(X43="x",(I29),(T41)))+(IF(X44="x",(I32),(T41)))+(IF(X45="x",(I33),(T41)))+(IF(X46="x",(I34),(T41)))+(IF(X42="x",(I35),(T41)))+(IF(X42="x",(I36),(T41)))</f>
        <v>0</v>
      </c>
      <c r="W47" s="293"/>
      <c r="X47" s="170"/>
      <c r="Y47" s="2"/>
      <c r="Z47" s="2"/>
    </row>
    <row r="48" spans="1:26" x14ac:dyDescent="0.2">
      <c r="A48" s="2"/>
      <c r="B48" s="151" t="s">
        <v>47</v>
      </c>
      <c r="C48" s="151"/>
      <c r="D48" s="294" t="e">
        <f>D47/(D40-B25)</f>
        <v>#DIV/0!</v>
      </c>
      <c r="E48" s="295"/>
      <c r="F48" s="296"/>
      <c r="G48" s="2"/>
      <c r="H48" s="151" t="s">
        <v>47</v>
      </c>
      <c r="I48" s="151"/>
      <c r="J48" s="294" t="e">
        <f>J47/(J40-D40)</f>
        <v>#DIV/0!</v>
      </c>
      <c r="K48" s="295"/>
      <c r="L48" s="296"/>
      <c r="M48" s="2"/>
      <c r="N48" s="151" t="s">
        <v>47</v>
      </c>
      <c r="O48" s="151"/>
      <c r="P48" s="294" t="e">
        <f>P47/(P40-J40)</f>
        <v>#DIV/0!</v>
      </c>
      <c r="Q48" s="295"/>
      <c r="R48" s="296"/>
      <c r="S48" s="2"/>
      <c r="T48" s="151" t="s">
        <v>47</v>
      </c>
      <c r="U48" s="151"/>
      <c r="V48" s="294" t="e">
        <f>V47/(V40-P40)</f>
        <v>#DIV/0!</v>
      </c>
      <c r="W48" s="295"/>
      <c r="X48" s="296"/>
      <c r="Y48" s="2"/>
      <c r="Z48" s="2"/>
    </row>
    <row r="49" spans="1:26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.75" x14ac:dyDescent="0.2">
      <c r="A50" s="2"/>
      <c r="B50" s="240" t="s">
        <v>38</v>
      </c>
      <c r="C50" s="241"/>
      <c r="D50" s="241"/>
      <c r="E50" s="242"/>
      <c r="F50" s="147" t="s">
        <v>45</v>
      </c>
      <c r="G50" s="2"/>
      <c r="H50" s="240" t="s">
        <v>38</v>
      </c>
      <c r="I50" s="241"/>
      <c r="J50" s="241"/>
      <c r="K50" s="242"/>
      <c r="L50" s="147" t="s">
        <v>45</v>
      </c>
      <c r="M50" s="2"/>
      <c r="N50" s="240" t="s">
        <v>38</v>
      </c>
      <c r="O50" s="241"/>
      <c r="P50" s="241"/>
      <c r="Q50" s="242"/>
      <c r="R50" s="147" t="s">
        <v>45</v>
      </c>
      <c r="S50" s="2"/>
      <c r="T50" s="240" t="s">
        <v>38</v>
      </c>
      <c r="U50" s="241"/>
      <c r="V50" s="241"/>
      <c r="W50" s="242"/>
      <c r="X50" s="147" t="s">
        <v>45</v>
      </c>
      <c r="Y50" s="2"/>
      <c r="Z50" s="2"/>
    </row>
    <row r="51" spans="1:26" x14ac:dyDescent="0.2">
      <c r="A51" s="2"/>
      <c r="B51" s="42" t="s">
        <v>18</v>
      </c>
      <c r="C51" s="243"/>
      <c r="D51" s="244"/>
      <c r="E51" s="245"/>
      <c r="F51" s="147"/>
      <c r="G51" s="2"/>
      <c r="H51" s="42" t="s">
        <v>18</v>
      </c>
      <c r="I51" s="243"/>
      <c r="J51" s="244"/>
      <c r="K51" s="245"/>
      <c r="L51" s="147"/>
      <c r="M51" s="2"/>
      <c r="N51" s="42" t="s">
        <v>18</v>
      </c>
      <c r="O51" s="243"/>
      <c r="P51" s="244"/>
      <c r="Q51" s="245"/>
      <c r="R51" s="147"/>
      <c r="S51" s="2"/>
      <c r="T51" s="42" t="s">
        <v>18</v>
      </c>
      <c r="U51" s="243"/>
      <c r="V51" s="244"/>
      <c r="W51" s="245"/>
      <c r="X51" s="147"/>
      <c r="Y51" s="2"/>
      <c r="Z51" s="2"/>
    </row>
    <row r="52" spans="1:26" x14ac:dyDescent="0.2">
      <c r="A52" s="2"/>
      <c r="B52" s="216" t="s">
        <v>39</v>
      </c>
      <c r="C52" s="217"/>
      <c r="D52" s="218"/>
      <c r="E52" s="219"/>
      <c r="F52" s="147"/>
      <c r="G52" s="2"/>
      <c r="H52" s="216" t="s">
        <v>39</v>
      </c>
      <c r="I52" s="217"/>
      <c r="J52" s="218"/>
      <c r="K52" s="219"/>
      <c r="L52" s="147"/>
      <c r="M52" s="2"/>
      <c r="N52" s="216" t="s">
        <v>39</v>
      </c>
      <c r="O52" s="217"/>
      <c r="P52" s="218"/>
      <c r="Q52" s="219"/>
      <c r="R52" s="147"/>
      <c r="S52" s="2"/>
      <c r="T52" s="216" t="s">
        <v>39</v>
      </c>
      <c r="U52" s="217"/>
      <c r="V52" s="218"/>
      <c r="W52" s="219"/>
      <c r="X52" s="147"/>
      <c r="Y52" s="2"/>
      <c r="Z52" s="2"/>
    </row>
    <row r="53" spans="1:26" x14ac:dyDescent="0.2">
      <c r="A53" s="2"/>
      <c r="B53" s="290"/>
      <c r="C53" s="291"/>
      <c r="D53" s="291"/>
      <c r="E53" s="292"/>
      <c r="F53" s="147"/>
      <c r="G53" s="2"/>
      <c r="H53" s="290"/>
      <c r="I53" s="291"/>
      <c r="J53" s="291"/>
      <c r="K53" s="292"/>
      <c r="L53" s="147"/>
      <c r="M53" s="2"/>
      <c r="N53" s="290"/>
      <c r="O53" s="291"/>
      <c r="P53" s="291"/>
      <c r="Q53" s="292"/>
      <c r="R53" s="147"/>
      <c r="S53" s="2"/>
      <c r="T53" s="290"/>
      <c r="U53" s="291"/>
      <c r="V53" s="291"/>
      <c r="W53" s="292"/>
      <c r="X53" s="147"/>
      <c r="Y53" s="2"/>
      <c r="Z53" s="2"/>
    </row>
    <row r="54" spans="1:26" x14ac:dyDescent="0.2">
      <c r="A54" s="2"/>
      <c r="B54" s="297" t="s">
        <v>40</v>
      </c>
      <c r="C54" s="298"/>
      <c r="D54" s="220">
        <f>D52+D43</f>
        <v>0</v>
      </c>
      <c r="E54" s="221"/>
      <c r="F54" s="74"/>
      <c r="G54" s="2"/>
      <c r="H54" s="297" t="s">
        <v>40</v>
      </c>
      <c r="I54" s="298"/>
      <c r="J54" s="220">
        <f>(IF(AND(J52&gt;=D54,L54="x"),(J52+D43),(D54)))+(IF( AND( J52&lt;=D54-1,L54="x"),(+D43-(D54-J52)),(0)))</f>
        <v>0</v>
      </c>
      <c r="K54" s="221"/>
      <c r="L54" s="74"/>
      <c r="M54" s="2"/>
      <c r="N54" s="297" t="s">
        <v>40</v>
      </c>
      <c r="O54" s="298"/>
      <c r="P54" s="220">
        <f>(IF(AND(P52&gt;=J54,R54="x"),(P52+D43),(J54)))+(IF( AND( P52&lt;=J54-1,R54="x"),(+D43-(J54-P52)),(0)))</f>
        <v>0</v>
      </c>
      <c r="Q54" s="221"/>
      <c r="R54" s="74"/>
      <c r="S54" s="2"/>
      <c r="T54" s="297" t="s">
        <v>40</v>
      </c>
      <c r="U54" s="298"/>
      <c r="V54" s="220">
        <f>(IF(AND(V52&gt;=P54,X54="x"),(V52+J43),(P54)))+(IF( AND( V52&lt;=P54-1,X54="x"),(+J43-(P54-V52)),(0)))</f>
        <v>0</v>
      </c>
      <c r="W54" s="221"/>
      <c r="X54" s="74"/>
      <c r="Y54" s="2"/>
      <c r="Z54" s="2"/>
    </row>
    <row r="55" spans="1:26" x14ac:dyDescent="0.2">
      <c r="A55" s="2"/>
      <c r="B55" s="246" t="s">
        <v>30</v>
      </c>
      <c r="C55" s="247"/>
      <c r="D55" s="224">
        <f>D52+D41</f>
        <v>0</v>
      </c>
      <c r="E55" s="225"/>
      <c r="F55" s="74"/>
      <c r="G55" s="2"/>
      <c r="H55" s="246" t="s">
        <v>30</v>
      </c>
      <c r="I55" s="247"/>
      <c r="J55" s="224">
        <f>(IF(AND(J52&gt;=D55,L55="x"),(J52+D41),(D55)))+(IF( AND( J52&lt;=D55-1,L55="x"),(+D41-(D55-J52)),(0)))</f>
        <v>0</v>
      </c>
      <c r="K55" s="225"/>
      <c r="L55" s="74"/>
      <c r="M55" s="2"/>
      <c r="N55" s="246" t="s">
        <v>30</v>
      </c>
      <c r="O55" s="247"/>
      <c r="P55" s="224">
        <f>(IF(AND(P52&gt;=J55,R55="x"),(P52+D41),(J55)))+(IF( AND( P52&lt;=J55-1,R55="x"),(+D41-(J55-P52)),(0)))</f>
        <v>0</v>
      </c>
      <c r="Q55" s="225"/>
      <c r="R55" s="74"/>
      <c r="S55" s="2"/>
      <c r="T55" s="246" t="s">
        <v>30</v>
      </c>
      <c r="U55" s="247"/>
      <c r="V55" s="224">
        <f>(IF(AND(V52&gt;=P55,X55="x"),(V52+J41),(P55)))+(IF( AND( V52&lt;=P55-1,X55="x"),(+J41-(P55-V52)),(0)))</f>
        <v>0</v>
      </c>
      <c r="W55" s="225"/>
      <c r="X55" s="74"/>
      <c r="Y55" s="2"/>
      <c r="Z55" s="2"/>
    </row>
    <row r="56" spans="1:26" x14ac:dyDescent="0.2">
      <c r="A56" s="2"/>
      <c r="B56" s="297" t="s">
        <v>41</v>
      </c>
      <c r="C56" s="298"/>
      <c r="D56" s="220">
        <f>D52+D44</f>
        <v>0</v>
      </c>
      <c r="E56" s="221"/>
      <c r="F56" s="74"/>
      <c r="G56" s="2"/>
      <c r="H56" s="297" t="s">
        <v>41</v>
      </c>
      <c r="I56" s="298"/>
      <c r="J56" s="220">
        <f>(IF(AND(J52&gt;=D56,L56="x"),(J52+D44),(D56)))+(IF( AND( J52&lt;=D56-1,L56="x"),(+D44-(D56-J52)),(0)))</f>
        <v>0</v>
      </c>
      <c r="K56" s="221"/>
      <c r="L56" s="74"/>
      <c r="M56" s="2"/>
      <c r="N56" s="297" t="s">
        <v>41</v>
      </c>
      <c r="O56" s="298"/>
      <c r="P56" s="220">
        <f>(IF(AND(P52&gt;=J56,R56="x"),(P52+D44),(J56)))+(IF( AND( P52&lt;=J56-1,R56="x"),(+D44-(J56-P52)),(0)))</f>
        <v>0</v>
      </c>
      <c r="Q56" s="221"/>
      <c r="R56" s="74"/>
      <c r="S56" s="2"/>
      <c r="T56" s="297" t="s">
        <v>41</v>
      </c>
      <c r="U56" s="298"/>
      <c r="V56" s="220">
        <f>(IF(AND(V52&gt;=P56,X56="x"),(V52+J44),(P56)))+(IF( AND( V52&lt;=P56-1,X56="x"),(+J44-(P56-V52)),(0)))</f>
        <v>0</v>
      </c>
      <c r="W56" s="221"/>
      <c r="X56" s="74"/>
      <c r="Y56" s="2"/>
      <c r="Z56" s="2"/>
    </row>
    <row r="57" spans="1:26" x14ac:dyDescent="0.2">
      <c r="A57" s="2"/>
      <c r="B57" s="246" t="s">
        <v>42</v>
      </c>
      <c r="C57" s="247"/>
      <c r="D57" s="224">
        <f>D52+D45</f>
        <v>0</v>
      </c>
      <c r="E57" s="225"/>
      <c r="F57" s="74"/>
      <c r="G57" s="2"/>
      <c r="H57" s="246" t="s">
        <v>42</v>
      </c>
      <c r="I57" s="247"/>
      <c r="J57" s="224">
        <f>(IF(AND(J52&gt;=D57,L57="x"),(J52+D45),(D57)))+(IF( AND( J52&lt;=D57-1,L57="x"),(+D45-(D57-J52)),(0)))</f>
        <v>0</v>
      </c>
      <c r="K57" s="225"/>
      <c r="L57" s="74"/>
      <c r="M57" s="2"/>
      <c r="N57" s="246" t="s">
        <v>42</v>
      </c>
      <c r="O57" s="247"/>
      <c r="P57" s="224">
        <f>(IF(AND(P52&gt;=J57,R57="x"),(P52+D45),(J57)))+(IF( AND( P52&lt;=J57-1,R57="x"),(+D45-(J57-P52)),(0)))</f>
        <v>0</v>
      </c>
      <c r="Q57" s="225"/>
      <c r="R57" s="74"/>
      <c r="S57" s="2"/>
      <c r="T57" s="246" t="s">
        <v>42</v>
      </c>
      <c r="U57" s="247"/>
      <c r="V57" s="224">
        <f>(IF(AND(V52&gt;=P57,X57="x"),(V52+J45),(P57)))+(IF( AND( V52&lt;=P57-1,X57="x"),(+J45-(P57-V52)),(0)))</f>
        <v>0</v>
      </c>
      <c r="W57" s="225"/>
      <c r="X57" s="74"/>
      <c r="Y57" s="2"/>
      <c r="Z57" s="2"/>
    </row>
    <row r="58" spans="1:26" x14ac:dyDescent="0.2">
      <c r="A58" s="2"/>
      <c r="B58" s="248" t="s">
        <v>43</v>
      </c>
      <c r="C58" s="248"/>
      <c r="D58" s="220">
        <f>D52+D46</f>
        <v>0</v>
      </c>
      <c r="E58" s="221"/>
      <c r="F58" s="74"/>
      <c r="G58" s="2"/>
      <c r="H58" s="248" t="s">
        <v>43</v>
      </c>
      <c r="I58" s="248"/>
      <c r="J58" s="220">
        <f>(IF(AND(J52&gt;=D58,L58="x"),(J52+D46),(D58)))+(IF( AND( J52&lt;=D58-1,L58="x"),(+D46-(D58-J52)),(0)))</f>
        <v>0</v>
      </c>
      <c r="K58" s="221"/>
      <c r="L58" s="74"/>
      <c r="M58" s="2"/>
      <c r="N58" s="248" t="s">
        <v>43</v>
      </c>
      <c r="O58" s="248"/>
      <c r="P58" s="220">
        <f>(IF(AND(P52&gt;=J58,R58="x"),(P52+D46),(J58)))+(IF( AND( P52&lt;=J58-1,R58="x"),(+D46-(J58-P52)),(0)))</f>
        <v>0</v>
      </c>
      <c r="Q58" s="221"/>
      <c r="R58" s="74"/>
      <c r="S58" s="2"/>
      <c r="T58" s="248" t="s">
        <v>43</v>
      </c>
      <c r="U58" s="248"/>
      <c r="V58" s="220">
        <f>(IF(AND(V52&gt;=P58,X58="x"),(V52+J46),(P58)))+(IF( AND( V52&lt;=P58-1,X58="x"),(+J46-(P58-V52)),(0)))</f>
        <v>0</v>
      </c>
      <c r="W58" s="221"/>
      <c r="X58" s="74"/>
      <c r="Y58" s="2"/>
      <c r="Z58" s="2"/>
    </row>
    <row r="59" spans="1:26" x14ac:dyDescent="0.2">
      <c r="A59" s="2"/>
      <c r="B59" s="194" t="s">
        <v>46</v>
      </c>
      <c r="C59" s="194"/>
      <c r="D59" s="169">
        <f>(IF(F54="x",(C43),(B53)))+(IF(F55="x",(C41),(B53)))+(IF(F56="x",(C44),(B53)))+(IF(F57="x",(C45),(B53)))+(IF(F58="x",(C46),(B53)))+(IF(F54="x",(C47),(B53)))+(IF(F54="x",(C48),(B53)))</f>
        <v>0</v>
      </c>
      <c r="E59" s="293"/>
      <c r="F59" s="170"/>
      <c r="G59" s="2"/>
      <c r="H59" s="194" t="s">
        <v>46</v>
      </c>
      <c r="I59" s="194"/>
      <c r="J59" s="169">
        <f>(IF(L54="x",(C43),(H53)))+(IF(L55="x",(C41),(H53)))+(IF(L56="x",(C44),(H53)))+(IF(L57="x",(C45),(H53)))+(IF(L58="x",(C46),(H53)))+(IF(L54="x",(C47),(H53)))+(IF(L54="x",(C48),(H53)))</f>
        <v>0</v>
      </c>
      <c r="K59" s="293"/>
      <c r="L59" s="170"/>
      <c r="M59" s="2"/>
      <c r="N59" s="194" t="s">
        <v>46</v>
      </c>
      <c r="O59" s="194"/>
      <c r="P59" s="169">
        <f>(IF(R54="x",(C43),(N53)))+(IF(R55="x",(C41),(N53)))+(IF(R56="x",(C44),(N53)))+(IF(R57="x",(C45),(N53)))+(IF(R58="x",(C46),(N53)))+(IF(R54="x",(C47),(N53)))+(IF(R54="x",(C48),(N53)))</f>
        <v>0</v>
      </c>
      <c r="Q59" s="293"/>
      <c r="R59" s="170"/>
      <c r="S59" s="2"/>
      <c r="T59" s="194" t="s">
        <v>46</v>
      </c>
      <c r="U59" s="194"/>
      <c r="V59" s="169">
        <f>(IF(X54="x",(I43),(T53)))+(IF(X55="x",(I41),(T53)))+(IF(X56="x",(I44),(T53)))+(IF(X57="x",(I45),(T53)))+(IF(X58="x",(I46),(T53)))+(IF(X54="x",(I47),(T53)))+(IF(X54="x",(I48),(T53)))</f>
        <v>0</v>
      </c>
      <c r="W59" s="293"/>
      <c r="X59" s="170"/>
      <c r="Y59" s="2"/>
      <c r="Z59" s="2"/>
    </row>
    <row r="60" spans="1:26" x14ac:dyDescent="0.2">
      <c r="A60" s="2"/>
      <c r="B60" s="151" t="s">
        <v>47</v>
      </c>
      <c r="C60" s="151"/>
      <c r="D60" s="294" t="e">
        <f>D59/(D52-B37)</f>
        <v>#DIV/0!</v>
      </c>
      <c r="E60" s="295"/>
      <c r="F60" s="296"/>
      <c r="G60" s="2"/>
      <c r="H60" s="151" t="s">
        <v>47</v>
      </c>
      <c r="I60" s="151"/>
      <c r="J60" s="294" t="e">
        <f>J59/(J52-D52)</f>
        <v>#DIV/0!</v>
      </c>
      <c r="K60" s="295"/>
      <c r="L60" s="296"/>
      <c r="M60" s="2"/>
      <c r="N60" s="151" t="s">
        <v>47</v>
      </c>
      <c r="O60" s="151"/>
      <c r="P60" s="294" t="e">
        <f>P59/(P52-J52)</f>
        <v>#DIV/0!</v>
      </c>
      <c r="Q60" s="295"/>
      <c r="R60" s="296"/>
      <c r="S60" s="2"/>
      <c r="T60" s="151" t="s">
        <v>47</v>
      </c>
      <c r="U60" s="151"/>
      <c r="V60" s="294" t="e">
        <f>V59/(V52-P52)</f>
        <v>#DIV/0!</v>
      </c>
      <c r="W60" s="295"/>
      <c r="X60" s="296"/>
      <c r="Y60" s="2"/>
      <c r="Z60" s="2"/>
    </row>
    <row r="61" spans="1:26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.75" x14ac:dyDescent="0.2">
      <c r="A62" s="2"/>
      <c r="B62" s="240" t="s">
        <v>38</v>
      </c>
      <c r="C62" s="241"/>
      <c r="D62" s="241"/>
      <c r="E62" s="242"/>
      <c r="F62" s="147" t="s">
        <v>45</v>
      </c>
      <c r="G62" s="2"/>
      <c r="H62" s="240" t="s">
        <v>38</v>
      </c>
      <c r="I62" s="241"/>
      <c r="J62" s="241"/>
      <c r="K62" s="242"/>
      <c r="L62" s="147" t="s">
        <v>45</v>
      </c>
      <c r="M62" s="2"/>
      <c r="N62" s="240" t="s">
        <v>38</v>
      </c>
      <c r="O62" s="241"/>
      <c r="P62" s="241"/>
      <c r="Q62" s="242"/>
      <c r="R62" s="147" t="s">
        <v>45</v>
      </c>
      <c r="S62" s="2"/>
      <c r="T62" s="240" t="s">
        <v>38</v>
      </c>
      <c r="U62" s="241"/>
      <c r="V62" s="241"/>
      <c r="W62" s="242"/>
      <c r="X62" s="147" t="s">
        <v>45</v>
      </c>
      <c r="Y62" s="2"/>
      <c r="Z62" s="2"/>
    </row>
    <row r="63" spans="1:26" x14ac:dyDescent="0.2">
      <c r="A63" s="2"/>
      <c r="B63" s="42" t="s">
        <v>18</v>
      </c>
      <c r="C63" s="243"/>
      <c r="D63" s="244"/>
      <c r="E63" s="245"/>
      <c r="F63" s="147"/>
      <c r="G63" s="2"/>
      <c r="H63" s="42" t="s">
        <v>18</v>
      </c>
      <c r="I63" s="243"/>
      <c r="J63" s="244"/>
      <c r="K63" s="245"/>
      <c r="L63" s="147"/>
      <c r="M63" s="2"/>
      <c r="N63" s="42" t="s">
        <v>18</v>
      </c>
      <c r="O63" s="243"/>
      <c r="P63" s="244"/>
      <c r="Q63" s="245"/>
      <c r="R63" s="147"/>
      <c r="S63" s="2"/>
      <c r="T63" s="42" t="s">
        <v>18</v>
      </c>
      <c r="U63" s="243"/>
      <c r="V63" s="244"/>
      <c r="W63" s="245"/>
      <c r="X63" s="147"/>
      <c r="Y63" s="2"/>
      <c r="Z63" s="2"/>
    </row>
    <row r="64" spans="1:26" x14ac:dyDescent="0.2">
      <c r="A64" s="2"/>
      <c r="B64" s="216" t="s">
        <v>39</v>
      </c>
      <c r="C64" s="217"/>
      <c r="D64" s="218"/>
      <c r="E64" s="219"/>
      <c r="F64" s="147"/>
      <c r="G64" s="2"/>
      <c r="H64" s="216" t="s">
        <v>39</v>
      </c>
      <c r="I64" s="217"/>
      <c r="J64" s="218"/>
      <c r="K64" s="219"/>
      <c r="L64" s="147"/>
      <c r="M64" s="2"/>
      <c r="N64" s="216" t="s">
        <v>39</v>
      </c>
      <c r="O64" s="217"/>
      <c r="P64" s="218"/>
      <c r="Q64" s="219"/>
      <c r="R64" s="147"/>
      <c r="S64" s="2"/>
      <c r="T64" s="216" t="s">
        <v>39</v>
      </c>
      <c r="U64" s="217"/>
      <c r="V64" s="218"/>
      <c r="W64" s="219"/>
      <c r="X64" s="147"/>
      <c r="Y64" s="2"/>
      <c r="Z64" s="2"/>
    </row>
    <row r="65" spans="1:26" x14ac:dyDescent="0.2">
      <c r="A65" s="2"/>
      <c r="B65" s="290"/>
      <c r="C65" s="291"/>
      <c r="D65" s="291"/>
      <c r="E65" s="292"/>
      <c r="F65" s="147"/>
      <c r="G65" s="2"/>
      <c r="H65" s="290"/>
      <c r="I65" s="291"/>
      <c r="J65" s="291"/>
      <c r="K65" s="292"/>
      <c r="L65" s="147"/>
      <c r="M65" s="2"/>
      <c r="N65" s="290"/>
      <c r="O65" s="291"/>
      <c r="P65" s="291"/>
      <c r="Q65" s="292"/>
      <c r="R65" s="147"/>
      <c r="S65" s="2"/>
      <c r="T65" s="290"/>
      <c r="U65" s="291"/>
      <c r="V65" s="291"/>
      <c r="W65" s="292"/>
      <c r="X65" s="147"/>
      <c r="Y65" s="2"/>
      <c r="Z65" s="2"/>
    </row>
    <row r="66" spans="1:26" x14ac:dyDescent="0.2">
      <c r="A66" s="2"/>
      <c r="B66" s="297" t="s">
        <v>40</v>
      </c>
      <c r="C66" s="298"/>
      <c r="D66" s="220">
        <f>D64+D55</f>
        <v>0</v>
      </c>
      <c r="E66" s="221"/>
      <c r="F66" s="74"/>
      <c r="G66" s="2"/>
      <c r="H66" s="297" t="s">
        <v>40</v>
      </c>
      <c r="I66" s="298"/>
      <c r="J66" s="220">
        <f>(IF(AND(J64&gt;=D66,L66="x"),(J64+D55),(D66)))+(IF( AND( J64&lt;=D66-1,L66="x"),(+D55-(D66-J64)),(0)))</f>
        <v>0</v>
      </c>
      <c r="K66" s="221"/>
      <c r="L66" s="74"/>
      <c r="M66" s="2"/>
      <c r="N66" s="297" t="s">
        <v>40</v>
      </c>
      <c r="O66" s="298"/>
      <c r="P66" s="220">
        <f>(IF(AND(P64&gt;=J66,R66="x"),(P64+D55),(J66)))+(IF( AND( P64&lt;=J66-1,R66="x"),(+D55-(J66-P64)),(0)))</f>
        <v>0</v>
      </c>
      <c r="Q66" s="221"/>
      <c r="R66" s="74"/>
      <c r="S66" s="2"/>
      <c r="T66" s="297" t="s">
        <v>40</v>
      </c>
      <c r="U66" s="298"/>
      <c r="V66" s="220">
        <f>(IF(AND(V64&gt;=P66,X66="x"),(V64+J55),(P66)))+(IF( AND( V64&lt;=P66-1,X66="x"),(+J55-(P66-V64)),(0)))</f>
        <v>0</v>
      </c>
      <c r="W66" s="221"/>
      <c r="X66" s="74"/>
      <c r="Y66" s="2"/>
      <c r="Z66" s="2"/>
    </row>
    <row r="67" spans="1:26" x14ac:dyDescent="0.2">
      <c r="A67" s="2"/>
      <c r="B67" s="246" t="s">
        <v>30</v>
      </c>
      <c r="C67" s="247"/>
      <c r="D67" s="224">
        <f>D64+D53</f>
        <v>0</v>
      </c>
      <c r="E67" s="225"/>
      <c r="F67" s="74"/>
      <c r="G67" s="2"/>
      <c r="H67" s="246" t="s">
        <v>30</v>
      </c>
      <c r="I67" s="247"/>
      <c r="J67" s="224">
        <f>(IF(AND(J64&gt;=D67,L67="x"),(J64+D53),(D67)))+(IF( AND( J64&lt;=D67-1,L67="x"),(+D53-(D67-J64)),(0)))</f>
        <v>0</v>
      </c>
      <c r="K67" s="225"/>
      <c r="L67" s="74"/>
      <c r="M67" s="2"/>
      <c r="N67" s="246" t="s">
        <v>30</v>
      </c>
      <c r="O67" s="247"/>
      <c r="P67" s="224">
        <f>(IF(AND(P64&gt;=J67,R67="x"),(P64+D53),(J67)))+(IF( AND( P64&lt;=J67-1,R67="x"),(+D53-(J67-P64)),(0)))</f>
        <v>0</v>
      </c>
      <c r="Q67" s="225"/>
      <c r="R67" s="74"/>
      <c r="S67" s="2"/>
      <c r="T67" s="246" t="s">
        <v>30</v>
      </c>
      <c r="U67" s="247"/>
      <c r="V67" s="224">
        <f>(IF(AND(V64&gt;=P67,X67="x"),(V64+J53),(P67)))+(IF( AND( V64&lt;=P67-1,X67="x"),(+J53-(P67-V64)),(0)))</f>
        <v>0</v>
      </c>
      <c r="W67" s="225"/>
      <c r="X67" s="74"/>
      <c r="Y67" s="2"/>
      <c r="Z67" s="2"/>
    </row>
    <row r="68" spans="1:26" x14ac:dyDescent="0.2">
      <c r="A68" s="2"/>
      <c r="B68" s="297" t="s">
        <v>41</v>
      </c>
      <c r="C68" s="298"/>
      <c r="D68" s="220">
        <f>D64+D56</f>
        <v>0</v>
      </c>
      <c r="E68" s="221"/>
      <c r="F68" s="74"/>
      <c r="G68" s="2"/>
      <c r="H68" s="297" t="s">
        <v>41</v>
      </c>
      <c r="I68" s="298"/>
      <c r="J68" s="220">
        <f>(IF(AND(J64&gt;=D68,L68="x"),(J64+D56),(D68)))+(IF( AND( J64&lt;=D68-1,L68="x"),(+D56-(D68-J64)),(0)))</f>
        <v>0</v>
      </c>
      <c r="K68" s="221"/>
      <c r="L68" s="74"/>
      <c r="M68" s="2"/>
      <c r="N68" s="297" t="s">
        <v>41</v>
      </c>
      <c r="O68" s="298"/>
      <c r="P68" s="220">
        <f>(IF(AND(P64&gt;=J68,R68="x"),(P64+D56),(J68)))+(IF( AND( P64&lt;=J68-1,R68="x"),(+D56-(J68-P64)),(0)))</f>
        <v>0</v>
      </c>
      <c r="Q68" s="221"/>
      <c r="R68" s="74"/>
      <c r="S68" s="2"/>
      <c r="T68" s="297" t="s">
        <v>41</v>
      </c>
      <c r="U68" s="298"/>
      <c r="V68" s="220">
        <f>(IF(AND(V64&gt;=P68,X68="x"),(V64+J56),(P68)))+(IF( AND( V64&lt;=P68-1,X68="x"),(+J56-(P68-V64)),(0)))</f>
        <v>0</v>
      </c>
      <c r="W68" s="221"/>
      <c r="X68" s="74"/>
      <c r="Y68" s="2"/>
      <c r="Z68" s="2"/>
    </row>
    <row r="69" spans="1:26" x14ac:dyDescent="0.2">
      <c r="A69" s="2"/>
      <c r="B69" s="246" t="s">
        <v>42</v>
      </c>
      <c r="C69" s="247"/>
      <c r="D69" s="224">
        <f>D64+D57</f>
        <v>0</v>
      </c>
      <c r="E69" s="225"/>
      <c r="F69" s="74"/>
      <c r="G69" s="2"/>
      <c r="H69" s="246" t="s">
        <v>42</v>
      </c>
      <c r="I69" s="247"/>
      <c r="J69" s="224">
        <f>(IF(AND(J64&gt;=D69,L69="x"),(J64+D57),(D69)))+(IF( AND( J64&lt;=D69-1,L69="x"),(+D57-(D69-J64)),(0)))</f>
        <v>0</v>
      </c>
      <c r="K69" s="225"/>
      <c r="L69" s="74"/>
      <c r="M69" s="2"/>
      <c r="N69" s="246" t="s">
        <v>42</v>
      </c>
      <c r="O69" s="247"/>
      <c r="P69" s="224">
        <f>(IF(AND(P64&gt;=J69,R69="x"),(P64+D57),(J69)))+(IF( AND( P64&lt;=J69-1,R69="x"),(+D57-(J69-P64)),(0)))</f>
        <v>0</v>
      </c>
      <c r="Q69" s="225"/>
      <c r="R69" s="74"/>
      <c r="S69" s="2"/>
      <c r="T69" s="246" t="s">
        <v>42</v>
      </c>
      <c r="U69" s="247"/>
      <c r="V69" s="224">
        <f>(IF(AND(V64&gt;=P69,X69="x"),(V64+J57),(P69)))+(IF( AND( V64&lt;=P69-1,X69="x"),(+J57-(P69-V64)),(0)))</f>
        <v>0</v>
      </c>
      <c r="W69" s="225"/>
      <c r="X69" s="74"/>
      <c r="Y69" s="2"/>
      <c r="Z69" s="2"/>
    </row>
    <row r="70" spans="1:26" x14ac:dyDescent="0.2">
      <c r="A70" s="2"/>
      <c r="B70" s="248" t="s">
        <v>43</v>
      </c>
      <c r="C70" s="248"/>
      <c r="D70" s="220">
        <f>D64+D58</f>
        <v>0</v>
      </c>
      <c r="E70" s="221"/>
      <c r="F70" s="74"/>
      <c r="G70" s="2"/>
      <c r="H70" s="248" t="s">
        <v>43</v>
      </c>
      <c r="I70" s="248"/>
      <c r="J70" s="220">
        <f>(IF(AND(J64&gt;=D70,L70="x"),(J64+D58),(D70)))+(IF( AND( J64&lt;=D70-1,L70="x"),(+D58-(D70-J64)),(0)))</f>
        <v>0</v>
      </c>
      <c r="K70" s="221"/>
      <c r="L70" s="74"/>
      <c r="M70" s="2"/>
      <c r="N70" s="248" t="s">
        <v>43</v>
      </c>
      <c r="O70" s="248"/>
      <c r="P70" s="220">
        <f>(IF(AND(P64&gt;=J70,R70="x"),(P64+D58),(J70)))+(IF( AND( P64&lt;=J70-1,R70="x"),(+D58-(J70-P64)),(0)))</f>
        <v>0</v>
      </c>
      <c r="Q70" s="221"/>
      <c r="R70" s="74"/>
      <c r="S70" s="2"/>
      <c r="T70" s="248" t="s">
        <v>43</v>
      </c>
      <c r="U70" s="248"/>
      <c r="V70" s="220">
        <f>(IF(AND(V64&gt;=P70,X70="x"),(V64+J58),(P70)))+(IF( AND( V64&lt;=P70-1,X70="x"),(+J58-(P70-V64)),(0)))</f>
        <v>0</v>
      </c>
      <c r="W70" s="221"/>
      <c r="X70" s="74"/>
      <c r="Y70" s="2"/>
      <c r="Z70" s="2"/>
    </row>
    <row r="71" spans="1:26" x14ac:dyDescent="0.2">
      <c r="A71" s="2"/>
      <c r="B71" s="194" t="s">
        <v>46</v>
      </c>
      <c r="C71" s="194"/>
      <c r="D71" s="169">
        <f>(IF(F66="x",(C55),(B65)))+(IF(F67="x",(C53),(B65)))+(IF(F68="x",(C56),(B65)))+(IF(F69="x",(C57),(B65)))+(IF(F70="x",(C58),(B65)))+(IF(F66="x",(C59),(B65)))+(IF(F66="x",(C60),(B65)))</f>
        <v>0</v>
      </c>
      <c r="E71" s="293"/>
      <c r="F71" s="170"/>
      <c r="G71" s="2"/>
      <c r="H71" s="194" t="s">
        <v>46</v>
      </c>
      <c r="I71" s="194"/>
      <c r="J71" s="169">
        <f>(IF(L66="x",(C55),(H65)))+(IF(L67="x",(C53),(H65)))+(IF(L68="x",(C56),(H65)))+(IF(L69="x",(C57),(H65)))+(IF(L70="x",(C58),(H65)))+(IF(L66="x",(C59),(H65)))+(IF(L66="x",(C60),(H65)))</f>
        <v>0</v>
      </c>
      <c r="K71" s="293"/>
      <c r="L71" s="170"/>
      <c r="M71" s="2"/>
      <c r="N71" s="194" t="s">
        <v>46</v>
      </c>
      <c r="O71" s="194"/>
      <c r="P71" s="169">
        <f>(IF(R66="x",(C55),(N65)))+(IF(R67="x",(C53),(N65)))+(IF(R68="x",(C56),(N65)))+(IF(R69="x",(C57),(N65)))+(IF(R70="x",(C58),(N65)))+(IF(R66="x",(C59),(N65)))+(IF(R66="x",(C60),(N65)))</f>
        <v>0</v>
      </c>
      <c r="Q71" s="293"/>
      <c r="R71" s="170"/>
      <c r="S71" s="2"/>
      <c r="T71" s="194" t="s">
        <v>46</v>
      </c>
      <c r="U71" s="194"/>
      <c r="V71" s="169">
        <f>(IF(X66="x",(I55),(T65)))+(IF(X67="x",(I53),(T65)))+(IF(X68="x",(I56),(T65)))+(IF(X69="x",(I57),(T65)))+(IF(X70="x",(I58),(T65)))+(IF(X66="x",(I59),(T65)))+(IF(X66="x",(I60),(T65)))</f>
        <v>0</v>
      </c>
      <c r="W71" s="293"/>
      <c r="X71" s="170"/>
      <c r="Y71" s="2"/>
      <c r="Z71" s="2"/>
    </row>
    <row r="72" spans="1:26" x14ac:dyDescent="0.2">
      <c r="A72" s="2"/>
      <c r="B72" s="151" t="s">
        <v>47</v>
      </c>
      <c r="C72" s="151"/>
      <c r="D72" s="294" t="e">
        <f>D71/(D64-B49)</f>
        <v>#DIV/0!</v>
      </c>
      <c r="E72" s="295"/>
      <c r="F72" s="296"/>
      <c r="G72" s="2"/>
      <c r="H72" s="151" t="s">
        <v>47</v>
      </c>
      <c r="I72" s="151"/>
      <c r="J72" s="294" t="e">
        <f>J71/(J64-D64)</f>
        <v>#DIV/0!</v>
      </c>
      <c r="K72" s="295"/>
      <c r="L72" s="296"/>
      <c r="M72" s="2"/>
      <c r="N72" s="151" t="s">
        <v>47</v>
      </c>
      <c r="O72" s="151"/>
      <c r="P72" s="294" t="e">
        <f>P71/(P64-J64)</f>
        <v>#DIV/0!</v>
      </c>
      <c r="Q72" s="295"/>
      <c r="R72" s="296"/>
      <c r="S72" s="2"/>
      <c r="T72" s="151" t="s">
        <v>47</v>
      </c>
      <c r="U72" s="151"/>
      <c r="V72" s="294" t="e">
        <f>V71/(V64-P64)</f>
        <v>#DIV/0!</v>
      </c>
      <c r="W72" s="295"/>
      <c r="X72" s="296"/>
      <c r="Y72" s="2"/>
      <c r="Z72" s="2"/>
    </row>
    <row r="73" spans="1:26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.75" x14ac:dyDescent="0.2">
      <c r="A74" s="2"/>
      <c r="B74" s="240" t="s">
        <v>38</v>
      </c>
      <c r="C74" s="241"/>
      <c r="D74" s="241"/>
      <c r="E74" s="242"/>
      <c r="F74" s="147" t="s">
        <v>45</v>
      </c>
      <c r="G74" s="2"/>
      <c r="H74" s="240" t="s">
        <v>38</v>
      </c>
      <c r="I74" s="241"/>
      <c r="J74" s="241"/>
      <c r="K74" s="242"/>
      <c r="L74" s="147" t="s">
        <v>45</v>
      </c>
      <c r="M74" s="2"/>
      <c r="N74" s="240" t="s">
        <v>38</v>
      </c>
      <c r="O74" s="241"/>
      <c r="P74" s="241"/>
      <c r="Q74" s="242"/>
      <c r="R74" s="147" t="s">
        <v>45</v>
      </c>
      <c r="S74" s="2"/>
      <c r="T74" s="240" t="s">
        <v>38</v>
      </c>
      <c r="U74" s="241"/>
      <c r="V74" s="241"/>
      <c r="W74" s="242"/>
      <c r="X74" s="147" t="s">
        <v>45</v>
      </c>
      <c r="Y74" s="2"/>
      <c r="Z74" s="2"/>
    </row>
    <row r="75" spans="1:26" x14ac:dyDescent="0.2">
      <c r="A75" s="2"/>
      <c r="B75" s="42" t="s">
        <v>18</v>
      </c>
      <c r="C75" s="243"/>
      <c r="D75" s="244"/>
      <c r="E75" s="245"/>
      <c r="F75" s="147"/>
      <c r="G75" s="2"/>
      <c r="H75" s="42" t="s">
        <v>18</v>
      </c>
      <c r="I75" s="243"/>
      <c r="J75" s="244"/>
      <c r="K75" s="245"/>
      <c r="L75" s="147"/>
      <c r="M75" s="2"/>
      <c r="N75" s="42" t="s">
        <v>18</v>
      </c>
      <c r="O75" s="243"/>
      <c r="P75" s="244"/>
      <c r="Q75" s="245"/>
      <c r="R75" s="147"/>
      <c r="S75" s="2"/>
      <c r="T75" s="42" t="s">
        <v>18</v>
      </c>
      <c r="U75" s="243"/>
      <c r="V75" s="244"/>
      <c r="W75" s="245"/>
      <c r="X75" s="147"/>
      <c r="Y75" s="2"/>
      <c r="Z75" s="2"/>
    </row>
    <row r="76" spans="1:26" x14ac:dyDescent="0.2">
      <c r="A76" s="2"/>
      <c r="B76" s="216" t="s">
        <v>39</v>
      </c>
      <c r="C76" s="217"/>
      <c r="D76" s="218"/>
      <c r="E76" s="219"/>
      <c r="F76" s="147"/>
      <c r="G76" s="2"/>
      <c r="H76" s="216" t="s">
        <v>39</v>
      </c>
      <c r="I76" s="217"/>
      <c r="J76" s="218"/>
      <c r="K76" s="219"/>
      <c r="L76" s="147"/>
      <c r="M76" s="2"/>
      <c r="N76" s="216" t="s">
        <v>39</v>
      </c>
      <c r="O76" s="217"/>
      <c r="P76" s="218"/>
      <c r="Q76" s="219"/>
      <c r="R76" s="147"/>
      <c r="S76" s="2"/>
      <c r="T76" s="216" t="s">
        <v>39</v>
      </c>
      <c r="U76" s="217"/>
      <c r="V76" s="218"/>
      <c r="W76" s="219"/>
      <c r="X76" s="147"/>
      <c r="Y76" s="2"/>
      <c r="Z76" s="2"/>
    </row>
    <row r="77" spans="1:26" x14ac:dyDescent="0.2">
      <c r="A77" s="2"/>
      <c r="B77" s="290"/>
      <c r="C77" s="291"/>
      <c r="D77" s="291"/>
      <c r="E77" s="292"/>
      <c r="F77" s="147"/>
      <c r="G77" s="2"/>
      <c r="H77" s="290"/>
      <c r="I77" s="291"/>
      <c r="J77" s="291"/>
      <c r="K77" s="292"/>
      <c r="L77" s="147"/>
      <c r="M77" s="2"/>
      <c r="N77" s="290"/>
      <c r="O77" s="291"/>
      <c r="P77" s="291"/>
      <c r="Q77" s="292"/>
      <c r="R77" s="147"/>
      <c r="S77" s="2"/>
      <c r="T77" s="290"/>
      <c r="U77" s="291"/>
      <c r="V77" s="291"/>
      <c r="W77" s="292"/>
      <c r="X77" s="147"/>
      <c r="Y77" s="2"/>
      <c r="Z77" s="2"/>
    </row>
    <row r="78" spans="1:26" x14ac:dyDescent="0.2">
      <c r="A78" s="2"/>
      <c r="B78" s="297" t="s">
        <v>40</v>
      </c>
      <c r="C78" s="298"/>
      <c r="D78" s="220">
        <f>D76+D67</f>
        <v>0</v>
      </c>
      <c r="E78" s="221"/>
      <c r="F78" s="74"/>
      <c r="G78" s="2"/>
      <c r="H78" s="297" t="s">
        <v>40</v>
      </c>
      <c r="I78" s="298"/>
      <c r="J78" s="220">
        <f>(IF(AND(J76&gt;=D78,L78="x"),(J76+D67),(D78)))+(IF( AND( J76&lt;=D78-1,L78="x"),(+D67-(D78-J76)),(0)))</f>
        <v>0</v>
      </c>
      <c r="K78" s="221"/>
      <c r="L78" s="74"/>
      <c r="M78" s="2"/>
      <c r="N78" s="297" t="s">
        <v>40</v>
      </c>
      <c r="O78" s="298"/>
      <c r="P78" s="220">
        <f>(IF(AND(P76&gt;=J78,R78="x"),(P76+D67),(J78)))+(IF( AND( P76&lt;=J78-1,R78="x"),(+D67-(J78-P76)),(0)))</f>
        <v>0</v>
      </c>
      <c r="Q78" s="221"/>
      <c r="R78" s="74"/>
      <c r="S78" s="2"/>
      <c r="T78" s="297" t="s">
        <v>40</v>
      </c>
      <c r="U78" s="298"/>
      <c r="V78" s="220">
        <f>(IF(AND(V76&gt;=P78,X78="x"),(V76+J67),(P78)))+(IF( AND( V76&lt;=P78-1,X78="x"),(+J67-(P78-V76)),(0)))</f>
        <v>0</v>
      </c>
      <c r="W78" s="221"/>
      <c r="X78" s="74"/>
      <c r="Y78" s="2"/>
      <c r="Z78" s="2"/>
    </row>
    <row r="79" spans="1:26" x14ac:dyDescent="0.2">
      <c r="A79" s="2"/>
      <c r="B79" s="246" t="s">
        <v>30</v>
      </c>
      <c r="C79" s="247"/>
      <c r="D79" s="224">
        <f>D76+D65</f>
        <v>0</v>
      </c>
      <c r="E79" s="225"/>
      <c r="F79" s="74"/>
      <c r="G79" s="2"/>
      <c r="H79" s="246" t="s">
        <v>30</v>
      </c>
      <c r="I79" s="247"/>
      <c r="J79" s="224">
        <f>(IF(AND(J76&gt;=D79,L79="x"),(J76+D65),(D79)))+(IF( AND( J76&lt;=D79-1,L79="x"),(+D65-(D79-J76)),(0)))</f>
        <v>0</v>
      </c>
      <c r="K79" s="225"/>
      <c r="L79" s="74"/>
      <c r="M79" s="2"/>
      <c r="N79" s="246" t="s">
        <v>30</v>
      </c>
      <c r="O79" s="247"/>
      <c r="P79" s="224">
        <f>(IF(AND(P76&gt;=J79,R79="x"),(P76+D65),(J79)))+(IF( AND( P76&lt;=J79-1,R79="x"),(+D65-(J79-P76)),(0)))</f>
        <v>0</v>
      </c>
      <c r="Q79" s="225"/>
      <c r="R79" s="74"/>
      <c r="S79" s="2"/>
      <c r="T79" s="246" t="s">
        <v>30</v>
      </c>
      <c r="U79" s="247"/>
      <c r="V79" s="224">
        <f>(IF(AND(V76&gt;=P79,X79="x"),(V76+J65),(P79)))+(IF( AND( V76&lt;=P79-1,X79="x"),(+J65-(P79-V76)),(0)))</f>
        <v>0</v>
      </c>
      <c r="W79" s="225"/>
      <c r="X79" s="74"/>
      <c r="Y79" s="2"/>
      <c r="Z79" s="2"/>
    </row>
    <row r="80" spans="1:26" x14ac:dyDescent="0.2">
      <c r="A80" s="2"/>
      <c r="B80" s="297" t="s">
        <v>41</v>
      </c>
      <c r="C80" s="298"/>
      <c r="D80" s="220">
        <f>D76+D68</f>
        <v>0</v>
      </c>
      <c r="E80" s="221"/>
      <c r="F80" s="74"/>
      <c r="G80" s="2"/>
      <c r="H80" s="297" t="s">
        <v>41</v>
      </c>
      <c r="I80" s="298"/>
      <c r="J80" s="220">
        <f>(IF(AND(J76&gt;=D80,L80="x"),(J76+D68),(D80)))+(IF( AND( J76&lt;=D80-1,L80="x"),(+D68-(D80-J76)),(0)))</f>
        <v>0</v>
      </c>
      <c r="K80" s="221"/>
      <c r="L80" s="74"/>
      <c r="M80" s="2"/>
      <c r="N80" s="297" t="s">
        <v>41</v>
      </c>
      <c r="O80" s="298"/>
      <c r="P80" s="220">
        <f>(IF(AND(P76&gt;=J80,R80="x"),(P76+D68),(J80)))+(IF( AND( P76&lt;=J80-1,R80="x"),(+D68-(J80-P76)),(0)))</f>
        <v>0</v>
      </c>
      <c r="Q80" s="221"/>
      <c r="R80" s="74"/>
      <c r="S80" s="2"/>
      <c r="T80" s="297" t="s">
        <v>41</v>
      </c>
      <c r="U80" s="298"/>
      <c r="V80" s="220">
        <f>(IF(AND(V76&gt;=P80,X80="x"),(V76+J68),(P80)))+(IF( AND( V76&lt;=P80-1,X80="x"),(+J68-(P80-V76)),(0)))</f>
        <v>0</v>
      </c>
      <c r="W80" s="221"/>
      <c r="X80" s="74"/>
      <c r="Y80" s="2"/>
      <c r="Z80" s="2"/>
    </row>
    <row r="81" spans="1:26" x14ac:dyDescent="0.2">
      <c r="A81" s="2"/>
      <c r="B81" s="246" t="s">
        <v>42</v>
      </c>
      <c r="C81" s="247"/>
      <c r="D81" s="224">
        <f>D76+D69</f>
        <v>0</v>
      </c>
      <c r="E81" s="225"/>
      <c r="F81" s="74"/>
      <c r="G81" s="2"/>
      <c r="H81" s="246" t="s">
        <v>42</v>
      </c>
      <c r="I81" s="247"/>
      <c r="J81" s="224">
        <f>(IF(AND(J76&gt;=D81,L81="x"),(J76+D69),(D81)))+(IF( AND( J76&lt;=D81-1,L81="x"),(+D69-(D81-J76)),(0)))</f>
        <v>0</v>
      </c>
      <c r="K81" s="225"/>
      <c r="L81" s="74"/>
      <c r="M81" s="2"/>
      <c r="N81" s="246" t="s">
        <v>42</v>
      </c>
      <c r="O81" s="247"/>
      <c r="P81" s="224">
        <f>(IF(AND(P76&gt;=J81,R81="x"),(P76+D69),(J81)))+(IF( AND( P76&lt;=J81-1,R81="x"),(+D69-(J81-P76)),(0)))</f>
        <v>0</v>
      </c>
      <c r="Q81" s="225"/>
      <c r="R81" s="74"/>
      <c r="S81" s="2"/>
      <c r="T81" s="246" t="s">
        <v>42</v>
      </c>
      <c r="U81" s="247"/>
      <c r="V81" s="224">
        <f>(IF(AND(V76&gt;=P81,X81="x"),(V76+J69),(P81)))+(IF( AND( V76&lt;=P81-1,X81="x"),(+J69-(P81-V76)),(0)))</f>
        <v>0</v>
      </c>
      <c r="W81" s="225"/>
      <c r="X81" s="74"/>
      <c r="Y81" s="2"/>
      <c r="Z81" s="2"/>
    </row>
    <row r="82" spans="1:26" x14ac:dyDescent="0.2">
      <c r="A82" s="2"/>
      <c r="B82" s="248" t="s">
        <v>43</v>
      </c>
      <c r="C82" s="248"/>
      <c r="D82" s="220">
        <f>D76+D70</f>
        <v>0</v>
      </c>
      <c r="E82" s="221"/>
      <c r="F82" s="74"/>
      <c r="G82" s="2"/>
      <c r="H82" s="248" t="s">
        <v>43</v>
      </c>
      <c r="I82" s="248"/>
      <c r="J82" s="220">
        <f>(IF(AND(J76&gt;=D82,L82="x"),(J76+D70),(D82)))+(IF( AND( J76&lt;=D82-1,L82="x"),(+D70-(D82-J76)),(0)))</f>
        <v>0</v>
      </c>
      <c r="K82" s="221"/>
      <c r="L82" s="74"/>
      <c r="M82" s="2"/>
      <c r="N82" s="248" t="s">
        <v>43</v>
      </c>
      <c r="O82" s="248"/>
      <c r="P82" s="220">
        <f>(IF(AND(P76&gt;=J82,R82="x"),(P76+D70),(J82)))+(IF( AND( P76&lt;=J82-1,R82="x"),(+D70-(J82-P76)),(0)))</f>
        <v>0</v>
      </c>
      <c r="Q82" s="221"/>
      <c r="R82" s="74"/>
      <c r="S82" s="2"/>
      <c r="T82" s="248" t="s">
        <v>43</v>
      </c>
      <c r="U82" s="248"/>
      <c r="V82" s="220">
        <f>(IF(AND(V76&gt;=P82,X82="x"),(V76+J70),(P82)))+(IF( AND( V76&lt;=P82-1,X82="x"),(+J70-(P82-V76)),(0)))</f>
        <v>0</v>
      </c>
      <c r="W82" s="221"/>
      <c r="X82" s="74"/>
      <c r="Y82" s="2"/>
      <c r="Z82" s="2"/>
    </row>
    <row r="83" spans="1:26" x14ac:dyDescent="0.2">
      <c r="A83" s="2"/>
      <c r="B83" s="194" t="s">
        <v>46</v>
      </c>
      <c r="C83" s="194"/>
      <c r="D83" s="169">
        <f>(IF(F78="x",(C67),(B77)))+(IF(F79="x",(C65),(B77)))+(IF(F80="x",(C68),(B77)))+(IF(F81="x",(C69),(B77)))+(IF(F82="x",(C70),(B77)))+(IF(F78="x",(C71),(B77)))+(IF(F78="x",(C72),(B77)))</f>
        <v>0</v>
      </c>
      <c r="E83" s="293"/>
      <c r="F83" s="170"/>
      <c r="G83" s="2"/>
      <c r="H83" s="194" t="s">
        <v>46</v>
      </c>
      <c r="I83" s="194"/>
      <c r="J83" s="169">
        <f>(IF(L78="x",(C67),(H77)))+(IF(L79="x",(C65),(H77)))+(IF(L80="x",(C68),(H77)))+(IF(L81="x",(C69),(H77)))+(IF(L82="x",(C70),(H77)))+(IF(L78="x",(C71),(H77)))+(IF(L78="x",(C72),(H77)))</f>
        <v>0</v>
      </c>
      <c r="K83" s="293"/>
      <c r="L83" s="170"/>
      <c r="M83" s="2"/>
      <c r="N83" s="194" t="s">
        <v>46</v>
      </c>
      <c r="O83" s="194"/>
      <c r="P83" s="169">
        <f>(IF(R78="x",(C67),(N77)))+(IF(R79="x",(C65),(N77)))+(IF(R80="x",(C68),(N77)))+(IF(R81="x",(C69),(N77)))+(IF(R82="x",(C70),(N77)))+(IF(R78="x",(C71),(N77)))+(IF(R78="x",(C72),(N77)))</f>
        <v>0</v>
      </c>
      <c r="Q83" s="293"/>
      <c r="R83" s="170"/>
      <c r="S83" s="2"/>
      <c r="T83" s="194" t="s">
        <v>46</v>
      </c>
      <c r="U83" s="194"/>
      <c r="V83" s="169">
        <f>(IF(X78="x",(I67),(T77)))+(IF(X79="x",(I65),(T77)))+(IF(X80="x",(I68),(T77)))+(IF(X81="x",(I69),(T77)))+(IF(X82="x",(I70),(T77)))+(IF(X78="x",(I71),(T77)))+(IF(X78="x",(I72),(T77)))</f>
        <v>0</v>
      </c>
      <c r="W83" s="293"/>
      <c r="X83" s="170"/>
      <c r="Y83" s="2"/>
      <c r="Z83" s="2"/>
    </row>
    <row r="84" spans="1:26" x14ac:dyDescent="0.2">
      <c r="A84" s="2"/>
      <c r="B84" s="151" t="s">
        <v>47</v>
      </c>
      <c r="C84" s="151"/>
      <c r="D84" s="294" t="e">
        <f>D83/(D76-B61)</f>
        <v>#DIV/0!</v>
      </c>
      <c r="E84" s="295"/>
      <c r="F84" s="296"/>
      <c r="G84" s="2"/>
      <c r="H84" s="151" t="s">
        <v>47</v>
      </c>
      <c r="I84" s="151"/>
      <c r="J84" s="294" t="e">
        <f>J83/(J76-D76)</f>
        <v>#DIV/0!</v>
      </c>
      <c r="K84" s="295"/>
      <c r="L84" s="296"/>
      <c r="M84" s="2"/>
      <c r="N84" s="151" t="s">
        <v>47</v>
      </c>
      <c r="O84" s="151"/>
      <c r="P84" s="294" t="e">
        <f>P83/(P76-J76)</f>
        <v>#DIV/0!</v>
      </c>
      <c r="Q84" s="295"/>
      <c r="R84" s="296"/>
      <c r="S84" s="2"/>
      <c r="T84" s="151" t="s">
        <v>47</v>
      </c>
      <c r="U84" s="151"/>
      <c r="V84" s="294" t="e">
        <f>V83/(V76-P76)</f>
        <v>#DIV/0!</v>
      </c>
      <c r="W84" s="295"/>
      <c r="X84" s="296"/>
      <c r="Y84" s="2"/>
      <c r="Z84" s="2"/>
    </row>
    <row r="85" spans="1:2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.75" x14ac:dyDescent="0.2">
      <c r="A86" s="2"/>
      <c r="B86" s="240" t="s">
        <v>38</v>
      </c>
      <c r="C86" s="241"/>
      <c r="D86" s="241"/>
      <c r="E86" s="242"/>
      <c r="F86" s="147" t="s">
        <v>45</v>
      </c>
      <c r="G86" s="2"/>
      <c r="H86" s="240" t="s">
        <v>38</v>
      </c>
      <c r="I86" s="241"/>
      <c r="J86" s="241"/>
      <c r="K86" s="242"/>
      <c r="L86" s="147" t="s">
        <v>45</v>
      </c>
      <c r="M86" s="2"/>
      <c r="N86" s="240" t="s">
        <v>38</v>
      </c>
      <c r="O86" s="241"/>
      <c r="P86" s="241"/>
      <c r="Q86" s="242"/>
      <c r="R86" s="147" t="s">
        <v>45</v>
      </c>
      <c r="S86" s="2"/>
      <c r="T86" s="240" t="s">
        <v>38</v>
      </c>
      <c r="U86" s="241"/>
      <c r="V86" s="241"/>
      <c r="W86" s="242"/>
      <c r="X86" s="147" t="s">
        <v>45</v>
      </c>
      <c r="Y86" s="2"/>
      <c r="Z86" s="2"/>
    </row>
    <row r="87" spans="1:26" x14ac:dyDescent="0.2">
      <c r="A87" s="2"/>
      <c r="B87" s="42" t="s">
        <v>18</v>
      </c>
      <c r="C87" s="243"/>
      <c r="D87" s="244"/>
      <c r="E87" s="245"/>
      <c r="F87" s="147"/>
      <c r="G87" s="2"/>
      <c r="H87" s="42" t="s">
        <v>18</v>
      </c>
      <c r="I87" s="243"/>
      <c r="J87" s="244"/>
      <c r="K87" s="245"/>
      <c r="L87" s="147"/>
      <c r="M87" s="2"/>
      <c r="N87" s="42" t="s">
        <v>18</v>
      </c>
      <c r="O87" s="243"/>
      <c r="P87" s="244"/>
      <c r="Q87" s="245"/>
      <c r="R87" s="147"/>
      <c r="S87" s="2"/>
      <c r="T87" s="42" t="s">
        <v>18</v>
      </c>
      <c r="U87" s="243"/>
      <c r="V87" s="244"/>
      <c r="W87" s="245"/>
      <c r="X87" s="147"/>
      <c r="Y87" s="2"/>
      <c r="Z87" s="2"/>
    </row>
    <row r="88" spans="1:26" x14ac:dyDescent="0.2">
      <c r="A88" s="2"/>
      <c r="B88" s="216" t="s">
        <v>39</v>
      </c>
      <c r="C88" s="217"/>
      <c r="D88" s="218"/>
      <c r="E88" s="219"/>
      <c r="F88" s="147"/>
      <c r="G88" s="2"/>
      <c r="H88" s="216" t="s">
        <v>39</v>
      </c>
      <c r="I88" s="217"/>
      <c r="J88" s="218"/>
      <c r="K88" s="219"/>
      <c r="L88" s="147"/>
      <c r="M88" s="2"/>
      <c r="N88" s="216" t="s">
        <v>39</v>
      </c>
      <c r="O88" s="217"/>
      <c r="P88" s="218"/>
      <c r="Q88" s="219"/>
      <c r="R88" s="147"/>
      <c r="S88" s="2"/>
      <c r="T88" s="216" t="s">
        <v>39</v>
      </c>
      <c r="U88" s="217"/>
      <c r="V88" s="218"/>
      <c r="W88" s="219"/>
      <c r="X88" s="147"/>
      <c r="Y88" s="2"/>
      <c r="Z88" s="2"/>
    </row>
    <row r="89" spans="1:26" x14ac:dyDescent="0.2">
      <c r="A89" s="2"/>
      <c r="B89" s="290"/>
      <c r="C89" s="291"/>
      <c r="D89" s="291"/>
      <c r="E89" s="292"/>
      <c r="F89" s="147"/>
      <c r="G89" s="2"/>
      <c r="H89" s="290"/>
      <c r="I89" s="291"/>
      <c r="J89" s="291"/>
      <c r="K89" s="292"/>
      <c r="L89" s="147"/>
      <c r="M89" s="2"/>
      <c r="N89" s="290"/>
      <c r="O89" s="291"/>
      <c r="P89" s="291"/>
      <c r="Q89" s="292"/>
      <c r="R89" s="147"/>
      <c r="S89" s="2"/>
      <c r="T89" s="290"/>
      <c r="U89" s="291"/>
      <c r="V89" s="291"/>
      <c r="W89" s="292"/>
      <c r="X89" s="147"/>
      <c r="Y89" s="2"/>
      <c r="Z89" s="2"/>
    </row>
    <row r="90" spans="1:26" x14ac:dyDescent="0.2">
      <c r="A90" s="2"/>
      <c r="B90" s="297" t="s">
        <v>40</v>
      </c>
      <c r="C90" s="298"/>
      <c r="D90" s="220">
        <f>D88+D79</f>
        <v>0</v>
      </c>
      <c r="E90" s="221"/>
      <c r="F90" s="74"/>
      <c r="G90" s="2"/>
      <c r="H90" s="297" t="s">
        <v>40</v>
      </c>
      <c r="I90" s="298"/>
      <c r="J90" s="220">
        <f>(IF(AND(J88&gt;=D90,L90="x"),(J88+D79),(D90)))+(IF( AND( J88&lt;=D90-1,L90="x"),(+D79-(D90-J88)),(0)))</f>
        <v>0</v>
      </c>
      <c r="K90" s="221"/>
      <c r="L90" s="74"/>
      <c r="M90" s="2"/>
      <c r="N90" s="297" t="s">
        <v>40</v>
      </c>
      <c r="O90" s="298"/>
      <c r="P90" s="220">
        <f>(IF(AND(P88&gt;=J90,R90="x"),(P88+D79),(J90)))+(IF( AND( P88&lt;=J90-1,R90="x"),(+D79-(J90-P88)),(0)))</f>
        <v>0</v>
      </c>
      <c r="Q90" s="221"/>
      <c r="R90" s="74"/>
      <c r="S90" s="2"/>
      <c r="T90" s="297" t="s">
        <v>40</v>
      </c>
      <c r="U90" s="298"/>
      <c r="V90" s="220">
        <f>(IF(AND(V88&gt;=P90,X90="x"),(V88+J79),(P90)))+(IF( AND( V88&lt;=P90-1,X90="x"),(+J79-(P90-V88)),(0)))</f>
        <v>0</v>
      </c>
      <c r="W90" s="221"/>
      <c r="X90" s="74"/>
      <c r="Y90" s="2"/>
      <c r="Z90" s="2"/>
    </row>
    <row r="91" spans="1:26" x14ac:dyDescent="0.2">
      <c r="A91" s="2"/>
      <c r="B91" s="246" t="s">
        <v>30</v>
      </c>
      <c r="C91" s="247"/>
      <c r="D91" s="224">
        <f>D88+D77</f>
        <v>0</v>
      </c>
      <c r="E91" s="225"/>
      <c r="F91" s="74"/>
      <c r="G91" s="2"/>
      <c r="H91" s="246" t="s">
        <v>30</v>
      </c>
      <c r="I91" s="247"/>
      <c r="J91" s="224">
        <f>(IF(AND(J88&gt;=D91,L91="x"),(J88+D77),(D91)))+(IF( AND( J88&lt;=D91-1,L91="x"),(+D77-(D91-J88)),(0)))</f>
        <v>0</v>
      </c>
      <c r="K91" s="225"/>
      <c r="L91" s="74"/>
      <c r="M91" s="2"/>
      <c r="N91" s="246" t="s">
        <v>30</v>
      </c>
      <c r="O91" s="247"/>
      <c r="P91" s="224">
        <f>(IF(AND(P88&gt;=J91,R91="x"),(P88+D77),(J91)))+(IF( AND( P88&lt;=J91-1,R91="x"),(+D77-(J91-P88)),(0)))</f>
        <v>0</v>
      </c>
      <c r="Q91" s="225"/>
      <c r="R91" s="74"/>
      <c r="S91" s="2"/>
      <c r="T91" s="246" t="s">
        <v>30</v>
      </c>
      <c r="U91" s="247"/>
      <c r="V91" s="224">
        <f>(IF(AND(V88&gt;=P91,X91="x"),(V88+J77),(P91)))+(IF( AND( V88&lt;=P91-1,X91="x"),(+J77-(P91-V88)),(0)))</f>
        <v>0</v>
      </c>
      <c r="W91" s="225"/>
      <c r="X91" s="74"/>
      <c r="Y91" s="2"/>
      <c r="Z91" s="2"/>
    </row>
    <row r="92" spans="1:26" x14ac:dyDescent="0.2">
      <c r="A92" s="2"/>
      <c r="B92" s="297" t="s">
        <v>41</v>
      </c>
      <c r="C92" s="298"/>
      <c r="D92" s="220">
        <f>D88+D80</f>
        <v>0</v>
      </c>
      <c r="E92" s="221"/>
      <c r="F92" s="74"/>
      <c r="G92" s="2"/>
      <c r="H92" s="297" t="s">
        <v>41</v>
      </c>
      <c r="I92" s="298"/>
      <c r="J92" s="220">
        <f>(IF(AND(J88&gt;=D92,L92="x"),(J88+D80),(D92)))+(IF( AND( J88&lt;=D92-1,L92="x"),(+D80-(D92-J88)),(0)))</f>
        <v>0</v>
      </c>
      <c r="K92" s="221"/>
      <c r="L92" s="74"/>
      <c r="M92" s="2"/>
      <c r="N92" s="297" t="s">
        <v>41</v>
      </c>
      <c r="O92" s="298"/>
      <c r="P92" s="220">
        <f>(IF(AND(P88&gt;=J92,R92="x"),(P88+D80),(J92)))+(IF( AND( P88&lt;=J92-1,R92="x"),(+D80-(J92-P88)),(0)))</f>
        <v>0</v>
      </c>
      <c r="Q92" s="221"/>
      <c r="R92" s="74"/>
      <c r="S92" s="2"/>
      <c r="T92" s="297" t="s">
        <v>41</v>
      </c>
      <c r="U92" s="298"/>
      <c r="V92" s="220">
        <f>(IF(AND(V88&gt;=P92,X92="x"),(V88+J80),(P92)))+(IF( AND( V88&lt;=P92-1,X92="x"),(+J80-(P92-V88)),(0)))</f>
        <v>0</v>
      </c>
      <c r="W92" s="221"/>
      <c r="X92" s="74"/>
      <c r="Y92" s="2"/>
      <c r="Z92" s="2"/>
    </row>
    <row r="93" spans="1:26" x14ac:dyDescent="0.2">
      <c r="A93" s="2"/>
      <c r="B93" s="246" t="s">
        <v>42</v>
      </c>
      <c r="C93" s="247"/>
      <c r="D93" s="224">
        <f>D88+D81</f>
        <v>0</v>
      </c>
      <c r="E93" s="225"/>
      <c r="F93" s="74"/>
      <c r="G93" s="2"/>
      <c r="H93" s="246" t="s">
        <v>42</v>
      </c>
      <c r="I93" s="247"/>
      <c r="J93" s="224">
        <f>(IF(AND(J88&gt;=D93,L93="x"),(J88+D81),(D93)))+(IF( AND( J88&lt;=D93-1,L93="x"),(+D81-(D93-J88)),(0)))</f>
        <v>0</v>
      </c>
      <c r="K93" s="225"/>
      <c r="L93" s="74"/>
      <c r="M93" s="2"/>
      <c r="N93" s="246" t="s">
        <v>42</v>
      </c>
      <c r="O93" s="247"/>
      <c r="P93" s="224">
        <f>(IF(AND(P88&gt;=J93,R93="x"),(P88+D81),(J93)))+(IF( AND( P88&lt;=J93-1,R93="x"),(+D81-(J93-P88)),(0)))</f>
        <v>0</v>
      </c>
      <c r="Q93" s="225"/>
      <c r="R93" s="74"/>
      <c r="S93" s="2"/>
      <c r="T93" s="246" t="s">
        <v>42</v>
      </c>
      <c r="U93" s="247"/>
      <c r="V93" s="224">
        <f>(IF(AND(V88&gt;=P93,X93="x"),(V88+J81),(P93)))+(IF( AND( V88&lt;=P93-1,X93="x"),(+J81-(P93-V88)),(0)))</f>
        <v>0</v>
      </c>
      <c r="W93" s="225"/>
      <c r="X93" s="74"/>
      <c r="Y93" s="2"/>
      <c r="Z93" s="2"/>
    </row>
    <row r="94" spans="1:26" x14ac:dyDescent="0.2">
      <c r="A94" s="2"/>
      <c r="B94" s="248" t="s">
        <v>43</v>
      </c>
      <c r="C94" s="248"/>
      <c r="D94" s="220">
        <f>D88+D82</f>
        <v>0</v>
      </c>
      <c r="E94" s="221"/>
      <c r="F94" s="74"/>
      <c r="G94" s="2"/>
      <c r="H94" s="248" t="s">
        <v>43</v>
      </c>
      <c r="I94" s="248"/>
      <c r="J94" s="220">
        <f>(IF(AND(J88&gt;=D94,L94="x"),(J88+D82),(D94)))+(IF( AND( J88&lt;=D94-1,L94="x"),(+D82-(D94-J88)),(0)))</f>
        <v>0</v>
      </c>
      <c r="K94" s="221"/>
      <c r="L94" s="74"/>
      <c r="M94" s="2"/>
      <c r="N94" s="248" t="s">
        <v>43</v>
      </c>
      <c r="O94" s="248"/>
      <c r="P94" s="220">
        <f>(IF(AND(P88&gt;=J94,R94="x"),(P88+D82),(J94)))+(IF( AND( P88&lt;=J94-1,R94="x"),(+D82-(J94-P88)),(0)))</f>
        <v>0</v>
      </c>
      <c r="Q94" s="221"/>
      <c r="R94" s="74"/>
      <c r="S94" s="2"/>
      <c r="T94" s="248" t="s">
        <v>43</v>
      </c>
      <c r="U94" s="248"/>
      <c r="V94" s="220">
        <f>(IF(AND(V88&gt;=P94,X94="x"),(V88+J82),(P94)))+(IF( AND( V88&lt;=P94-1,X94="x"),(+J82-(P94-V88)),(0)))</f>
        <v>0</v>
      </c>
      <c r="W94" s="221"/>
      <c r="X94" s="74"/>
      <c r="Y94" s="2"/>
      <c r="Z94" s="2"/>
    </row>
    <row r="95" spans="1:26" x14ac:dyDescent="0.2">
      <c r="A95" s="2"/>
      <c r="B95" s="194" t="s">
        <v>46</v>
      </c>
      <c r="C95" s="194"/>
      <c r="D95" s="169">
        <f>(IF(F90="x",(C79),(B89)))+(IF(F91="x",(C77),(B89)))+(IF(F92="x",(C80),(B89)))+(IF(F93="x",(C81),(B89)))+(IF(F94="x",(C82),(B89)))+(IF(F90="x",(C83),(B89)))+(IF(F90="x",(C84),(B89)))</f>
        <v>0</v>
      </c>
      <c r="E95" s="293"/>
      <c r="F95" s="170"/>
      <c r="G95" s="2"/>
      <c r="H95" s="194" t="s">
        <v>46</v>
      </c>
      <c r="I95" s="194"/>
      <c r="J95" s="169">
        <f>(IF(L90="x",(C79),(H89)))+(IF(L91="x",(C77),(H89)))+(IF(L92="x",(C80),(H89)))+(IF(L93="x",(C81),(H89)))+(IF(L94="x",(C82),(H89)))+(IF(L90="x",(C83),(H89)))+(IF(L90="x",(C84),(H89)))</f>
        <v>0</v>
      </c>
      <c r="K95" s="293"/>
      <c r="L95" s="170"/>
      <c r="M95" s="2"/>
      <c r="N95" s="194" t="s">
        <v>46</v>
      </c>
      <c r="O95" s="194"/>
      <c r="P95" s="169">
        <f>(IF(R90="x",(C79),(N89)))+(IF(R91="x",(C77),(N89)))+(IF(R92="x",(C80),(N89)))+(IF(R93="x",(C81),(N89)))+(IF(R94="x",(C82),(N89)))+(IF(R90="x",(C83),(N89)))+(IF(R90="x",(C84),(N89)))</f>
        <v>0</v>
      </c>
      <c r="Q95" s="293"/>
      <c r="R95" s="170"/>
      <c r="S95" s="2"/>
      <c r="T95" s="194" t="s">
        <v>46</v>
      </c>
      <c r="U95" s="194"/>
      <c r="V95" s="169">
        <f>(IF(X90="x",(I79),(T89)))+(IF(X91="x",(I77),(T89)))+(IF(X92="x",(I80),(T89)))+(IF(X93="x",(I81),(T89)))+(IF(X94="x",(I82),(T89)))+(IF(X90="x",(I83),(T89)))+(IF(X90="x",(I84),(T89)))</f>
        <v>0</v>
      </c>
      <c r="W95" s="293"/>
      <c r="X95" s="170"/>
      <c r="Y95" s="2"/>
      <c r="Z95" s="2"/>
    </row>
    <row r="96" spans="1:26" x14ac:dyDescent="0.2">
      <c r="A96" s="2"/>
      <c r="B96" s="151" t="s">
        <v>47</v>
      </c>
      <c r="C96" s="151"/>
      <c r="D96" s="294" t="e">
        <f>D95/(D88-B73)</f>
        <v>#DIV/0!</v>
      </c>
      <c r="E96" s="295"/>
      <c r="F96" s="296"/>
      <c r="G96" s="2"/>
      <c r="H96" s="151" t="s">
        <v>47</v>
      </c>
      <c r="I96" s="151"/>
      <c r="J96" s="294" t="e">
        <f>J95/(J88-D88)</f>
        <v>#DIV/0!</v>
      </c>
      <c r="K96" s="295"/>
      <c r="L96" s="296"/>
      <c r="M96" s="2"/>
      <c r="N96" s="151" t="s">
        <v>47</v>
      </c>
      <c r="O96" s="151"/>
      <c r="P96" s="294" t="e">
        <f>P95/(P88-J88)</f>
        <v>#DIV/0!</v>
      </c>
      <c r="Q96" s="295"/>
      <c r="R96" s="296"/>
      <c r="S96" s="2"/>
      <c r="T96" s="151" t="s">
        <v>47</v>
      </c>
      <c r="U96" s="151"/>
      <c r="V96" s="294" t="e">
        <f>V95/(V88-P88)</f>
        <v>#DIV/0!</v>
      </c>
      <c r="W96" s="295"/>
      <c r="X96" s="296"/>
      <c r="Y96" s="2"/>
      <c r="Z96" s="2"/>
    </row>
    <row r="97" spans="1:2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.75" x14ac:dyDescent="0.2">
      <c r="A98" s="2"/>
      <c r="B98" s="240" t="s">
        <v>38</v>
      </c>
      <c r="C98" s="241"/>
      <c r="D98" s="241"/>
      <c r="E98" s="242"/>
      <c r="F98" s="147" t="s">
        <v>45</v>
      </c>
      <c r="G98" s="2"/>
      <c r="H98" s="240" t="s">
        <v>38</v>
      </c>
      <c r="I98" s="241"/>
      <c r="J98" s="241"/>
      <c r="K98" s="242"/>
      <c r="L98" s="147" t="s">
        <v>45</v>
      </c>
      <c r="M98" s="2"/>
      <c r="N98" s="240" t="s">
        <v>38</v>
      </c>
      <c r="O98" s="241"/>
      <c r="P98" s="241"/>
      <c r="Q98" s="242"/>
      <c r="R98" s="147" t="s">
        <v>45</v>
      </c>
      <c r="S98" s="2"/>
      <c r="T98" s="240" t="s">
        <v>38</v>
      </c>
      <c r="U98" s="241"/>
      <c r="V98" s="241"/>
      <c r="W98" s="242"/>
      <c r="X98" s="147" t="s">
        <v>45</v>
      </c>
      <c r="Y98" s="2"/>
      <c r="Z98" s="2"/>
    </row>
    <row r="99" spans="1:26" x14ac:dyDescent="0.2">
      <c r="A99" s="2"/>
      <c r="B99" s="42" t="s">
        <v>18</v>
      </c>
      <c r="C99" s="243"/>
      <c r="D99" s="244"/>
      <c r="E99" s="245"/>
      <c r="F99" s="147"/>
      <c r="G99" s="2"/>
      <c r="H99" s="42" t="s">
        <v>18</v>
      </c>
      <c r="I99" s="243"/>
      <c r="J99" s="244"/>
      <c r="K99" s="245"/>
      <c r="L99" s="147"/>
      <c r="M99" s="2"/>
      <c r="N99" s="42" t="s">
        <v>18</v>
      </c>
      <c r="O99" s="243"/>
      <c r="P99" s="244"/>
      <c r="Q99" s="245"/>
      <c r="R99" s="147"/>
      <c r="S99" s="2"/>
      <c r="T99" s="42" t="s">
        <v>18</v>
      </c>
      <c r="U99" s="243"/>
      <c r="V99" s="244"/>
      <c r="W99" s="245"/>
      <c r="X99" s="147"/>
      <c r="Y99" s="2"/>
      <c r="Z99" s="2"/>
    </row>
    <row r="100" spans="1:26" x14ac:dyDescent="0.2">
      <c r="A100" s="2"/>
      <c r="B100" s="216" t="s">
        <v>39</v>
      </c>
      <c r="C100" s="217"/>
      <c r="D100" s="218"/>
      <c r="E100" s="219"/>
      <c r="F100" s="147"/>
      <c r="G100" s="2"/>
      <c r="H100" s="216" t="s">
        <v>39</v>
      </c>
      <c r="I100" s="217"/>
      <c r="J100" s="218"/>
      <c r="K100" s="219"/>
      <c r="L100" s="147"/>
      <c r="M100" s="2"/>
      <c r="N100" s="216" t="s">
        <v>39</v>
      </c>
      <c r="O100" s="217"/>
      <c r="P100" s="218"/>
      <c r="Q100" s="219"/>
      <c r="R100" s="147"/>
      <c r="S100" s="2"/>
      <c r="T100" s="216" t="s">
        <v>39</v>
      </c>
      <c r="U100" s="217"/>
      <c r="V100" s="218"/>
      <c r="W100" s="219"/>
      <c r="X100" s="147"/>
      <c r="Y100" s="2"/>
      <c r="Z100" s="2"/>
    </row>
    <row r="101" spans="1:26" x14ac:dyDescent="0.2">
      <c r="A101" s="2"/>
      <c r="B101" s="290"/>
      <c r="C101" s="291"/>
      <c r="D101" s="291"/>
      <c r="E101" s="292"/>
      <c r="F101" s="147"/>
      <c r="G101" s="2"/>
      <c r="H101" s="290"/>
      <c r="I101" s="291"/>
      <c r="J101" s="291"/>
      <c r="K101" s="292"/>
      <c r="L101" s="147"/>
      <c r="M101" s="2"/>
      <c r="N101" s="290"/>
      <c r="O101" s="291"/>
      <c r="P101" s="291"/>
      <c r="Q101" s="292"/>
      <c r="R101" s="147"/>
      <c r="S101" s="2"/>
      <c r="T101" s="290"/>
      <c r="U101" s="291"/>
      <c r="V101" s="291"/>
      <c r="W101" s="292"/>
      <c r="X101" s="147"/>
      <c r="Y101" s="2"/>
      <c r="Z101" s="2"/>
    </row>
    <row r="102" spans="1:26" x14ac:dyDescent="0.2">
      <c r="A102" s="2"/>
      <c r="B102" s="297" t="s">
        <v>40</v>
      </c>
      <c r="C102" s="298"/>
      <c r="D102" s="220">
        <f>D100+D91</f>
        <v>0</v>
      </c>
      <c r="E102" s="221"/>
      <c r="F102" s="74"/>
      <c r="G102" s="2"/>
      <c r="H102" s="297" t="s">
        <v>40</v>
      </c>
      <c r="I102" s="298"/>
      <c r="J102" s="220">
        <f>(IF(AND(J100&gt;=D102,L102="x"),(J100+D91),(D102)))+(IF( AND( J100&lt;=D102-1,L102="x"),(+D91-(D102-J100)),(0)))</f>
        <v>0</v>
      </c>
      <c r="K102" s="221"/>
      <c r="L102" s="74"/>
      <c r="M102" s="2"/>
      <c r="N102" s="297" t="s">
        <v>40</v>
      </c>
      <c r="O102" s="298"/>
      <c r="P102" s="220">
        <f>(IF(AND(P100&gt;=J102,R102="x"),(P100+D91),(J102)))+(IF( AND( P100&lt;=J102-1,R102="x"),(+D91-(J102-P100)),(0)))</f>
        <v>0</v>
      </c>
      <c r="Q102" s="221"/>
      <c r="R102" s="74"/>
      <c r="S102" s="2"/>
      <c r="T102" s="297" t="s">
        <v>40</v>
      </c>
      <c r="U102" s="298"/>
      <c r="V102" s="220">
        <f>(IF(AND(V100&gt;=P102,X102="x"),(V100+J91),(P102)))+(IF( AND( V100&lt;=P102-1,X102="x"),(+J91-(P102-V100)),(0)))</f>
        <v>0</v>
      </c>
      <c r="W102" s="221"/>
      <c r="X102" s="74"/>
      <c r="Y102" s="2"/>
      <c r="Z102" s="2"/>
    </row>
    <row r="103" spans="1:26" x14ac:dyDescent="0.2">
      <c r="A103" s="2"/>
      <c r="B103" s="246" t="s">
        <v>30</v>
      </c>
      <c r="C103" s="247"/>
      <c r="D103" s="224">
        <f>D100+D89</f>
        <v>0</v>
      </c>
      <c r="E103" s="225"/>
      <c r="F103" s="74"/>
      <c r="G103" s="2"/>
      <c r="H103" s="246" t="s">
        <v>30</v>
      </c>
      <c r="I103" s="247"/>
      <c r="J103" s="224">
        <f>(IF(AND(J100&gt;=D103,L103="x"),(J100+D89),(D103)))+(IF( AND( J100&lt;=D103-1,L103="x"),(+D89-(D103-J100)),(0)))</f>
        <v>0</v>
      </c>
      <c r="K103" s="225"/>
      <c r="L103" s="74"/>
      <c r="M103" s="2"/>
      <c r="N103" s="246" t="s">
        <v>30</v>
      </c>
      <c r="O103" s="247"/>
      <c r="P103" s="224">
        <f>(IF(AND(P100&gt;=J103,R103="x"),(P100+D89),(J103)))+(IF( AND( P100&lt;=J103-1,R103="x"),(+D89-(J103-P100)),(0)))</f>
        <v>0</v>
      </c>
      <c r="Q103" s="225"/>
      <c r="R103" s="74"/>
      <c r="S103" s="2"/>
      <c r="T103" s="246" t="s">
        <v>30</v>
      </c>
      <c r="U103" s="247"/>
      <c r="V103" s="224">
        <f>(IF(AND(V100&gt;=P103,X103="x"),(V100+J89),(P103)))+(IF( AND( V100&lt;=P103-1,X103="x"),(+J89-(P103-V100)),(0)))</f>
        <v>0</v>
      </c>
      <c r="W103" s="225"/>
      <c r="X103" s="74"/>
      <c r="Y103" s="2"/>
      <c r="Z103" s="2"/>
    </row>
    <row r="104" spans="1:26" x14ac:dyDescent="0.2">
      <c r="A104" s="2"/>
      <c r="B104" s="297" t="s">
        <v>41</v>
      </c>
      <c r="C104" s="298"/>
      <c r="D104" s="220">
        <f>D100+D92</f>
        <v>0</v>
      </c>
      <c r="E104" s="221"/>
      <c r="F104" s="74"/>
      <c r="G104" s="2"/>
      <c r="H104" s="297" t="s">
        <v>41</v>
      </c>
      <c r="I104" s="298"/>
      <c r="J104" s="220">
        <f>(IF(AND(J100&gt;=D104,L104="x"),(J100+D92),(D104)))+(IF( AND( J100&lt;=D104-1,L104="x"),(+D92-(D104-J100)),(0)))</f>
        <v>0</v>
      </c>
      <c r="K104" s="221"/>
      <c r="L104" s="74"/>
      <c r="M104" s="2"/>
      <c r="N104" s="297" t="s">
        <v>41</v>
      </c>
      <c r="O104" s="298"/>
      <c r="P104" s="220">
        <f>(IF(AND(P100&gt;=J104,R104="x"),(P100+D92),(J104)))+(IF( AND( P100&lt;=J104-1,R104="x"),(+D92-(J104-P100)),(0)))</f>
        <v>0</v>
      </c>
      <c r="Q104" s="221"/>
      <c r="R104" s="74"/>
      <c r="S104" s="2"/>
      <c r="T104" s="297" t="s">
        <v>41</v>
      </c>
      <c r="U104" s="298"/>
      <c r="V104" s="220">
        <f>(IF(AND(V100&gt;=P104,X104="x"),(V100+J92),(P104)))+(IF( AND( V100&lt;=P104-1,X104="x"),(+J92-(P104-V100)),(0)))</f>
        <v>0</v>
      </c>
      <c r="W104" s="221"/>
      <c r="X104" s="74"/>
      <c r="Y104" s="2"/>
      <c r="Z104" s="2"/>
    </row>
    <row r="105" spans="1:26" x14ac:dyDescent="0.2">
      <c r="A105" s="2"/>
      <c r="B105" s="246" t="s">
        <v>42</v>
      </c>
      <c r="C105" s="247"/>
      <c r="D105" s="224">
        <f>D100+D93</f>
        <v>0</v>
      </c>
      <c r="E105" s="225"/>
      <c r="F105" s="74"/>
      <c r="G105" s="2"/>
      <c r="H105" s="246" t="s">
        <v>42</v>
      </c>
      <c r="I105" s="247"/>
      <c r="J105" s="224">
        <f>(IF(AND(J100&gt;=D105,L105="x"),(J100+D93),(D105)))+(IF( AND( J100&lt;=D105-1,L105="x"),(+D93-(D105-J100)),(0)))</f>
        <v>0</v>
      </c>
      <c r="K105" s="225"/>
      <c r="L105" s="74"/>
      <c r="M105" s="2"/>
      <c r="N105" s="246" t="s">
        <v>42</v>
      </c>
      <c r="O105" s="247"/>
      <c r="P105" s="224">
        <f>(IF(AND(P100&gt;=J105,R105="x"),(P100+D93),(J105)))+(IF( AND( P100&lt;=J105-1,R105="x"),(+D93-(J105-P100)),(0)))</f>
        <v>0</v>
      </c>
      <c r="Q105" s="225"/>
      <c r="R105" s="74"/>
      <c r="S105" s="2"/>
      <c r="T105" s="246" t="s">
        <v>42</v>
      </c>
      <c r="U105" s="247"/>
      <c r="V105" s="224">
        <f>(IF(AND(V100&gt;=P105,X105="x"),(V100+J93),(P105)))+(IF( AND( V100&lt;=P105-1,X105="x"),(+J93-(P105-V100)),(0)))</f>
        <v>0</v>
      </c>
      <c r="W105" s="225"/>
      <c r="X105" s="74"/>
      <c r="Y105" s="2"/>
      <c r="Z105" s="2"/>
    </row>
    <row r="106" spans="1:26" x14ac:dyDescent="0.2">
      <c r="A106" s="2"/>
      <c r="B106" s="248" t="s">
        <v>43</v>
      </c>
      <c r="C106" s="248"/>
      <c r="D106" s="220">
        <f>D100+D94</f>
        <v>0</v>
      </c>
      <c r="E106" s="221"/>
      <c r="F106" s="74"/>
      <c r="G106" s="2"/>
      <c r="H106" s="248" t="s">
        <v>43</v>
      </c>
      <c r="I106" s="248"/>
      <c r="J106" s="220">
        <f>(IF(AND(J100&gt;=D106,L106="x"),(J100+D94),(D106)))+(IF( AND( J100&lt;=D106-1,L106="x"),(+D94-(D106-J100)),(0)))</f>
        <v>0</v>
      </c>
      <c r="K106" s="221"/>
      <c r="L106" s="74"/>
      <c r="M106" s="2"/>
      <c r="N106" s="248" t="s">
        <v>43</v>
      </c>
      <c r="O106" s="248"/>
      <c r="P106" s="220">
        <f>(IF(AND(P100&gt;=J106,R106="x"),(P100+D94),(J106)))+(IF( AND( P100&lt;=J106-1,R106="x"),(+D94-(J106-P100)),(0)))</f>
        <v>0</v>
      </c>
      <c r="Q106" s="221"/>
      <c r="R106" s="74"/>
      <c r="S106" s="2"/>
      <c r="T106" s="248" t="s">
        <v>43</v>
      </c>
      <c r="U106" s="248"/>
      <c r="V106" s="220">
        <f>(IF(AND(V100&gt;=P106,X106="x"),(V100+J94),(P106)))+(IF( AND( V100&lt;=P106-1,X106="x"),(+J94-(P106-V100)),(0)))</f>
        <v>0</v>
      </c>
      <c r="W106" s="221"/>
      <c r="X106" s="74"/>
      <c r="Y106" s="2"/>
      <c r="Z106" s="2"/>
    </row>
    <row r="107" spans="1:26" x14ac:dyDescent="0.2">
      <c r="A107" s="2"/>
      <c r="B107" s="194" t="s">
        <v>46</v>
      </c>
      <c r="C107" s="194"/>
      <c r="D107" s="169">
        <f>(IF(F102="x",(C91),(B101)))+(IF(F103="x",(C89),(B101)))+(IF(F104="x",(C92),(B101)))+(IF(F105="x",(C93),(B101)))+(IF(F106="x",(C94),(B101)))+(IF(F102="x",(C95),(B101)))+(IF(F102="x",(C96),(B101)))</f>
        <v>0</v>
      </c>
      <c r="E107" s="293"/>
      <c r="F107" s="170"/>
      <c r="G107" s="2"/>
      <c r="H107" s="194" t="s">
        <v>46</v>
      </c>
      <c r="I107" s="194"/>
      <c r="J107" s="169">
        <f>(IF(L102="x",(C91),(H101)))+(IF(L103="x",(C89),(H101)))+(IF(L104="x",(C92),(H101)))+(IF(L105="x",(C93),(H101)))+(IF(L106="x",(C94),(H101)))+(IF(L102="x",(C95),(H101)))+(IF(L102="x",(C96),(H101)))</f>
        <v>0</v>
      </c>
      <c r="K107" s="293"/>
      <c r="L107" s="170"/>
      <c r="M107" s="2"/>
      <c r="N107" s="194" t="s">
        <v>46</v>
      </c>
      <c r="O107" s="194"/>
      <c r="P107" s="169">
        <f>(IF(R102="x",(C91),(N101)))+(IF(R103="x",(C89),(N101)))+(IF(R104="x",(C92),(N101)))+(IF(R105="x",(C93),(N101)))+(IF(R106="x",(C94),(N101)))+(IF(R102="x",(C95),(N101)))+(IF(R102="x",(C96),(N101)))</f>
        <v>0</v>
      </c>
      <c r="Q107" s="293"/>
      <c r="R107" s="170"/>
      <c r="S107" s="2"/>
      <c r="T107" s="194" t="s">
        <v>46</v>
      </c>
      <c r="U107" s="194"/>
      <c r="V107" s="169">
        <f>(IF(X102="x",(I91),(T101)))+(IF(X103="x",(I89),(T101)))+(IF(X104="x",(I92),(T101)))+(IF(X105="x",(I93),(T101)))+(IF(X106="x",(I94),(T101)))+(IF(X102="x",(I95),(T101)))+(IF(X102="x",(I96),(T101)))</f>
        <v>0</v>
      </c>
      <c r="W107" s="293"/>
      <c r="X107" s="170"/>
      <c r="Y107" s="2"/>
      <c r="Z107" s="2"/>
    </row>
    <row r="108" spans="1:26" x14ac:dyDescent="0.2">
      <c r="A108" s="2"/>
      <c r="B108" s="151" t="s">
        <v>47</v>
      </c>
      <c r="C108" s="151"/>
      <c r="D108" s="294" t="e">
        <f>D107/(D100-B85)</f>
        <v>#DIV/0!</v>
      </c>
      <c r="E108" s="295"/>
      <c r="F108" s="296"/>
      <c r="G108" s="2"/>
      <c r="H108" s="151" t="s">
        <v>47</v>
      </c>
      <c r="I108" s="151"/>
      <c r="J108" s="294" t="e">
        <f>J107/(J100-D100)</f>
        <v>#DIV/0!</v>
      </c>
      <c r="K108" s="295"/>
      <c r="L108" s="296"/>
      <c r="M108" s="2"/>
      <c r="N108" s="151" t="s">
        <v>47</v>
      </c>
      <c r="O108" s="151"/>
      <c r="P108" s="294" t="e">
        <f>P107/(P100-J100)</f>
        <v>#DIV/0!</v>
      </c>
      <c r="Q108" s="295"/>
      <c r="R108" s="296"/>
      <c r="S108" s="2"/>
      <c r="T108" s="151" t="s">
        <v>47</v>
      </c>
      <c r="U108" s="151"/>
      <c r="V108" s="294" t="e">
        <f>V107/(V100-P100)</f>
        <v>#DIV/0!</v>
      </c>
      <c r="W108" s="295"/>
      <c r="X108" s="296"/>
      <c r="Y108" s="2"/>
      <c r="Z108" s="2"/>
    </row>
    <row r="109" spans="1:2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.75" x14ac:dyDescent="0.2">
      <c r="A110" s="2"/>
      <c r="B110" s="240" t="s">
        <v>38</v>
      </c>
      <c r="C110" s="241"/>
      <c r="D110" s="241"/>
      <c r="E110" s="242"/>
      <c r="F110" s="147" t="s">
        <v>45</v>
      </c>
      <c r="G110" s="2"/>
      <c r="H110" s="240" t="s">
        <v>38</v>
      </c>
      <c r="I110" s="241"/>
      <c r="J110" s="241"/>
      <c r="K110" s="242"/>
      <c r="L110" s="147" t="s">
        <v>45</v>
      </c>
      <c r="M110" s="2"/>
      <c r="N110" s="240" t="s">
        <v>38</v>
      </c>
      <c r="O110" s="241"/>
      <c r="P110" s="241"/>
      <c r="Q110" s="242"/>
      <c r="R110" s="147" t="s">
        <v>45</v>
      </c>
      <c r="S110" s="2"/>
      <c r="T110" s="240" t="s">
        <v>38</v>
      </c>
      <c r="U110" s="241"/>
      <c r="V110" s="241"/>
      <c r="W110" s="242"/>
      <c r="X110" s="147" t="s">
        <v>45</v>
      </c>
      <c r="Y110" s="2"/>
      <c r="Z110" s="2"/>
    </row>
    <row r="111" spans="1:26" x14ac:dyDescent="0.2">
      <c r="A111" s="2"/>
      <c r="B111" s="42" t="s">
        <v>18</v>
      </c>
      <c r="C111" s="243"/>
      <c r="D111" s="244"/>
      <c r="E111" s="245"/>
      <c r="F111" s="147"/>
      <c r="G111" s="2"/>
      <c r="H111" s="42" t="s">
        <v>18</v>
      </c>
      <c r="I111" s="243"/>
      <c r="J111" s="244"/>
      <c r="K111" s="245"/>
      <c r="L111" s="147"/>
      <c r="M111" s="2"/>
      <c r="N111" s="42" t="s">
        <v>18</v>
      </c>
      <c r="O111" s="243"/>
      <c r="P111" s="244"/>
      <c r="Q111" s="245"/>
      <c r="R111" s="147"/>
      <c r="S111" s="2"/>
      <c r="T111" s="42" t="s">
        <v>18</v>
      </c>
      <c r="U111" s="243"/>
      <c r="V111" s="244"/>
      <c r="W111" s="245"/>
      <c r="X111" s="147"/>
      <c r="Y111" s="2"/>
      <c r="Z111" s="2"/>
    </row>
    <row r="112" spans="1:26" x14ac:dyDescent="0.2">
      <c r="A112" s="2"/>
      <c r="B112" s="216" t="s">
        <v>39</v>
      </c>
      <c r="C112" s="217"/>
      <c r="D112" s="218"/>
      <c r="E112" s="219"/>
      <c r="F112" s="147"/>
      <c r="G112" s="2"/>
      <c r="H112" s="216" t="s">
        <v>39</v>
      </c>
      <c r="I112" s="217"/>
      <c r="J112" s="218"/>
      <c r="K112" s="219"/>
      <c r="L112" s="147"/>
      <c r="M112" s="2"/>
      <c r="N112" s="216" t="s">
        <v>39</v>
      </c>
      <c r="O112" s="217"/>
      <c r="P112" s="218"/>
      <c r="Q112" s="219"/>
      <c r="R112" s="147"/>
      <c r="S112" s="2"/>
      <c r="T112" s="216" t="s">
        <v>39</v>
      </c>
      <c r="U112" s="217"/>
      <c r="V112" s="218"/>
      <c r="W112" s="219"/>
      <c r="X112" s="147"/>
      <c r="Y112" s="2"/>
      <c r="Z112" s="2"/>
    </row>
    <row r="113" spans="1:26" x14ac:dyDescent="0.2">
      <c r="A113" s="2"/>
      <c r="B113" s="290"/>
      <c r="C113" s="291"/>
      <c r="D113" s="291"/>
      <c r="E113" s="292"/>
      <c r="F113" s="147"/>
      <c r="G113" s="2"/>
      <c r="H113" s="290"/>
      <c r="I113" s="291"/>
      <c r="J113" s="291"/>
      <c r="K113" s="292"/>
      <c r="L113" s="147"/>
      <c r="M113" s="2"/>
      <c r="N113" s="290"/>
      <c r="O113" s="291"/>
      <c r="P113" s="291"/>
      <c r="Q113" s="292"/>
      <c r="R113" s="147"/>
      <c r="S113" s="2"/>
      <c r="T113" s="290"/>
      <c r="U113" s="291"/>
      <c r="V113" s="291"/>
      <c r="W113" s="292"/>
      <c r="X113" s="147"/>
      <c r="Y113" s="2"/>
      <c r="Z113" s="2"/>
    </row>
    <row r="114" spans="1:26" x14ac:dyDescent="0.2">
      <c r="A114" s="2"/>
      <c r="B114" s="297" t="s">
        <v>40</v>
      </c>
      <c r="C114" s="298"/>
      <c r="D114" s="220">
        <f>D112+D103</f>
        <v>0</v>
      </c>
      <c r="E114" s="221"/>
      <c r="F114" s="74"/>
      <c r="G114" s="2"/>
      <c r="H114" s="297" t="s">
        <v>40</v>
      </c>
      <c r="I114" s="298"/>
      <c r="J114" s="220">
        <f>(IF(AND(J112&gt;=D114,L114="x"),(J112+D103),(D114)))+(IF( AND( J112&lt;=D114-1,L114="x"),(+D103-(D114-J112)),(0)))</f>
        <v>0</v>
      </c>
      <c r="K114" s="221"/>
      <c r="L114" s="74"/>
      <c r="M114" s="2"/>
      <c r="N114" s="297" t="s">
        <v>40</v>
      </c>
      <c r="O114" s="298"/>
      <c r="P114" s="220">
        <f>(IF(AND(P112&gt;=J114,R114="x"),(P112+D103),(J114)))+(IF( AND( P112&lt;=J114-1,R114="x"),(+D103-(J114-P112)),(0)))</f>
        <v>0</v>
      </c>
      <c r="Q114" s="221"/>
      <c r="R114" s="74"/>
      <c r="S114" s="2"/>
      <c r="T114" s="297" t="s">
        <v>40</v>
      </c>
      <c r="U114" s="298"/>
      <c r="V114" s="220">
        <f>(IF(AND(V112&gt;=P114,X114="x"),(V112+J103),(P114)))+(IF( AND( V112&lt;=P114-1,X114="x"),(+J103-(P114-V112)),(0)))</f>
        <v>0</v>
      </c>
      <c r="W114" s="221"/>
      <c r="X114" s="74"/>
      <c r="Y114" s="2"/>
      <c r="Z114" s="2"/>
    </row>
    <row r="115" spans="1:26" x14ac:dyDescent="0.2">
      <c r="A115" s="2"/>
      <c r="B115" s="246" t="s">
        <v>30</v>
      </c>
      <c r="C115" s="247"/>
      <c r="D115" s="224">
        <f>D112+D101</f>
        <v>0</v>
      </c>
      <c r="E115" s="225"/>
      <c r="F115" s="74"/>
      <c r="G115" s="2"/>
      <c r="H115" s="246" t="s">
        <v>30</v>
      </c>
      <c r="I115" s="247"/>
      <c r="J115" s="224">
        <f>(IF(AND(J112&gt;=D115,L115="x"),(J112+D101),(D115)))+(IF( AND( J112&lt;=D115-1,L115="x"),(+D101-(D115-J112)),(0)))</f>
        <v>0</v>
      </c>
      <c r="K115" s="225"/>
      <c r="L115" s="74"/>
      <c r="M115" s="2"/>
      <c r="N115" s="246" t="s">
        <v>30</v>
      </c>
      <c r="O115" s="247"/>
      <c r="P115" s="224">
        <f>(IF(AND(P112&gt;=J115,R115="x"),(P112+D101),(J115)))+(IF( AND( P112&lt;=J115-1,R115="x"),(+D101-(J115-P112)),(0)))</f>
        <v>0</v>
      </c>
      <c r="Q115" s="225"/>
      <c r="R115" s="74"/>
      <c r="S115" s="2"/>
      <c r="T115" s="246" t="s">
        <v>30</v>
      </c>
      <c r="U115" s="247"/>
      <c r="V115" s="224">
        <f>(IF(AND(V112&gt;=P115,X115="x"),(V112+J101),(P115)))+(IF( AND( V112&lt;=P115-1,X115="x"),(+J101-(P115-V112)),(0)))</f>
        <v>0</v>
      </c>
      <c r="W115" s="225"/>
      <c r="X115" s="74"/>
      <c r="Y115" s="2"/>
      <c r="Z115" s="2"/>
    </row>
    <row r="116" spans="1:26" x14ac:dyDescent="0.2">
      <c r="A116" s="2"/>
      <c r="B116" s="297" t="s">
        <v>41</v>
      </c>
      <c r="C116" s="298"/>
      <c r="D116" s="220">
        <f>D112+D104</f>
        <v>0</v>
      </c>
      <c r="E116" s="221"/>
      <c r="F116" s="74"/>
      <c r="G116" s="2"/>
      <c r="H116" s="297" t="s">
        <v>41</v>
      </c>
      <c r="I116" s="298"/>
      <c r="J116" s="220">
        <f>(IF(AND(J112&gt;=D116,L116="x"),(J112+D104),(D116)))+(IF( AND( J112&lt;=D116-1,L116="x"),(+D104-(D116-J112)),(0)))</f>
        <v>0</v>
      </c>
      <c r="K116" s="221"/>
      <c r="L116" s="74"/>
      <c r="M116" s="2"/>
      <c r="N116" s="297" t="s">
        <v>41</v>
      </c>
      <c r="O116" s="298"/>
      <c r="P116" s="220">
        <f>(IF(AND(P112&gt;=J116,R116="x"),(P112+D104),(J116)))+(IF( AND( P112&lt;=J116-1,R116="x"),(+D104-(J116-P112)),(0)))</f>
        <v>0</v>
      </c>
      <c r="Q116" s="221"/>
      <c r="R116" s="74"/>
      <c r="S116" s="2"/>
      <c r="T116" s="297" t="s">
        <v>41</v>
      </c>
      <c r="U116" s="298"/>
      <c r="V116" s="220">
        <f>(IF(AND(V112&gt;=P116,X116="x"),(V112+J104),(P116)))+(IF( AND( V112&lt;=P116-1,X116="x"),(+J104-(P116-V112)),(0)))</f>
        <v>0</v>
      </c>
      <c r="W116" s="221"/>
      <c r="X116" s="74"/>
      <c r="Y116" s="2"/>
      <c r="Z116" s="2"/>
    </row>
    <row r="117" spans="1:26" x14ac:dyDescent="0.2">
      <c r="A117" s="2"/>
      <c r="B117" s="246" t="s">
        <v>42</v>
      </c>
      <c r="C117" s="247"/>
      <c r="D117" s="224">
        <f>D112+D105</f>
        <v>0</v>
      </c>
      <c r="E117" s="225"/>
      <c r="F117" s="74"/>
      <c r="G117" s="2"/>
      <c r="H117" s="246" t="s">
        <v>42</v>
      </c>
      <c r="I117" s="247"/>
      <c r="J117" s="224">
        <f>(IF(AND(J112&gt;=D117,L117="x"),(J112+D105),(D117)))+(IF( AND( J112&lt;=D117-1,L117="x"),(+D105-(D117-J112)),(0)))</f>
        <v>0</v>
      </c>
      <c r="K117" s="225"/>
      <c r="L117" s="74"/>
      <c r="M117" s="2"/>
      <c r="N117" s="246" t="s">
        <v>42</v>
      </c>
      <c r="O117" s="247"/>
      <c r="P117" s="224">
        <f>(IF(AND(P112&gt;=J117,R117="x"),(P112+D105),(J117)))+(IF( AND( P112&lt;=J117-1,R117="x"),(+D105-(J117-P112)),(0)))</f>
        <v>0</v>
      </c>
      <c r="Q117" s="225"/>
      <c r="R117" s="74"/>
      <c r="S117" s="2"/>
      <c r="T117" s="246" t="s">
        <v>42</v>
      </c>
      <c r="U117" s="247"/>
      <c r="V117" s="224">
        <f>(IF(AND(V112&gt;=P117,X117="x"),(V112+J105),(P117)))+(IF( AND( V112&lt;=P117-1,X117="x"),(+J105-(P117-V112)),(0)))</f>
        <v>0</v>
      </c>
      <c r="W117" s="225"/>
      <c r="X117" s="74"/>
      <c r="Y117" s="2"/>
      <c r="Z117" s="2"/>
    </row>
    <row r="118" spans="1:26" x14ac:dyDescent="0.2">
      <c r="A118" s="2"/>
      <c r="B118" s="248" t="s">
        <v>43</v>
      </c>
      <c r="C118" s="248"/>
      <c r="D118" s="220">
        <f>D112+D106</f>
        <v>0</v>
      </c>
      <c r="E118" s="221"/>
      <c r="F118" s="74"/>
      <c r="G118" s="2"/>
      <c r="H118" s="248" t="s">
        <v>43</v>
      </c>
      <c r="I118" s="248"/>
      <c r="J118" s="220">
        <f>(IF(AND(J112&gt;=D118,L118="x"),(J112+D106),(D118)))+(IF( AND( J112&lt;=D118-1,L118="x"),(+D106-(D118-J112)),(0)))</f>
        <v>0</v>
      </c>
      <c r="K118" s="221"/>
      <c r="L118" s="74"/>
      <c r="M118" s="2"/>
      <c r="N118" s="248" t="s">
        <v>43</v>
      </c>
      <c r="O118" s="248"/>
      <c r="P118" s="220">
        <f>(IF(AND(P112&gt;=J118,R118="x"),(P112+D106),(J118)))+(IF( AND( P112&lt;=J118-1,R118="x"),(+D106-(J118-P112)),(0)))</f>
        <v>0</v>
      </c>
      <c r="Q118" s="221"/>
      <c r="R118" s="74"/>
      <c r="S118" s="2"/>
      <c r="T118" s="248" t="s">
        <v>43</v>
      </c>
      <c r="U118" s="248"/>
      <c r="V118" s="220">
        <f>(IF(AND(V112&gt;=P118,X118="x"),(V112+J106),(P118)))+(IF( AND( V112&lt;=P118-1,X118="x"),(+J106-(P118-V112)),(0)))</f>
        <v>0</v>
      </c>
      <c r="W118" s="221"/>
      <c r="X118" s="74"/>
      <c r="Y118" s="2"/>
      <c r="Z118" s="2"/>
    </row>
    <row r="119" spans="1:26" x14ac:dyDescent="0.2">
      <c r="A119" s="2"/>
      <c r="B119" s="194" t="s">
        <v>46</v>
      </c>
      <c r="C119" s="194"/>
      <c r="D119" s="169">
        <f>(IF(F114="x",(C103),(B113)))+(IF(F115="x",(C101),(B113)))+(IF(F116="x",(C104),(B113)))+(IF(F117="x",(C105),(B113)))+(IF(F118="x",(C106),(B113)))+(IF(F114="x",(C107),(B113)))+(IF(F114="x",(C108),(B113)))</f>
        <v>0</v>
      </c>
      <c r="E119" s="293"/>
      <c r="F119" s="170"/>
      <c r="G119" s="2"/>
      <c r="H119" s="194" t="s">
        <v>46</v>
      </c>
      <c r="I119" s="194"/>
      <c r="J119" s="169">
        <f>(IF(L114="x",(C103),(H113)))+(IF(L115="x",(C101),(H113)))+(IF(L116="x",(C104),(H113)))+(IF(L117="x",(C105),(H113)))+(IF(L118="x",(C106),(H113)))+(IF(L114="x",(C107),(H113)))+(IF(L114="x",(C108),(H113)))</f>
        <v>0</v>
      </c>
      <c r="K119" s="293"/>
      <c r="L119" s="170"/>
      <c r="M119" s="2"/>
      <c r="N119" s="194" t="s">
        <v>46</v>
      </c>
      <c r="O119" s="194"/>
      <c r="P119" s="169">
        <f>(IF(R114="x",(C103),(N113)))+(IF(R115="x",(C101),(N113)))+(IF(R116="x",(C104),(N113)))+(IF(R117="x",(C105),(N113)))+(IF(R118="x",(C106),(N113)))+(IF(R114="x",(C107),(N113)))+(IF(R114="x",(C108),(N113)))</f>
        <v>0</v>
      </c>
      <c r="Q119" s="293"/>
      <c r="R119" s="170"/>
      <c r="S119" s="2"/>
      <c r="T119" s="194" t="s">
        <v>46</v>
      </c>
      <c r="U119" s="194"/>
      <c r="V119" s="169">
        <f>(IF(X114="x",(I103),(T113)))+(IF(X115="x",(I101),(T113)))+(IF(X116="x",(I104),(T113)))+(IF(X117="x",(I105),(T113)))+(IF(X118="x",(I106),(T113)))+(IF(X114="x",(I107),(T113)))+(IF(X114="x",(I108),(T113)))</f>
        <v>0</v>
      </c>
      <c r="W119" s="293"/>
      <c r="X119" s="170"/>
      <c r="Y119" s="2"/>
      <c r="Z119" s="2"/>
    </row>
    <row r="120" spans="1:26" x14ac:dyDescent="0.2">
      <c r="A120" s="2"/>
      <c r="B120" s="151" t="s">
        <v>47</v>
      </c>
      <c r="C120" s="151"/>
      <c r="D120" s="294" t="e">
        <f>D119/(D112-B97)</f>
        <v>#DIV/0!</v>
      </c>
      <c r="E120" s="295"/>
      <c r="F120" s="296"/>
      <c r="G120" s="2"/>
      <c r="H120" s="151" t="s">
        <v>47</v>
      </c>
      <c r="I120" s="151"/>
      <c r="J120" s="294" t="e">
        <f>J119/(J112-D112)</f>
        <v>#DIV/0!</v>
      </c>
      <c r="K120" s="295"/>
      <c r="L120" s="296"/>
      <c r="M120" s="2"/>
      <c r="N120" s="151" t="s">
        <v>47</v>
      </c>
      <c r="O120" s="151"/>
      <c r="P120" s="294" t="e">
        <f>P119/(P112-J112)</f>
        <v>#DIV/0!</v>
      </c>
      <c r="Q120" s="295"/>
      <c r="R120" s="296"/>
      <c r="S120" s="2"/>
      <c r="T120" s="151" t="s">
        <v>47</v>
      </c>
      <c r="U120" s="151"/>
      <c r="V120" s="294" t="e">
        <f>V119/(V112-P112)</f>
        <v>#DIV/0!</v>
      </c>
      <c r="W120" s="295"/>
      <c r="X120" s="296"/>
      <c r="Y120" s="2"/>
      <c r="Z120" s="2"/>
    </row>
    <row r="121" spans="1:26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.75" x14ac:dyDescent="0.2">
      <c r="A122" s="2"/>
      <c r="B122" s="240" t="s">
        <v>38</v>
      </c>
      <c r="C122" s="241"/>
      <c r="D122" s="241"/>
      <c r="E122" s="242"/>
      <c r="F122" s="147" t="s">
        <v>45</v>
      </c>
      <c r="G122" s="2"/>
      <c r="H122" s="240" t="s">
        <v>38</v>
      </c>
      <c r="I122" s="241"/>
      <c r="J122" s="241"/>
      <c r="K122" s="242"/>
      <c r="L122" s="147" t="s">
        <v>45</v>
      </c>
      <c r="M122" s="2"/>
      <c r="N122" s="240" t="s">
        <v>38</v>
      </c>
      <c r="O122" s="241"/>
      <c r="P122" s="241"/>
      <c r="Q122" s="242"/>
      <c r="R122" s="147" t="s">
        <v>45</v>
      </c>
      <c r="S122" s="2"/>
      <c r="T122" s="240" t="s">
        <v>38</v>
      </c>
      <c r="U122" s="241"/>
      <c r="V122" s="241"/>
      <c r="W122" s="242"/>
      <c r="X122" s="147" t="s">
        <v>45</v>
      </c>
      <c r="Y122" s="2"/>
      <c r="Z122" s="2"/>
    </row>
    <row r="123" spans="1:26" x14ac:dyDescent="0.2">
      <c r="A123" s="2"/>
      <c r="B123" s="42" t="s">
        <v>18</v>
      </c>
      <c r="C123" s="243"/>
      <c r="D123" s="244"/>
      <c r="E123" s="245"/>
      <c r="F123" s="147"/>
      <c r="G123" s="2"/>
      <c r="H123" s="42" t="s">
        <v>18</v>
      </c>
      <c r="I123" s="243"/>
      <c r="J123" s="244"/>
      <c r="K123" s="245"/>
      <c r="L123" s="147"/>
      <c r="M123" s="2"/>
      <c r="N123" s="42" t="s">
        <v>18</v>
      </c>
      <c r="O123" s="243"/>
      <c r="P123" s="244"/>
      <c r="Q123" s="245"/>
      <c r="R123" s="147"/>
      <c r="S123" s="2"/>
      <c r="T123" s="42" t="s">
        <v>18</v>
      </c>
      <c r="U123" s="243"/>
      <c r="V123" s="244"/>
      <c r="W123" s="245"/>
      <c r="X123" s="147"/>
      <c r="Y123" s="2"/>
      <c r="Z123" s="2"/>
    </row>
    <row r="124" spans="1:26" x14ac:dyDescent="0.2">
      <c r="A124" s="2"/>
      <c r="B124" s="216" t="s">
        <v>39</v>
      </c>
      <c r="C124" s="217"/>
      <c r="D124" s="218"/>
      <c r="E124" s="219"/>
      <c r="F124" s="147"/>
      <c r="G124" s="2"/>
      <c r="H124" s="216" t="s">
        <v>39</v>
      </c>
      <c r="I124" s="217"/>
      <c r="J124" s="218"/>
      <c r="K124" s="219"/>
      <c r="L124" s="147"/>
      <c r="M124" s="2"/>
      <c r="N124" s="216" t="s">
        <v>39</v>
      </c>
      <c r="O124" s="217"/>
      <c r="P124" s="218"/>
      <c r="Q124" s="219"/>
      <c r="R124" s="147"/>
      <c r="S124" s="2"/>
      <c r="T124" s="216" t="s">
        <v>39</v>
      </c>
      <c r="U124" s="217"/>
      <c r="V124" s="218"/>
      <c r="W124" s="219"/>
      <c r="X124" s="147"/>
      <c r="Y124" s="2"/>
      <c r="Z124" s="2"/>
    </row>
    <row r="125" spans="1:26" x14ac:dyDescent="0.2">
      <c r="A125" s="2"/>
      <c r="B125" s="290"/>
      <c r="C125" s="291"/>
      <c r="D125" s="291"/>
      <c r="E125" s="292"/>
      <c r="F125" s="147"/>
      <c r="G125" s="2"/>
      <c r="H125" s="290"/>
      <c r="I125" s="291"/>
      <c r="J125" s="291"/>
      <c r="K125" s="292"/>
      <c r="L125" s="147"/>
      <c r="M125" s="2"/>
      <c r="N125" s="290"/>
      <c r="O125" s="291"/>
      <c r="P125" s="291"/>
      <c r="Q125" s="292"/>
      <c r="R125" s="147"/>
      <c r="S125" s="2"/>
      <c r="T125" s="290"/>
      <c r="U125" s="291"/>
      <c r="V125" s="291"/>
      <c r="W125" s="292"/>
      <c r="X125" s="147"/>
      <c r="Y125" s="2"/>
      <c r="Z125" s="2"/>
    </row>
    <row r="126" spans="1:26" x14ac:dyDescent="0.2">
      <c r="A126" s="2"/>
      <c r="B126" s="297" t="s">
        <v>40</v>
      </c>
      <c r="C126" s="298"/>
      <c r="D126" s="220">
        <f>D124+D115</f>
        <v>0</v>
      </c>
      <c r="E126" s="221"/>
      <c r="F126" s="74"/>
      <c r="G126" s="2"/>
      <c r="H126" s="297" t="s">
        <v>40</v>
      </c>
      <c r="I126" s="298"/>
      <c r="J126" s="220">
        <f>(IF(AND(J124&gt;=D126,L126="x"),(J124+D115),(D126)))+(IF( AND( J124&lt;=D126-1,L126="x"),(+D115-(D126-J124)),(0)))</f>
        <v>0</v>
      </c>
      <c r="K126" s="221"/>
      <c r="L126" s="74"/>
      <c r="M126" s="2"/>
      <c r="N126" s="297" t="s">
        <v>40</v>
      </c>
      <c r="O126" s="298"/>
      <c r="P126" s="220">
        <f>(IF(AND(P124&gt;=J126,R126="x"),(P124+D115),(J126)))+(IF( AND( P124&lt;=J126-1,R126="x"),(+D115-(J126-P124)),(0)))</f>
        <v>0</v>
      </c>
      <c r="Q126" s="221"/>
      <c r="R126" s="74"/>
      <c r="S126" s="2"/>
      <c r="T126" s="297" t="s">
        <v>40</v>
      </c>
      <c r="U126" s="298"/>
      <c r="V126" s="220">
        <f>(IF(AND(V124&gt;=P126,X126="x"),(V124+J115),(P126)))+(IF( AND( V124&lt;=P126-1,X126="x"),(+J115-(P126-V124)),(0)))</f>
        <v>0</v>
      </c>
      <c r="W126" s="221"/>
      <c r="X126" s="74"/>
      <c r="Y126" s="2"/>
      <c r="Z126" s="2"/>
    </row>
    <row r="127" spans="1:26" x14ac:dyDescent="0.2">
      <c r="A127" s="2"/>
      <c r="B127" s="246" t="s">
        <v>30</v>
      </c>
      <c r="C127" s="247"/>
      <c r="D127" s="224">
        <f>D124+D113</f>
        <v>0</v>
      </c>
      <c r="E127" s="225"/>
      <c r="F127" s="74"/>
      <c r="G127" s="2"/>
      <c r="H127" s="246" t="s">
        <v>30</v>
      </c>
      <c r="I127" s="247"/>
      <c r="J127" s="224">
        <f>(IF(AND(J124&gt;=D127,L127="x"),(J124+D113),(D127)))+(IF( AND( J124&lt;=D127-1,L127="x"),(+D113-(D127-J124)),(0)))</f>
        <v>0</v>
      </c>
      <c r="K127" s="225"/>
      <c r="L127" s="74"/>
      <c r="M127" s="2"/>
      <c r="N127" s="246" t="s">
        <v>30</v>
      </c>
      <c r="O127" s="247"/>
      <c r="P127" s="224">
        <f>(IF(AND(P124&gt;=J127,R127="x"),(P124+D113),(J127)))+(IF( AND( P124&lt;=J127-1,R127="x"),(+D113-(J127-P124)),(0)))</f>
        <v>0</v>
      </c>
      <c r="Q127" s="225"/>
      <c r="R127" s="74"/>
      <c r="S127" s="2"/>
      <c r="T127" s="246" t="s">
        <v>30</v>
      </c>
      <c r="U127" s="247"/>
      <c r="V127" s="224">
        <f>(IF(AND(V124&gt;=P127,X127="x"),(V124+J113),(P127)))+(IF( AND( V124&lt;=P127-1,X127="x"),(+J113-(P127-V124)),(0)))</f>
        <v>0</v>
      </c>
      <c r="W127" s="225"/>
      <c r="X127" s="74"/>
      <c r="Y127" s="2"/>
      <c r="Z127" s="2"/>
    </row>
    <row r="128" spans="1:26" x14ac:dyDescent="0.2">
      <c r="A128" s="2"/>
      <c r="B128" s="297" t="s">
        <v>41</v>
      </c>
      <c r="C128" s="298"/>
      <c r="D128" s="220">
        <f>D124+D116</f>
        <v>0</v>
      </c>
      <c r="E128" s="221"/>
      <c r="F128" s="74"/>
      <c r="G128" s="2"/>
      <c r="H128" s="297" t="s">
        <v>41</v>
      </c>
      <c r="I128" s="298"/>
      <c r="J128" s="220">
        <f>(IF(AND(J124&gt;=D128,L128="x"),(J124+D116),(D128)))+(IF( AND( J124&lt;=D128-1,L128="x"),(+D116-(D128-J124)),(0)))</f>
        <v>0</v>
      </c>
      <c r="K128" s="221"/>
      <c r="L128" s="74"/>
      <c r="M128" s="2"/>
      <c r="N128" s="297" t="s">
        <v>41</v>
      </c>
      <c r="O128" s="298"/>
      <c r="P128" s="220">
        <f>(IF(AND(P124&gt;=J128,R128="x"),(P124+D116),(J128)))+(IF( AND( P124&lt;=J128-1,R128="x"),(+D116-(J128-P124)),(0)))</f>
        <v>0</v>
      </c>
      <c r="Q128" s="221"/>
      <c r="R128" s="74"/>
      <c r="S128" s="2"/>
      <c r="T128" s="297" t="s">
        <v>41</v>
      </c>
      <c r="U128" s="298"/>
      <c r="V128" s="220">
        <f>(IF(AND(V124&gt;=P128,X128="x"),(V124+J116),(P128)))+(IF( AND( V124&lt;=P128-1,X128="x"),(+J116-(P128-V124)),(0)))</f>
        <v>0</v>
      </c>
      <c r="W128" s="221"/>
      <c r="X128" s="74"/>
      <c r="Y128" s="2"/>
      <c r="Z128" s="2"/>
    </row>
    <row r="129" spans="1:26" x14ac:dyDescent="0.2">
      <c r="A129" s="2"/>
      <c r="B129" s="246" t="s">
        <v>42</v>
      </c>
      <c r="C129" s="247"/>
      <c r="D129" s="224">
        <f>D124+D117</f>
        <v>0</v>
      </c>
      <c r="E129" s="225"/>
      <c r="F129" s="74"/>
      <c r="G129" s="2"/>
      <c r="H129" s="246" t="s">
        <v>42</v>
      </c>
      <c r="I129" s="247"/>
      <c r="J129" s="224">
        <f>(IF(AND(J124&gt;=D129,L129="x"),(J124+D117),(D129)))+(IF( AND( J124&lt;=D129-1,L129="x"),(+D117-(D129-J124)),(0)))</f>
        <v>0</v>
      </c>
      <c r="K129" s="225"/>
      <c r="L129" s="74"/>
      <c r="M129" s="2"/>
      <c r="N129" s="246" t="s">
        <v>42</v>
      </c>
      <c r="O129" s="247"/>
      <c r="P129" s="224">
        <f>(IF(AND(P124&gt;=J129,R129="x"),(P124+D117),(J129)))+(IF( AND( P124&lt;=J129-1,R129="x"),(+D117-(J129-P124)),(0)))</f>
        <v>0</v>
      </c>
      <c r="Q129" s="225"/>
      <c r="R129" s="74"/>
      <c r="S129" s="2"/>
      <c r="T129" s="246" t="s">
        <v>42</v>
      </c>
      <c r="U129" s="247"/>
      <c r="V129" s="224">
        <f>(IF(AND(V124&gt;=P129,X129="x"),(V124+J117),(P129)))+(IF( AND( V124&lt;=P129-1,X129="x"),(+J117-(P129-V124)),(0)))</f>
        <v>0</v>
      </c>
      <c r="W129" s="225"/>
      <c r="X129" s="74"/>
      <c r="Y129" s="2"/>
      <c r="Z129" s="2"/>
    </row>
    <row r="130" spans="1:26" x14ac:dyDescent="0.2">
      <c r="A130" s="2"/>
      <c r="B130" s="248" t="s">
        <v>43</v>
      </c>
      <c r="C130" s="248"/>
      <c r="D130" s="220">
        <f>D124+D118</f>
        <v>0</v>
      </c>
      <c r="E130" s="221"/>
      <c r="F130" s="74"/>
      <c r="G130" s="2"/>
      <c r="H130" s="248" t="s">
        <v>43</v>
      </c>
      <c r="I130" s="248"/>
      <c r="J130" s="220">
        <f>(IF(AND(J124&gt;=D130,L130="x"),(J124+D118),(D130)))+(IF( AND( J124&lt;=D130-1,L130="x"),(+D118-(D130-J124)),(0)))</f>
        <v>0</v>
      </c>
      <c r="K130" s="221"/>
      <c r="L130" s="74"/>
      <c r="M130" s="2"/>
      <c r="N130" s="248" t="s">
        <v>43</v>
      </c>
      <c r="O130" s="248"/>
      <c r="P130" s="220">
        <f>(IF(AND(P124&gt;=J130,R130="x"),(P124+D118),(J130)))+(IF( AND( P124&lt;=J130-1,R130="x"),(+D118-(J130-P124)),(0)))</f>
        <v>0</v>
      </c>
      <c r="Q130" s="221"/>
      <c r="R130" s="74"/>
      <c r="S130" s="2"/>
      <c r="T130" s="248" t="s">
        <v>43</v>
      </c>
      <c r="U130" s="248"/>
      <c r="V130" s="220">
        <f>(IF(AND(V124&gt;=P130,X130="x"),(V124+J118),(P130)))+(IF( AND( V124&lt;=P130-1,X130="x"),(+J118-(P130-V124)),(0)))</f>
        <v>0</v>
      </c>
      <c r="W130" s="221"/>
      <c r="X130" s="74"/>
      <c r="Y130" s="2"/>
      <c r="Z130" s="2"/>
    </row>
    <row r="131" spans="1:26" x14ac:dyDescent="0.2">
      <c r="A131" s="2"/>
      <c r="B131" s="194" t="s">
        <v>46</v>
      </c>
      <c r="C131" s="194"/>
      <c r="D131" s="169">
        <f>(IF(F126="x",(C115),(B125)))+(IF(F127="x",(C113),(B125)))+(IF(F128="x",(C116),(B125)))+(IF(F129="x",(C117),(B125)))+(IF(F130="x",(C118),(B125)))+(IF(F126="x",(C119),(B125)))+(IF(F126="x",(C120),(B125)))</f>
        <v>0</v>
      </c>
      <c r="E131" s="293"/>
      <c r="F131" s="170"/>
      <c r="G131" s="2"/>
      <c r="H131" s="194" t="s">
        <v>46</v>
      </c>
      <c r="I131" s="194"/>
      <c r="J131" s="169">
        <f>(IF(L126="x",(C115),(H125)))+(IF(L127="x",(C113),(H125)))+(IF(L128="x",(C116),(H125)))+(IF(L129="x",(C117),(H125)))+(IF(L130="x",(C118),(H125)))+(IF(L126="x",(C119),(H125)))+(IF(L126="x",(C120),(H125)))</f>
        <v>0</v>
      </c>
      <c r="K131" s="293"/>
      <c r="L131" s="170"/>
      <c r="M131" s="2"/>
      <c r="N131" s="194" t="s">
        <v>46</v>
      </c>
      <c r="O131" s="194"/>
      <c r="P131" s="169">
        <f>(IF(R126="x",(C115),(N125)))+(IF(R127="x",(C113),(N125)))+(IF(R128="x",(C116),(N125)))+(IF(R129="x",(C117),(N125)))+(IF(R130="x",(C118),(N125)))+(IF(R126="x",(C119),(N125)))+(IF(R126="x",(C120),(N125)))</f>
        <v>0</v>
      </c>
      <c r="Q131" s="293"/>
      <c r="R131" s="170"/>
      <c r="S131" s="2"/>
      <c r="T131" s="194" t="s">
        <v>46</v>
      </c>
      <c r="U131" s="194"/>
      <c r="V131" s="169">
        <f>(IF(X126="x",(I115),(T125)))+(IF(X127="x",(I113),(T125)))+(IF(X128="x",(I116),(T125)))+(IF(X129="x",(I117),(T125)))+(IF(X130="x",(I118),(T125)))+(IF(X126="x",(I119),(T125)))+(IF(X126="x",(I120),(T125)))</f>
        <v>0</v>
      </c>
      <c r="W131" s="293"/>
      <c r="X131" s="170"/>
      <c r="Y131" s="2"/>
      <c r="Z131" s="2"/>
    </row>
    <row r="132" spans="1:26" x14ac:dyDescent="0.2">
      <c r="A132" s="2"/>
      <c r="B132" s="151" t="s">
        <v>47</v>
      </c>
      <c r="C132" s="151"/>
      <c r="D132" s="294" t="e">
        <f>D131/(D124-B109)</f>
        <v>#DIV/0!</v>
      </c>
      <c r="E132" s="295"/>
      <c r="F132" s="296"/>
      <c r="G132" s="2"/>
      <c r="H132" s="151" t="s">
        <v>47</v>
      </c>
      <c r="I132" s="151"/>
      <c r="J132" s="294" t="e">
        <f>J131/(J124-D124)</f>
        <v>#DIV/0!</v>
      </c>
      <c r="K132" s="295"/>
      <c r="L132" s="296"/>
      <c r="M132" s="2"/>
      <c r="N132" s="151" t="s">
        <v>47</v>
      </c>
      <c r="O132" s="151"/>
      <c r="P132" s="294" t="e">
        <f>P131/(P124-J124)</f>
        <v>#DIV/0!</v>
      </c>
      <c r="Q132" s="295"/>
      <c r="R132" s="296"/>
      <c r="S132" s="2"/>
      <c r="T132" s="151" t="s">
        <v>47</v>
      </c>
      <c r="U132" s="151"/>
      <c r="V132" s="294" t="e">
        <f>V131/(V124-P124)</f>
        <v>#DIV/0!</v>
      </c>
      <c r="W132" s="295"/>
      <c r="X132" s="296"/>
      <c r="Y132" s="2"/>
      <c r="Z132" s="2"/>
    </row>
    <row r="133" spans="1:26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">
      <c r="V224" s="2"/>
      <c r="W224" s="2"/>
      <c r="X224" s="2"/>
      <c r="Y224" s="2"/>
      <c r="Z224" s="2"/>
    </row>
    <row r="225" spans="22:26" x14ac:dyDescent="0.2">
      <c r="V225" s="2"/>
      <c r="W225" s="2"/>
      <c r="X225" s="2"/>
      <c r="Y225" s="2"/>
      <c r="Z225" s="2"/>
    </row>
    <row r="226" spans="22:26" x14ac:dyDescent="0.2">
      <c r="V226" s="2"/>
      <c r="W226" s="2"/>
      <c r="X226" s="2"/>
      <c r="Y226" s="2"/>
      <c r="Z226" s="2"/>
    </row>
    <row r="227" spans="22:26" x14ac:dyDescent="0.2">
      <c r="V227" s="2"/>
      <c r="W227" s="2"/>
      <c r="X227" s="2"/>
      <c r="Y227" s="2"/>
      <c r="Z227" s="2"/>
    </row>
    <row r="228" spans="22:26" x14ac:dyDescent="0.2">
      <c r="V228" s="2"/>
      <c r="W228" s="2"/>
      <c r="X228" s="2"/>
      <c r="Y228" s="2"/>
      <c r="Z228" s="2"/>
    </row>
    <row r="229" spans="22:26" x14ac:dyDescent="0.2">
      <c r="V229" s="2"/>
      <c r="W229" s="2"/>
      <c r="X229" s="2"/>
      <c r="Y229" s="2"/>
      <c r="Z229" s="2"/>
    </row>
    <row r="230" spans="22:26" x14ac:dyDescent="0.2">
      <c r="V230" s="2"/>
      <c r="W230" s="2"/>
      <c r="X230" s="2"/>
      <c r="Y230" s="2"/>
      <c r="Z230" s="2"/>
    </row>
    <row r="231" spans="22:26" x14ac:dyDescent="0.2">
      <c r="V231" s="2"/>
      <c r="W231" s="2"/>
      <c r="X231" s="2"/>
      <c r="Y231" s="2"/>
      <c r="Z231" s="2"/>
    </row>
    <row r="232" spans="22:26" x14ac:dyDescent="0.2">
      <c r="V232" s="2"/>
      <c r="W232" s="2"/>
      <c r="X232" s="2"/>
      <c r="Y232" s="2"/>
      <c r="Z232" s="2"/>
    </row>
    <row r="233" spans="22:26" x14ac:dyDescent="0.2">
      <c r="V233" s="2"/>
      <c r="W233" s="2"/>
      <c r="X233" s="2"/>
      <c r="Y233" s="2"/>
      <c r="Z233" s="2"/>
    </row>
    <row r="234" spans="22:26" x14ac:dyDescent="0.2">
      <c r="V234" s="2"/>
      <c r="W234" s="2"/>
      <c r="X234" s="2"/>
      <c r="Y234" s="2"/>
      <c r="Z234" s="2"/>
    </row>
    <row r="235" spans="22:26" x14ac:dyDescent="0.2">
      <c r="V235" s="2"/>
      <c r="W235" s="2"/>
      <c r="X235" s="2"/>
      <c r="Y235" s="2"/>
      <c r="Z235" s="2"/>
    </row>
    <row r="236" spans="22:26" x14ac:dyDescent="0.2">
      <c r="V236" s="2"/>
      <c r="W236" s="2"/>
      <c r="X236" s="2"/>
      <c r="Y236" s="2"/>
      <c r="Z236" s="2"/>
    </row>
    <row r="237" spans="22:26" x14ac:dyDescent="0.2">
      <c r="V237" s="2"/>
      <c r="W237" s="2"/>
      <c r="X237" s="2"/>
      <c r="Y237" s="2"/>
      <c r="Z237" s="2"/>
    </row>
    <row r="238" spans="22:26" x14ac:dyDescent="0.2">
      <c r="V238" s="2"/>
      <c r="W238" s="2"/>
      <c r="X238" s="2"/>
      <c r="Y238" s="2"/>
      <c r="Z238" s="2"/>
    </row>
    <row r="239" spans="22:26" x14ac:dyDescent="0.2">
      <c r="V239" s="2"/>
      <c r="W239" s="2"/>
      <c r="X239" s="2"/>
      <c r="Y239" s="2"/>
      <c r="Z239" s="2"/>
    </row>
    <row r="240" spans="22:26" x14ac:dyDescent="0.2">
      <c r="V240" s="2"/>
      <c r="W240" s="2"/>
      <c r="X240" s="2"/>
      <c r="Y240" s="2"/>
      <c r="Z240" s="2"/>
    </row>
    <row r="241" spans="22:26" x14ac:dyDescent="0.2">
      <c r="V241" s="2"/>
      <c r="W241" s="2"/>
      <c r="X241" s="2"/>
      <c r="Y241" s="2"/>
      <c r="Z241" s="2"/>
    </row>
    <row r="242" spans="22:26" x14ac:dyDescent="0.2">
      <c r="V242" s="2"/>
      <c r="W242" s="2"/>
      <c r="X242" s="2"/>
      <c r="Y242" s="2"/>
      <c r="Z242" s="2"/>
    </row>
    <row r="243" spans="22:26" x14ac:dyDescent="0.2">
      <c r="V243" s="2"/>
      <c r="W243" s="2"/>
      <c r="X243" s="2"/>
      <c r="Y243" s="2"/>
      <c r="Z243" s="2"/>
    </row>
    <row r="244" spans="22:26" x14ac:dyDescent="0.2">
      <c r="V244" s="2"/>
      <c r="W244" s="2"/>
      <c r="X244" s="2"/>
      <c r="Y244" s="2"/>
      <c r="Z244" s="2"/>
    </row>
    <row r="245" spans="22:26" x14ac:dyDescent="0.2">
      <c r="V245" s="2"/>
      <c r="W245" s="2"/>
      <c r="X245" s="2"/>
      <c r="Y245" s="2"/>
      <c r="Z245" s="2"/>
    </row>
    <row r="246" spans="22:26" x14ac:dyDescent="0.2">
      <c r="V246" s="2"/>
      <c r="W246" s="2"/>
      <c r="X246" s="2"/>
      <c r="Y246" s="2"/>
      <c r="Z246" s="2"/>
    </row>
    <row r="247" spans="22:26" x14ac:dyDescent="0.2">
      <c r="V247" s="2"/>
      <c r="W247" s="2"/>
      <c r="X247" s="2"/>
      <c r="Y247" s="2"/>
      <c r="Z247" s="2"/>
    </row>
    <row r="248" spans="22:26" x14ac:dyDescent="0.2">
      <c r="V248" s="2"/>
      <c r="W248" s="2"/>
      <c r="X248" s="2"/>
      <c r="Y248" s="2"/>
      <c r="Z248" s="2"/>
    </row>
    <row r="249" spans="22:26" x14ac:dyDescent="0.2">
      <c r="V249" s="2"/>
      <c r="W249" s="2"/>
      <c r="X249" s="2"/>
      <c r="Y249" s="2"/>
      <c r="Z249" s="2"/>
    </row>
    <row r="250" spans="22:26" x14ac:dyDescent="0.2">
      <c r="V250" s="2"/>
      <c r="W250" s="2"/>
      <c r="X250" s="2"/>
      <c r="Y250" s="2"/>
      <c r="Z250" s="2"/>
    </row>
    <row r="251" spans="22:26" x14ac:dyDescent="0.2">
      <c r="V251" s="2"/>
      <c r="W251" s="2"/>
      <c r="X251" s="2"/>
      <c r="Y251" s="2"/>
      <c r="Z251" s="2"/>
    </row>
    <row r="252" spans="22:26" x14ac:dyDescent="0.2">
      <c r="V252" s="2"/>
      <c r="W252" s="2"/>
      <c r="X252" s="2"/>
      <c r="Y252" s="2"/>
      <c r="Z252" s="2"/>
    </row>
    <row r="253" spans="22:26" x14ac:dyDescent="0.2">
      <c r="V253" s="2"/>
      <c r="W253" s="2"/>
      <c r="X253" s="2"/>
      <c r="Y253" s="2"/>
      <c r="Z253" s="2"/>
    </row>
    <row r="254" spans="22:26" x14ac:dyDescent="0.2">
      <c r="V254" s="2"/>
      <c r="W254" s="2"/>
      <c r="X254" s="2"/>
      <c r="Y254" s="2"/>
      <c r="Z254" s="2"/>
    </row>
    <row r="255" spans="22:26" x14ac:dyDescent="0.2">
      <c r="V255" s="2"/>
      <c r="W255" s="2"/>
      <c r="X255" s="2"/>
      <c r="Y255" s="2"/>
      <c r="Z255" s="2"/>
    </row>
    <row r="256" spans="22:26" x14ac:dyDescent="0.2">
      <c r="V256" s="2"/>
      <c r="W256" s="2"/>
      <c r="X256" s="2"/>
      <c r="Y256" s="2"/>
      <c r="Z256" s="2"/>
    </row>
    <row r="257" spans="22:26" x14ac:dyDescent="0.2">
      <c r="V257" s="2"/>
      <c r="W257" s="2"/>
      <c r="X257" s="2"/>
      <c r="Y257" s="2"/>
      <c r="Z257" s="2"/>
    </row>
    <row r="258" spans="22:26" x14ac:dyDescent="0.2">
      <c r="V258" s="2"/>
      <c r="W258" s="2"/>
      <c r="X258" s="2"/>
      <c r="Y258" s="2"/>
      <c r="Z258" s="2"/>
    </row>
    <row r="259" spans="22:26" x14ac:dyDescent="0.2">
      <c r="V259" s="2"/>
      <c r="W259" s="2"/>
      <c r="X259" s="2"/>
      <c r="Y259" s="2"/>
      <c r="Z259" s="2"/>
    </row>
    <row r="260" spans="22:26" x14ac:dyDescent="0.2">
      <c r="V260" s="2"/>
      <c r="W260" s="2"/>
      <c r="X260" s="2"/>
      <c r="Y260" s="2"/>
      <c r="Z260" s="2"/>
    </row>
    <row r="261" spans="22:26" x14ac:dyDescent="0.2">
      <c r="V261" s="2"/>
      <c r="W261" s="2"/>
      <c r="X261" s="2"/>
      <c r="Y261" s="2"/>
      <c r="Z261" s="2"/>
    </row>
    <row r="262" spans="22:26" x14ac:dyDescent="0.2">
      <c r="V262" s="2"/>
      <c r="W262" s="2"/>
      <c r="X262" s="2"/>
      <c r="Y262" s="2"/>
      <c r="Z262" s="2"/>
    </row>
    <row r="263" spans="22:26" x14ac:dyDescent="0.2">
      <c r="V263" s="2"/>
      <c r="W263" s="2"/>
      <c r="X263" s="2"/>
      <c r="Y263" s="2"/>
      <c r="Z263" s="2"/>
    </row>
    <row r="264" spans="22:26" x14ac:dyDescent="0.2">
      <c r="V264" s="2"/>
      <c r="W264" s="2"/>
      <c r="X264" s="2"/>
      <c r="Y264" s="2"/>
      <c r="Z264" s="2"/>
    </row>
    <row r="265" spans="22:26" x14ac:dyDescent="0.2">
      <c r="V265" s="2"/>
      <c r="W265" s="2"/>
      <c r="X265" s="2"/>
      <c r="Y265" s="2"/>
      <c r="Z265" s="2"/>
    </row>
    <row r="266" spans="22:26" x14ac:dyDescent="0.2">
      <c r="V266" s="2"/>
      <c r="W266" s="2"/>
      <c r="X266" s="2"/>
      <c r="Y266" s="2"/>
      <c r="Z266" s="2"/>
    </row>
    <row r="267" spans="22:26" x14ac:dyDescent="0.2">
      <c r="V267" s="2"/>
      <c r="W267" s="2"/>
      <c r="X267" s="2"/>
      <c r="Y267" s="2"/>
      <c r="Z267" s="2"/>
    </row>
    <row r="268" spans="22:26" x14ac:dyDescent="0.2">
      <c r="V268" s="2"/>
      <c r="W268" s="2"/>
      <c r="X268" s="2"/>
      <c r="Y268" s="2"/>
      <c r="Z268" s="2"/>
    </row>
    <row r="269" spans="22:26" x14ac:dyDescent="0.2">
      <c r="V269" s="2"/>
      <c r="W269" s="2"/>
      <c r="X269" s="2"/>
      <c r="Y269" s="2"/>
      <c r="Z269" s="2"/>
    </row>
    <row r="270" spans="22:26" x14ac:dyDescent="0.2">
      <c r="V270" s="2"/>
      <c r="W270" s="2"/>
      <c r="X270" s="2"/>
      <c r="Y270" s="2"/>
      <c r="Z270" s="2"/>
    </row>
    <row r="271" spans="22:26" x14ac:dyDescent="0.2">
      <c r="V271" s="2"/>
      <c r="W271" s="2"/>
      <c r="X271" s="2"/>
      <c r="Y271" s="2"/>
      <c r="Z271" s="2"/>
    </row>
    <row r="272" spans="22:26" x14ac:dyDescent="0.2">
      <c r="V272" s="2"/>
      <c r="W272" s="2"/>
      <c r="X272" s="2"/>
      <c r="Y272" s="2"/>
      <c r="Z272" s="2"/>
    </row>
    <row r="273" spans="22:26" x14ac:dyDescent="0.2">
      <c r="V273" s="2"/>
      <c r="W273" s="2"/>
      <c r="X273" s="2"/>
      <c r="Y273" s="2"/>
      <c r="Z273" s="2"/>
    </row>
    <row r="274" spans="22:26" x14ac:dyDescent="0.2">
      <c r="V274" s="2"/>
      <c r="W274" s="2"/>
      <c r="X274" s="2"/>
      <c r="Y274" s="2"/>
      <c r="Z274" s="2"/>
    </row>
    <row r="275" spans="22:26" x14ac:dyDescent="0.2">
      <c r="V275" s="2"/>
      <c r="W275" s="2"/>
      <c r="X275" s="2"/>
      <c r="Y275" s="2"/>
      <c r="Z275" s="2"/>
    </row>
    <row r="276" spans="22:26" x14ac:dyDescent="0.2">
      <c r="V276" s="2"/>
      <c r="W276" s="2"/>
      <c r="X276" s="2"/>
      <c r="Y276" s="2"/>
      <c r="Z276" s="2"/>
    </row>
    <row r="277" spans="22:26" x14ac:dyDescent="0.2">
      <c r="V277" s="2"/>
      <c r="W277" s="2"/>
      <c r="X277" s="2"/>
      <c r="Y277" s="2"/>
      <c r="Z277" s="2"/>
    </row>
    <row r="278" spans="22:26" x14ac:dyDescent="0.2">
      <c r="V278" s="2"/>
      <c r="W278" s="2"/>
      <c r="X278" s="2"/>
      <c r="Y278" s="2"/>
      <c r="Z278" s="2"/>
    </row>
    <row r="279" spans="22:26" x14ac:dyDescent="0.2">
      <c r="V279" s="2"/>
      <c r="W279" s="2"/>
      <c r="X279" s="2"/>
      <c r="Y279" s="2"/>
      <c r="Z279" s="2"/>
    </row>
    <row r="280" spans="22:26" x14ac:dyDescent="0.2">
      <c r="V280" s="2"/>
      <c r="W280" s="2"/>
      <c r="X280" s="2"/>
      <c r="Y280" s="2"/>
      <c r="Z280" s="2"/>
    </row>
    <row r="281" spans="22:26" x14ac:dyDescent="0.2">
      <c r="V281" s="2"/>
      <c r="W281" s="2"/>
      <c r="X281" s="2"/>
      <c r="Y281" s="2"/>
      <c r="Z281" s="2"/>
    </row>
    <row r="282" spans="22:26" x14ac:dyDescent="0.2">
      <c r="V282" s="2"/>
      <c r="W282" s="2"/>
      <c r="X282" s="2"/>
      <c r="Y282" s="2"/>
      <c r="Z282" s="2"/>
    </row>
    <row r="283" spans="22:26" x14ac:dyDescent="0.2">
      <c r="V283" s="2"/>
      <c r="W283" s="2"/>
      <c r="X283" s="2"/>
      <c r="Y283" s="2"/>
      <c r="Z283" s="2"/>
    </row>
    <row r="284" spans="22:26" x14ac:dyDescent="0.2">
      <c r="V284" s="2"/>
      <c r="W284" s="2"/>
      <c r="X284" s="2"/>
      <c r="Y284" s="2"/>
      <c r="Z284" s="2"/>
    </row>
    <row r="285" spans="22:26" x14ac:dyDescent="0.2">
      <c r="V285" s="2"/>
      <c r="W285" s="2"/>
      <c r="X285" s="2"/>
      <c r="Y285" s="2"/>
      <c r="Z285" s="2"/>
    </row>
    <row r="286" spans="22:26" x14ac:dyDescent="0.2">
      <c r="V286" s="2"/>
      <c r="W286" s="2"/>
      <c r="X286" s="2"/>
      <c r="Y286" s="2"/>
      <c r="Z286" s="2"/>
    </row>
    <row r="287" spans="22:26" x14ac:dyDescent="0.2">
      <c r="V287" s="2"/>
      <c r="W287" s="2"/>
      <c r="X287" s="2"/>
      <c r="Y287" s="2"/>
      <c r="Z287" s="2"/>
    </row>
    <row r="288" spans="22:26" x14ac:dyDescent="0.2">
      <c r="V288" s="2"/>
      <c r="W288" s="2"/>
      <c r="X288" s="2"/>
      <c r="Y288" s="2"/>
      <c r="Z288" s="2"/>
    </row>
    <row r="289" spans="22:26" x14ac:dyDescent="0.2">
      <c r="V289" s="2"/>
      <c r="W289" s="2"/>
      <c r="X289" s="2"/>
      <c r="Y289" s="2"/>
      <c r="Z289" s="2"/>
    </row>
    <row r="290" spans="22:26" x14ac:dyDescent="0.2">
      <c r="V290" s="2"/>
      <c r="W290" s="2"/>
      <c r="X290" s="2"/>
      <c r="Y290" s="2"/>
      <c r="Z290" s="2"/>
    </row>
    <row r="291" spans="22:26" x14ac:dyDescent="0.2">
      <c r="V291" s="2"/>
      <c r="W291" s="2"/>
      <c r="X291" s="2"/>
      <c r="Y291" s="2"/>
      <c r="Z291" s="2"/>
    </row>
    <row r="292" spans="22:26" x14ac:dyDescent="0.2">
      <c r="V292" s="2"/>
      <c r="W292" s="2"/>
      <c r="X292" s="2"/>
      <c r="Y292" s="2"/>
      <c r="Z292" s="2"/>
    </row>
    <row r="293" spans="22:26" x14ac:dyDescent="0.2">
      <c r="V293" s="2"/>
      <c r="W293" s="2"/>
      <c r="X293" s="2"/>
      <c r="Y293" s="2"/>
      <c r="Z293" s="2"/>
    </row>
    <row r="294" spans="22:26" x14ac:dyDescent="0.2">
      <c r="V294" s="2"/>
      <c r="W294" s="2"/>
      <c r="X294" s="2"/>
      <c r="Y294" s="2"/>
      <c r="Z294" s="2"/>
    </row>
    <row r="295" spans="22:26" x14ac:dyDescent="0.2">
      <c r="V295" s="2"/>
      <c r="W295" s="2"/>
      <c r="X295" s="2"/>
      <c r="Y295" s="2"/>
      <c r="Z295" s="2"/>
    </row>
    <row r="296" spans="22:26" x14ac:dyDescent="0.2">
      <c r="V296" s="2"/>
      <c r="W296" s="2"/>
      <c r="X296" s="2"/>
      <c r="Y296" s="2"/>
      <c r="Z296" s="2"/>
    </row>
    <row r="297" spans="22:26" x14ac:dyDescent="0.2">
      <c r="V297" s="2"/>
      <c r="W297" s="2"/>
      <c r="X297" s="2"/>
      <c r="Y297" s="2"/>
      <c r="Z297" s="2"/>
    </row>
    <row r="298" spans="22:26" x14ac:dyDescent="0.2">
      <c r="V298" s="2"/>
      <c r="W298" s="2"/>
      <c r="X298" s="2"/>
      <c r="Y298" s="2"/>
      <c r="Z298" s="2"/>
    </row>
    <row r="299" spans="22:26" x14ac:dyDescent="0.2">
      <c r="V299" s="2"/>
      <c r="W299" s="2"/>
      <c r="X299" s="2"/>
      <c r="Y299" s="2"/>
      <c r="Z299" s="2"/>
    </row>
    <row r="300" spans="22:26" x14ac:dyDescent="0.2">
      <c r="V300" s="2"/>
      <c r="W300" s="2"/>
      <c r="X300" s="2"/>
      <c r="Y300" s="2"/>
      <c r="Z300" s="2"/>
    </row>
    <row r="301" spans="22:26" x14ac:dyDescent="0.2">
      <c r="V301" s="2"/>
      <c r="W301" s="2"/>
      <c r="X301" s="2"/>
      <c r="Y301" s="2"/>
      <c r="Z301" s="2"/>
    </row>
    <row r="302" spans="22:26" x14ac:dyDescent="0.2">
      <c r="V302" s="2"/>
      <c r="W302" s="2"/>
      <c r="X302" s="2"/>
      <c r="Y302" s="2"/>
      <c r="Z302" s="2"/>
    </row>
    <row r="303" spans="22:26" x14ac:dyDescent="0.2">
      <c r="V303" s="2"/>
      <c r="W303" s="2"/>
      <c r="X303" s="2"/>
      <c r="Y303" s="2"/>
      <c r="Z303" s="2"/>
    </row>
    <row r="304" spans="22:26" x14ac:dyDescent="0.2">
      <c r="V304" s="2"/>
      <c r="W304" s="2"/>
      <c r="X304" s="2"/>
      <c r="Y304" s="2"/>
      <c r="Z304" s="2"/>
    </row>
    <row r="305" spans="22:26" x14ac:dyDescent="0.2">
      <c r="V305" s="2"/>
      <c r="W305" s="2"/>
      <c r="X305" s="2"/>
      <c r="Y305" s="2"/>
      <c r="Z305" s="2"/>
    </row>
    <row r="306" spans="22:26" x14ac:dyDescent="0.2">
      <c r="V306" s="2"/>
      <c r="W306" s="2"/>
      <c r="X306" s="2"/>
      <c r="Y306" s="2"/>
      <c r="Z306" s="2"/>
    </row>
    <row r="307" spans="22:26" x14ac:dyDescent="0.2">
      <c r="V307" s="2"/>
      <c r="W307" s="2"/>
      <c r="X307" s="2"/>
      <c r="Y307" s="2"/>
      <c r="Z307" s="2"/>
    </row>
    <row r="308" spans="22:26" x14ac:dyDescent="0.2">
      <c r="V308" s="2"/>
      <c r="W308" s="2"/>
      <c r="X308" s="2"/>
      <c r="Y308" s="2"/>
      <c r="Z308" s="2"/>
    </row>
    <row r="309" spans="22:26" x14ac:dyDescent="0.2">
      <c r="V309" s="2"/>
      <c r="W309" s="2"/>
      <c r="X309" s="2"/>
      <c r="Y309" s="2"/>
      <c r="Z309" s="2"/>
    </row>
    <row r="310" spans="22:26" x14ac:dyDescent="0.2">
      <c r="V310" s="2"/>
      <c r="W310" s="2"/>
      <c r="X310" s="2"/>
      <c r="Y310" s="2"/>
      <c r="Z310" s="2"/>
    </row>
    <row r="311" spans="22:26" x14ac:dyDescent="0.2">
      <c r="V311" s="2"/>
      <c r="W311" s="2"/>
      <c r="X311" s="2"/>
      <c r="Y311" s="2"/>
      <c r="Z311" s="2"/>
    </row>
    <row r="312" spans="22:26" x14ac:dyDescent="0.2">
      <c r="V312" s="2"/>
      <c r="W312" s="2"/>
      <c r="X312" s="2"/>
      <c r="Y312" s="2"/>
      <c r="Z312" s="2"/>
    </row>
    <row r="313" spans="22:26" x14ac:dyDescent="0.2">
      <c r="V313" s="2"/>
      <c r="W313" s="2"/>
      <c r="X313" s="2"/>
      <c r="Y313" s="2"/>
      <c r="Z313" s="2"/>
    </row>
    <row r="314" spans="22:26" x14ac:dyDescent="0.2">
      <c r="V314" s="2"/>
      <c r="W314" s="2"/>
      <c r="X314" s="2"/>
      <c r="Y314" s="2"/>
      <c r="Z314" s="2"/>
    </row>
    <row r="315" spans="22:26" x14ac:dyDescent="0.2">
      <c r="V315" s="2"/>
      <c r="W315" s="2"/>
      <c r="X315" s="2"/>
      <c r="Y315" s="2"/>
      <c r="Z315" s="2"/>
    </row>
    <row r="316" spans="22:26" x14ac:dyDescent="0.2">
      <c r="V316" s="2"/>
      <c r="W316" s="2"/>
      <c r="X316" s="2"/>
      <c r="Y316" s="2"/>
      <c r="Z316" s="2"/>
    </row>
    <row r="317" spans="22:26" x14ac:dyDescent="0.2">
      <c r="V317" s="2"/>
      <c r="W317" s="2"/>
      <c r="X317" s="2"/>
      <c r="Y317" s="2"/>
      <c r="Z317" s="2"/>
    </row>
    <row r="318" spans="22:26" x14ac:dyDescent="0.2">
      <c r="V318" s="2"/>
      <c r="W318" s="2"/>
      <c r="X318" s="2"/>
      <c r="Y318" s="2"/>
      <c r="Z318" s="2"/>
    </row>
    <row r="319" spans="22:26" x14ac:dyDescent="0.2">
      <c r="V319" s="2"/>
      <c r="W319" s="2"/>
      <c r="X319" s="2"/>
      <c r="Y319" s="2"/>
      <c r="Z319" s="2"/>
    </row>
    <row r="320" spans="22:26" x14ac:dyDescent="0.2">
      <c r="V320" s="2"/>
      <c r="W320" s="2"/>
      <c r="X320" s="2"/>
      <c r="Y320" s="2"/>
      <c r="Z320" s="2"/>
    </row>
    <row r="321" spans="22:26" x14ac:dyDescent="0.2">
      <c r="V321" s="2"/>
      <c r="W321" s="2"/>
      <c r="X321" s="2"/>
      <c r="Y321" s="2"/>
      <c r="Z321" s="2"/>
    </row>
    <row r="322" spans="22:26" x14ac:dyDescent="0.2">
      <c r="V322" s="2"/>
      <c r="W322" s="2"/>
      <c r="X322" s="2"/>
      <c r="Y322" s="2"/>
      <c r="Z322" s="2"/>
    </row>
    <row r="323" spans="22:26" x14ac:dyDescent="0.2">
      <c r="V323" s="2"/>
      <c r="W323" s="2"/>
      <c r="X323" s="2"/>
      <c r="Y323" s="2"/>
      <c r="Z323" s="2"/>
    </row>
    <row r="324" spans="22:26" x14ac:dyDescent="0.2">
      <c r="V324" s="2"/>
      <c r="W324" s="2"/>
      <c r="X324" s="2"/>
      <c r="Y324" s="2"/>
      <c r="Z324" s="2"/>
    </row>
    <row r="325" spans="22:26" x14ac:dyDescent="0.2">
      <c r="V325" s="2"/>
      <c r="W325" s="2"/>
      <c r="X325" s="2"/>
      <c r="Y325" s="2"/>
      <c r="Z325" s="2"/>
    </row>
    <row r="326" spans="22:26" x14ac:dyDescent="0.2">
      <c r="V326" s="2"/>
      <c r="W326" s="2"/>
      <c r="X326" s="2"/>
      <c r="Y326" s="2"/>
      <c r="Z326" s="2"/>
    </row>
    <row r="327" spans="22:26" x14ac:dyDescent="0.2">
      <c r="V327" s="2"/>
      <c r="W327" s="2"/>
      <c r="X327" s="2"/>
      <c r="Y327" s="2"/>
      <c r="Z327" s="2"/>
    </row>
    <row r="328" spans="22:26" x14ac:dyDescent="0.2">
      <c r="V328" s="2"/>
      <c r="W328" s="2"/>
      <c r="X328" s="2"/>
      <c r="Y328" s="2"/>
      <c r="Z328" s="2"/>
    </row>
    <row r="329" spans="22:26" x14ac:dyDescent="0.2">
      <c r="V329" s="2"/>
      <c r="W329" s="2"/>
      <c r="X329" s="2"/>
      <c r="Y329" s="2"/>
      <c r="Z329" s="2"/>
    </row>
    <row r="330" spans="22:26" x14ac:dyDescent="0.2">
      <c r="V330" s="2"/>
      <c r="W330" s="2"/>
      <c r="X330" s="2"/>
      <c r="Y330" s="2"/>
      <c r="Z330" s="2"/>
    </row>
    <row r="331" spans="22:26" x14ac:dyDescent="0.2">
      <c r="V331" s="2"/>
      <c r="W331" s="2"/>
      <c r="X331" s="2"/>
      <c r="Y331" s="2"/>
      <c r="Z331" s="2"/>
    </row>
    <row r="332" spans="22:26" x14ac:dyDescent="0.2">
      <c r="V332" s="2"/>
      <c r="W332" s="2"/>
      <c r="X332" s="2"/>
      <c r="Y332" s="2"/>
      <c r="Z332" s="2"/>
    </row>
    <row r="333" spans="22:26" x14ac:dyDescent="0.2">
      <c r="V333" s="2"/>
      <c r="W333" s="2"/>
      <c r="X333" s="2"/>
      <c r="Y333" s="2"/>
      <c r="Z333" s="2"/>
    </row>
    <row r="334" spans="22:26" x14ac:dyDescent="0.2">
      <c r="V334" s="2"/>
      <c r="W334" s="2"/>
      <c r="X334" s="2"/>
      <c r="Y334" s="2"/>
      <c r="Z334" s="2"/>
    </row>
    <row r="335" spans="22:26" x14ac:dyDescent="0.2">
      <c r="V335" s="2"/>
      <c r="W335" s="2"/>
      <c r="X335" s="2"/>
      <c r="Y335" s="2"/>
      <c r="Z335" s="2"/>
    </row>
    <row r="336" spans="22:26" x14ac:dyDescent="0.2">
      <c r="V336" s="2"/>
      <c r="W336" s="2"/>
      <c r="X336" s="2"/>
      <c r="Y336" s="2"/>
      <c r="Z336" s="2"/>
    </row>
    <row r="337" spans="22:26" x14ac:dyDescent="0.2">
      <c r="V337" s="2"/>
      <c r="W337" s="2"/>
      <c r="X337" s="2"/>
      <c r="Y337" s="2"/>
      <c r="Z337" s="2"/>
    </row>
    <row r="338" spans="22:26" x14ac:dyDescent="0.2">
      <c r="V338" s="2"/>
      <c r="W338" s="2"/>
      <c r="X338" s="2"/>
      <c r="Y338" s="2"/>
      <c r="Z338" s="2"/>
    </row>
    <row r="339" spans="22:26" x14ac:dyDescent="0.2">
      <c r="V339" s="2"/>
      <c r="W339" s="2"/>
      <c r="X339" s="2"/>
      <c r="Y339" s="2"/>
      <c r="Z339" s="2"/>
    </row>
    <row r="340" spans="22:26" x14ac:dyDescent="0.2">
      <c r="V340" s="2"/>
      <c r="W340" s="2"/>
      <c r="X340" s="2"/>
      <c r="Y340" s="2"/>
      <c r="Z340" s="2"/>
    </row>
    <row r="341" spans="22:26" x14ac:dyDescent="0.2">
      <c r="V341" s="2"/>
      <c r="W341" s="2"/>
      <c r="X341" s="2"/>
      <c r="Y341" s="2"/>
      <c r="Z341" s="2"/>
    </row>
    <row r="342" spans="22:26" x14ac:dyDescent="0.2">
      <c r="V342" s="2"/>
      <c r="W342" s="2"/>
      <c r="X342" s="2"/>
      <c r="Y342" s="2"/>
      <c r="Z342" s="2"/>
    </row>
    <row r="343" spans="22:26" x14ac:dyDescent="0.2">
      <c r="V343" s="2"/>
      <c r="W343" s="2"/>
      <c r="X343" s="2"/>
      <c r="Y343" s="2"/>
      <c r="Z343" s="2"/>
    </row>
    <row r="344" spans="22:26" x14ac:dyDescent="0.2">
      <c r="V344" s="2"/>
      <c r="W344" s="2"/>
      <c r="X344" s="2"/>
      <c r="Y344" s="2"/>
      <c r="Z344" s="2"/>
    </row>
    <row r="345" spans="22:26" x14ac:dyDescent="0.2">
      <c r="V345" s="2"/>
      <c r="W345" s="2"/>
      <c r="X345" s="2"/>
      <c r="Y345" s="2"/>
      <c r="Z345" s="2"/>
    </row>
    <row r="346" spans="22:26" x14ac:dyDescent="0.2">
      <c r="V346" s="2"/>
      <c r="W346" s="2"/>
      <c r="X346" s="2"/>
      <c r="Y346" s="2"/>
      <c r="Z346" s="2"/>
    </row>
    <row r="347" spans="22:26" x14ac:dyDescent="0.2">
      <c r="V347" s="2"/>
      <c r="W347" s="2"/>
      <c r="X347" s="2"/>
      <c r="Y347" s="2"/>
      <c r="Z347" s="2"/>
    </row>
    <row r="348" spans="22:26" x14ac:dyDescent="0.2">
      <c r="V348" s="2"/>
      <c r="W348" s="2"/>
      <c r="X348" s="2"/>
      <c r="Y348" s="2"/>
      <c r="Z348" s="2"/>
    </row>
    <row r="349" spans="22:26" x14ac:dyDescent="0.2">
      <c r="V349" s="2"/>
      <c r="W349" s="2"/>
      <c r="X349" s="2"/>
      <c r="Y349" s="2"/>
      <c r="Z349" s="2"/>
    </row>
    <row r="350" spans="22:26" x14ac:dyDescent="0.2">
      <c r="V350" s="2"/>
      <c r="W350" s="2"/>
      <c r="X350" s="2"/>
      <c r="Y350" s="2"/>
      <c r="Z350" s="2"/>
    </row>
    <row r="351" spans="22:26" x14ac:dyDescent="0.2">
      <c r="V351" s="2"/>
      <c r="W351" s="2"/>
      <c r="X351" s="2"/>
      <c r="Y351" s="2"/>
      <c r="Z351" s="2"/>
    </row>
    <row r="352" spans="22:26" x14ac:dyDescent="0.2">
      <c r="V352" s="2"/>
      <c r="W352" s="2"/>
      <c r="X352" s="2"/>
      <c r="Y352" s="2"/>
      <c r="Z352" s="2"/>
    </row>
    <row r="353" spans="22:26" x14ac:dyDescent="0.2">
      <c r="V353" s="2"/>
      <c r="W353" s="2"/>
      <c r="X353" s="2"/>
      <c r="Y353" s="2"/>
      <c r="Z353" s="2"/>
    </row>
    <row r="354" spans="22:26" x14ac:dyDescent="0.2">
      <c r="V354" s="2"/>
      <c r="W354" s="2"/>
      <c r="X354" s="2"/>
      <c r="Y354" s="2"/>
      <c r="Z354" s="2"/>
    </row>
    <row r="355" spans="22:26" x14ac:dyDescent="0.2">
      <c r="V355" s="2"/>
      <c r="W355" s="2"/>
      <c r="X355" s="2"/>
      <c r="Y355" s="2"/>
      <c r="Z355" s="2"/>
    </row>
    <row r="356" spans="22:26" x14ac:dyDescent="0.2">
      <c r="V356" s="2"/>
      <c r="W356" s="2"/>
      <c r="X356" s="2"/>
      <c r="Y356" s="2"/>
      <c r="Z356" s="2"/>
    </row>
    <row r="357" spans="22:26" x14ac:dyDescent="0.2">
      <c r="V357" s="2"/>
      <c r="W357" s="2"/>
      <c r="X357" s="2"/>
      <c r="Y357" s="2"/>
      <c r="Z357" s="2"/>
    </row>
    <row r="358" spans="22:26" x14ac:dyDescent="0.2">
      <c r="V358" s="2"/>
      <c r="W358" s="2"/>
      <c r="X358" s="2"/>
      <c r="Y358" s="2"/>
      <c r="Z358" s="2"/>
    </row>
    <row r="359" spans="22:26" x14ac:dyDescent="0.2">
      <c r="V359" s="2"/>
      <c r="W359" s="2"/>
      <c r="X359" s="2"/>
      <c r="Y359" s="2"/>
      <c r="Z359" s="2"/>
    </row>
    <row r="360" spans="22:26" x14ac:dyDescent="0.2">
      <c r="V360" s="2"/>
      <c r="W360" s="2"/>
      <c r="X360" s="2"/>
      <c r="Y360" s="2"/>
      <c r="Z360" s="2"/>
    </row>
    <row r="361" spans="22:26" x14ac:dyDescent="0.2">
      <c r="V361" s="2"/>
      <c r="W361" s="2"/>
      <c r="X361" s="2"/>
      <c r="Y361" s="2"/>
      <c r="Z361" s="2"/>
    </row>
    <row r="362" spans="22:26" x14ac:dyDescent="0.2">
      <c r="V362" s="2"/>
      <c r="W362" s="2"/>
      <c r="X362" s="2"/>
      <c r="Y362" s="2"/>
      <c r="Z362" s="2"/>
    </row>
    <row r="363" spans="22:26" x14ac:dyDescent="0.2">
      <c r="V363" s="2"/>
      <c r="W363" s="2"/>
      <c r="X363" s="2"/>
      <c r="Y363" s="2"/>
      <c r="Z363" s="2"/>
    </row>
    <row r="364" spans="22:26" x14ac:dyDescent="0.2">
      <c r="V364" s="2"/>
      <c r="W364" s="2"/>
      <c r="X364" s="2"/>
      <c r="Y364" s="2"/>
      <c r="Z364" s="2"/>
    </row>
    <row r="365" spans="22:26" x14ac:dyDescent="0.2">
      <c r="V365" s="2"/>
      <c r="W365" s="2"/>
      <c r="X365" s="2"/>
      <c r="Y365" s="2"/>
      <c r="Z365" s="2"/>
    </row>
    <row r="366" spans="22:26" x14ac:dyDescent="0.2">
      <c r="V366" s="2"/>
      <c r="W366" s="2"/>
      <c r="X366" s="2"/>
      <c r="Y366" s="2"/>
      <c r="Z366" s="2"/>
    </row>
    <row r="367" spans="22:26" x14ac:dyDescent="0.2">
      <c r="V367" s="2"/>
      <c r="W367" s="2"/>
      <c r="X367" s="2"/>
      <c r="Y367" s="2"/>
      <c r="Z367" s="2"/>
    </row>
    <row r="368" spans="22:26" x14ac:dyDescent="0.2">
      <c r="V368" s="2"/>
      <c r="W368" s="2"/>
      <c r="X368" s="2"/>
      <c r="Y368" s="2"/>
      <c r="Z368" s="2"/>
    </row>
    <row r="369" spans="22:26" x14ac:dyDescent="0.2">
      <c r="V369" s="2"/>
      <c r="W369" s="2"/>
      <c r="X369" s="2"/>
      <c r="Y369" s="2"/>
      <c r="Z369" s="2"/>
    </row>
    <row r="370" spans="22:26" x14ac:dyDescent="0.2">
      <c r="V370" s="2"/>
      <c r="W370" s="2"/>
      <c r="X370" s="2"/>
      <c r="Y370" s="2"/>
      <c r="Z370" s="2"/>
    </row>
    <row r="371" spans="22:26" x14ac:dyDescent="0.2">
      <c r="V371" s="2"/>
      <c r="W371" s="2"/>
      <c r="X371" s="2"/>
      <c r="Y371" s="2"/>
      <c r="Z371" s="2"/>
    </row>
    <row r="372" spans="22:26" x14ac:dyDescent="0.2">
      <c r="V372" s="2"/>
      <c r="W372" s="2"/>
      <c r="X372" s="2"/>
      <c r="Y372" s="2"/>
      <c r="Z372" s="2"/>
    </row>
    <row r="373" spans="22:26" x14ac:dyDescent="0.2">
      <c r="V373" s="2"/>
      <c r="W373" s="2"/>
      <c r="X373" s="2"/>
      <c r="Y373" s="2"/>
      <c r="Z373" s="2"/>
    </row>
    <row r="374" spans="22:26" x14ac:dyDescent="0.2">
      <c r="V374" s="2"/>
      <c r="W374" s="2"/>
      <c r="X374" s="2"/>
      <c r="Y374" s="2"/>
      <c r="Z374" s="2"/>
    </row>
    <row r="375" spans="22:26" x14ac:dyDescent="0.2">
      <c r="V375" s="2"/>
      <c r="W375" s="2"/>
      <c r="X375" s="2"/>
      <c r="Y375" s="2"/>
      <c r="Z375" s="2"/>
    </row>
    <row r="376" spans="22:26" x14ac:dyDescent="0.2">
      <c r="V376" s="2"/>
      <c r="W376" s="2"/>
      <c r="X376" s="2"/>
      <c r="Y376" s="2"/>
      <c r="Z376" s="2"/>
    </row>
    <row r="377" spans="22:26" x14ac:dyDescent="0.2">
      <c r="V377" s="2"/>
      <c r="W377" s="2"/>
      <c r="X377" s="2"/>
      <c r="Y377" s="2"/>
      <c r="Z377" s="2"/>
    </row>
    <row r="378" spans="22:26" x14ac:dyDescent="0.2">
      <c r="V378" s="2"/>
      <c r="W378" s="2"/>
      <c r="X378" s="2"/>
      <c r="Y378" s="2"/>
      <c r="Z378" s="2"/>
    </row>
    <row r="379" spans="22:26" x14ac:dyDescent="0.2">
      <c r="V379" s="2"/>
      <c r="W379" s="2"/>
      <c r="X379" s="2"/>
    </row>
    <row r="380" spans="22:26" x14ac:dyDescent="0.2">
      <c r="V380" s="2"/>
      <c r="W380" s="2"/>
      <c r="X380" s="2"/>
    </row>
    <row r="381" spans="22:26" x14ac:dyDescent="0.2">
      <c r="V381" s="2"/>
      <c r="W381" s="2"/>
      <c r="X381" s="2"/>
    </row>
    <row r="382" spans="22:26" x14ac:dyDescent="0.2">
      <c r="V382" s="2"/>
      <c r="W382" s="2"/>
      <c r="X382" s="2"/>
    </row>
    <row r="383" spans="22:26" x14ac:dyDescent="0.2">
      <c r="V383" s="2"/>
      <c r="W383" s="2"/>
      <c r="X383" s="2"/>
    </row>
    <row r="384" spans="22:26" x14ac:dyDescent="0.2">
      <c r="V384" s="2"/>
      <c r="W384" s="2"/>
      <c r="X384" s="2"/>
    </row>
    <row r="385" spans="22:24" x14ac:dyDescent="0.2">
      <c r="V385" s="2"/>
      <c r="W385" s="2"/>
      <c r="X385" s="2"/>
    </row>
    <row r="386" spans="22:24" x14ac:dyDescent="0.2">
      <c r="V386" s="2"/>
      <c r="W386" s="2"/>
      <c r="X386" s="2"/>
    </row>
    <row r="387" spans="22:24" x14ac:dyDescent="0.2">
      <c r="V387" s="2"/>
      <c r="W387" s="2"/>
      <c r="X387" s="2"/>
    </row>
    <row r="388" spans="22:24" x14ac:dyDescent="0.2">
      <c r="V388" s="2"/>
      <c r="W388" s="2"/>
      <c r="X388" s="2"/>
    </row>
    <row r="389" spans="22:24" x14ac:dyDescent="0.2">
      <c r="V389" s="2"/>
      <c r="W389" s="2"/>
      <c r="X389" s="2"/>
    </row>
    <row r="390" spans="22:24" x14ac:dyDescent="0.2">
      <c r="V390" s="2"/>
      <c r="W390" s="2"/>
      <c r="X390" s="2"/>
    </row>
    <row r="391" spans="22:24" x14ac:dyDescent="0.2">
      <c r="V391" s="2"/>
      <c r="W391" s="2"/>
      <c r="X391" s="2"/>
    </row>
    <row r="392" spans="22:24" x14ac:dyDescent="0.2">
      <c r="V392" s="2"/>
      <c r="W392" s="2"/>
      <c r="X392" s="2"/>
    </row>
    <row r="393" spans="22:24" x14ac:dyDescent="0.2">
      <c r="V393" s="2"/>
      <c r="W393" s="2"/>
      <c r="X393" s="2"/>
    </row>
    <row r="394" spans="22:24" x14ac:dyDescent="0.2">
      <c r="V394" s="2"/>
      <c r="W394" s="2"/>
      <c r="X394" s="2"/>
    </row>
    <row r="395" spans="22:24" x14ac:dyDescent="0.2">
      <c r="V395" s="2"/>
      <c r="W395" s="2"/>
      <c r="X395" s="2"/>
    </row>
    <row r="396" spans="22:24" x14ac:dyDescent="0.2">
      <c r="V396" s="2"/>
      <c r="W396" s="2"/>
      <c r="X396" s="2"/>
    </row>
    <row r="397" spans="22:24" x14ac:dyDescent="0.2">
      <c r="V397" s="2"/>
      <c r="W397" s="2"/>
      <c r="X397" s="2"/>
    </row>
    <row r="398" spans="22:24" x14ac:dyDescent="0.2">
      <c r="V398" s="2"/>
      <c r="W398" s="2"/>
      <c r="X398" s="2"/>
    </row>
    <row r="399" spans="22:24" x14ac:dyDescent="0.2">
      <c r="V399" s="2"/>
      <c r="W399" s="2"/>
      <c r="X399" s="2"/>
    </row>
    <row r="400" spans="22:24" x14ac:dyDescent="0.2">
      <c r="V400" s="2"/>
      <c r="W400" s="2"/>
      <c r="X400" s="2"/>
    </row>
    <row r="401" spans="22:24" x14ac:dyDescent="0.2">
      <c r="V401" s="2"/>
      <c r="W401" s="2"/>
      <c r="X401" s="2"/>
    </row>
    <row r="402" spans="22:24" x14ac:dyDescent="0.2">
      <c r="V402" s="2"/>
      <c r="W402" s="2"/>
      <c r="X402" s="2"/>
    </row>
    <row r="403" spans="22:24" x14ac:dyDescent="0.2">
      <c r="V403" s="2"/>
      <c r="W403" s="2"/>
      <c r="X403" s="2"/>
    </row>
    <row r="404" spans="22:24" x14ac:dyDescent="0.2">
      <c r="V404" s="2"/>
      <c r="W404" s="2"/>
      <c r="X404" s="2"/>
    </row>
    <row r="405" spans="22:24" x14ac:dyDescent="0.2">
      <c r="V405" s="2"/>
      <c r="W405" s="2"/>
      <c r="X405" s="2"/>
    </row>
    <row r="406" spans="22:24" x14ac:dyDescent="0.2">
      <c r="V406" s="2"/>
      <c r="W406" s="2"/>
      <c r="X406" s="2"/>
    </row>
    <row r="407" spans="22:24" x14ac:dyDescent="0.2">
      <c r="V407" s="2"/>
      <c r="W407" s="2"/>
      <c r="X407" s="2"/>
    </row>
    <row r="408" spans="22:24" x14ac:dyDescent="0.2">
      <c r="V408" s="2"/>
      <c r="W408" s="2"/>
      <c r="X408" s="2"/>
    </row>
    <row r="409" spans="22:24" x14ac:dyDescent="0.2">
      <c r="V409" s="2"/>
      <c r="W409" s="2"/>
      <c r="X409" s="2"/>
    </row>
    <row r="410" spans="22:24" x14ac:dyDescent="0.2">
      <c r="V410" s="2"/>
      <c r="W410" s="2"/>
      <c r="X410" s="2"/>
    </row>
    <row r="411" spans="22:24" x14ac:dyDescent="0.2">
      <c r="V411" s="2"/>
      <c r="W411" s="2"/>
      <c r="X411" s="2"/>
    </row>
    <row r="412" spans="22:24" x14ac:dyDescent="0.2">
      <c r="V412" s="2"/>
      <c r="W412" s="2"/>
      <c r="X412" s="2"/>
    </row>
    <row r="413" spans="22:24" x14ac:dyDescent="0.2">
      <c r="V413" s="2"/>
      <c r="W413" s="2"/>
      <c r="X413" s="2"/>
    </row>
    <row r="414" spans="22:24" x14ac:dyDescent="0.2">
      <c r="V414" s="2"/>
      <c r="W414" s="2"/>
      <c r="X414" s="2"/>
    </row>
    <row r="415" spans="22:24" x14ac:dyDescent="0.2">
      <c r="V415" s="2"/>
      <c r="W415" s="2"/>
      <c r="X415" s="2"/>
    </row>
    <row r="416" spans="22:24" x14ac:dyDescent="0.2">
      <c r="V416" s="2"/>
      <c r="W416" s="2"/>
      <c r="X416" s="2"/>
    </row>
    <row r="417" spans="22:24" x14ac:dyDescent="0.2">
      <c r="V417" s="2"/>
      <c r="W417" s="2"/>
      <c r="X417" s="2"/>
    </row>
    <row r="418" spans="22:24" x14ac:dyDescent="0.2">
      <c r="V418" s="2"/>
      <c r="W418" s="2"/>
      <c r="X418" s="2"/>
    </row>
    <row r="419" spans="22:24" x14ac:dyDescent="0.2">
      <c r="V419" s="2"/>
      <c r="W419" s="2"/>
      <c r="X419" s="2"/>
    </row>
    <row r="420" spans="22:24" x14ac:dyDescent="0.2">
      <c r="V420" s="2"/>
      <c r="W420" s="2"/>
      <c r="X420" s="2"/>
    </row>
    <row r="421" spans="22:24" x14ac:dyDescent="0.2">
      <c r="V421" s="2"/>
      <c r="W421" s="2"/>
      <c r="X421" s="2"/>
    </row>
    <row r="422" spans="22:24" x14ac:dyDescent="0.2">
      <c r="V422" s="2"/>
      <c r="W422" s="2"/>
      <c r="X422" s="2"/>
    </row>
    <row r="423" spans="22:24" x14ac:dyDescent="0.2">
      <c r="V423" s="2"/>
      <c r="W423" s="2"/>
      <c r="X423" s="2"/>
    </row>
    <row r="424" spans="22:24" x14ac:dyDescent="0.2">
      <c r="V424" s="2"/>
      <c r="W424" s="2"/>
      <c r="X424" s="2"/>
    </row>
    <row r="425" spans="22:24" x14ac:dyDescent="0.2">
      <c r="V425" s="2"/>
      <c r="W425" s="2"/>
      <c r="X425" s="2"/>
    </row>
    <row r="426" spans="22:24" x14ac:dyDescent="0.2">
      <c r="V426" s="2"/>
      <c r="W426" s="2"/>
      <c r="X426" s="2"/>
    </row>
    <row r="427" spans="22:24" x14ac:dyDescent="0.2">
      <c r="V427" s="2"/>
      <c r="W427" s="2"/>
      <c r="X427" s="2"/>
    </row>
    <row r="428" spans="22:24" x14ac:dyDescent="0.2">
      <c r="V428" s="2"/>
      <c r="W428" s="2"/>
      <c r="X428" s="2"/>
    </row>
    <row r="429" spans="22:24" x14ac:dyDescent="0.2">
      <c r="V429" s="2"/>
      <c r="W429" s="2"/>
      <c r="X429" s="2"/>
    </row>
    <row r="430" spans="22:24" x14ac:dyDescent="0.2">
      <c r="V430" s="2"/>
      <c r="W430" s="2"/>
      <c r="X430" s="2"/>
    </row>
    <row r="431" spans="22:24" x14ac:dyDescent="0.2">
      <c r="V431" s="2"/>
      <c r="W431" s="2"/>
      <c r="X431" s="2"/>
    </row>
    <row r="432" spans="22:24" x14ac:dyDescent="0.2">
      <c r="V432" s="2"/>
      <c r="W432" s="2"/>
      <c r="X432" s="2"/>
    </row>
    <row r="433" spans="22:24" x14ac:dyDescent="0.2">
      <c r="V433" s="2"/>
      <c r="W433" s="2"/>
      <c r="X433" s="2"/>
    </row>
    <row r="434" spans="22:24" x14ac:dyDescent="0.2">
      <c r="V434" s="2"/>
      <c r="W434" s="2"/>
      <c r="X434" s="2"/>
    </row>
    <row r="435" spans="22:24" x14ac:dyDescent="0.2">
      <c r="V435" s="2"/>
      <c r="W435" s="2"/>
      <c r="X435" s="2"/>
    </row>
    <row r="436" spans="22:24" x14ac:dyDescent="0.2">
      <c r="V436" s="2"/>
      <c r="W436" s="2"/>
      <c r="X436" s="2"/>
    </row>
    <row r="437" spans="22:24" x14ac:dyDescent="0.2">
      <c r="V437" s="2"/>
      <c r="W437" s="2"/>
      <c r="X437" s="2"/>
    </row>
    <row r="438" spans="22:24" x14ac:dyDescent="0.2">
      <c r="V438" s="2"/>
      <c r="W438" s="2"/>
      <c r="X438" s="2"/>
    </row>
    <row r="439" spans="22:24" x14ac:dyDescent="0.2">
      <c r="V439" s="2"/>
      <c r="W439" s="2"/>
      <c r="X439" s="2"/>
    </row>
    <row r="440" spans="22:24" x14ac:dyDescent="0.2">
      <c r="V440" s="2"/>
      <c r="W440" s="2"/>
      <c r="X440" s="2"/>
    </row>
    <row r="441" spans="22:24" x14ac:dyDescent="0.2">
      <c r="V441" s="2"/>
      <c r="W441" s="2"/>
      <c r="X441" s="2"/>
    </row>
    <row r="442" spans="22:24" x14ac:dyDescent="0.2">
      <c r="V442" s="2"/>
      <c r="W442" s="2"/>
      <c r="X442" s="2"/>
    </row>
    <row r="443" spans="22:24" x14ac:dyDescent="0.2">
      <c r="V443" s="2"/>
      <c r="W443" s="2"/>
      <c r="X443" s="2"/>
    </row>
    <row r="444" spans="22:24" x14ac:dyDescent="0.2">
      <c r="V444" s="2"/>
      <c r="W444" s="2"/>
      <c r="X444" s="2"/>
    </row>
    <row r="445" spans="22:24" x14ac:dyDescent="0.2">
      <c r="V445" s="2"/>
      <c r="W445" s="2"/>
      <c r="X445" s="2"/>
    </row>
    <row r="446" spans="22:24" x14ac:dyDescent="0.2">
      <c r="V446" s="2"/>
      <c r="W446" s="2"/>
      <c r="X446" s="2"/>
    </row>
    <row r="447" spans="22:24" x14ac:dyDescent="0.2">
      <c r="V447" s="2"/>
      <c r="W447" s="2"/>
      <c r="X447" s="2"/>
    </row>
    <row r="448" spans="22:24" x14ac:dyDescent="0.2">
      <c r="V448" s="2"/>
      <c r="W448" s="2"/>
      <c r="X448" s="2"/>
    </row>
    <row r="449" spans="22:24" x14ac:dyDescent="0.2">
      <c r="V449" s="2"/>
      <c r="W449" s="2"/>
      <c r="X449" s="2"/>
    </row>
    <row r="450" spans="22:24" x14ac:dyDescent="0.2">
      <c r="V450" s="2"/>
      <c r="W450" s="2"/>
      <c r="X450" s="2"/>
    </row>
    <row r="451" spans="22:24" x14ac:dyDescent="0.2">
      <c r="V451" s="2"/>
      <c r="W451" s="2"/>
      <c r="X451" s="2"/>
    </row>
    <row r="452" spans="22:24" x14ac:dyDescent="0.2">
      <c r="V452" s="2"/>
      <c r="W452" s="2"/>
      <c r="X452" s="2"/>
    </row>
    <row r="453" spans="22:24" x14ac:dyDescent="0.2">
      <c r="V453" s="2"/>
      <c r="W453" s="2"/>
      <c r="X453" s="2"/>
    </row>
    <row r="454" spans="22:24" x14ac:dyDescent="0.2">
      <c r="V454" s="2"/>
      <c r="W454" s="2"/>
      <c r="X454" s="2"/>
    </row>
    <row r="455" spans="22:24" x14ac:dyDescent="0.2">
      <c r="V455" s="2"/>
      <c r="W455" s="2"/>
      <c r="X455" s="2"/>
    </row>
    <row r="456" spans="22:24" x14ac:dyDescent="0.2">
      <c r="V456" s="2"/>
      <c r="W456" s="2"/>
      <c r="X456" s="2"/>
    </row>
    <row r="457" spans="22:24" x14ac:dyDescent="0.2">
      <c r="V457" s="2"/>
      <c r="W457" s="2"/>
      <c r="X457" s="2"/>
    </row>
    <row r="458" spans="22:24" x14ac:dyDescent="0.2">
      <c r="V458" s="2"/>
      <c r="W458" s="2"/>
      <c r="X458" s="2"/>
    </row>
    <row r="459" spans="22:24" x14ac:dyDescent="0.2">
      <c r="V459" s="2"/>
      <c r="W459" s="2"/>
      <c r="X459" s="2"/>
    </row>
    <row r="460" spans="22:24" x14ac:dyDescent="0.2">
      <c r="V460" s="2"/>
      <c r="W460" s="2"/>
      <c r="X460" s="2"/>
    </row>
    <row r="461" spans="22:24" x14ac:dyDescent="0.2">
      <c r="V461" s="2"/>
      <c r="W461" s="2"/>
      <c r="X461" s="2"/>
    </row>
    <row r="462" spans="22:24" x14ac:dyDescent="0.2">
      <c r="V462" s="2"/>
      <c r="W462" s="2"/>
      <c r="X462" s="2"/>
    </row>
    <row r="463" spans="22:24" x14ac:dyDescent="0.2">
      <c r="V463" s="2"/>
      <c r="W463" s="2"/>
      <c r="X463" s="2"/>
    </row>
    <row r="464" spans="22:24" x14ac:dyDescent="0.2">
      <c r="V464" s="2"/>
      <c r="W464" s="2"/>
      <c r="X464" s="2"/>
    </row>
    <row r="465" spans="22:24" x14ac:dyDescent="0.2">
      <c r="V465" s="2"/>
      <c r="W465" s="2"/>
      <c r="X465" s="2"/>
    </row>
    <row r="466" spans="22:24" x14ac:dyDescent="0.2">
      <c r="V466" s="2"/>
      <c r="W466" s="2"/>
      <c r="X466" s="2"/>
    </row>
    <row r="467" spans="22:24" x14ac:dyDescent="0.2">
      <c r="V467" s="2"/>
      <c r="W467" s="2"/>
      <c r="X467" s="2"/>
    </row>
    <row r="468" spans="22:24" x14ac:dyDescent="0.2">
      <c r="V468" s="2"/>
      <c r="W468" s="2"/>
      <c r="X468" s="2"/>
    </row>
    <row r="469" spans="22:24" x14ac:dyDescent="0.2">
      <c r="V469" s="2"/>
      <c r="W469" s="2"/>
      <c r="X469" s="2"/>
    </row>
    <row r="470" spans="22:24" x14ac:dyDescent="0.2">
      <c r="V470" s="2"/>
      <c r="W470" s="2"/>
      <c r="X470" s="2"/>
    </row>
    <row r="471" spans="22:24" x14ac:dyDescent="0.2">
      <c r="V471" s="2"/>
      <c r="W471" s="2"/>
      <c r="X471" s="2"/>
    </row>
    <row r="472" spans="22:24" x14ac:dyDescent="0.2">
      <c r="V472" s="2"/>
      <c r="W472" s="2"/>
      <c r="X472" s="2"/>
    </row>
    <row r="473" spans="22:24" x14ac:dyDescent="0.2">
      <c r="V473" s="2"/>
      <c r="W473" s="2"/>
      <c r="X473" s="2"/>
    </row>
    <row r="474" spans="22:24" x14ac:dyDescent="0.2">
      <c r="V474" s="2"/>
      <c r="W474" s="2"/>
      <c r="X474" s="2"/>
    </row>
    <row r="475" spans="22:24" x14ac:dyDescent="0.2">
      <c r="V475" s="2"/>
      <c r="W475" s="2"/>
      <c r="X475" s="2"/>
    </row>
    <row r="476" spans="22:24" x14ac:dyDescent="0.2">
      <c r="V476" s="2"/>
      <c r="W476" s="2"/>
      <c r="X476" s="2"/>
    </row>
    <row r="477" spans="22:24" x14ac:dyDescent="0.2">
      <c r="V477" s="2"/>
      <c r="W477" s="2"/>
      <c r="X477" s="2"/>
    </row>
    <row r="478" spans="22:24" x14ac:dyDescent="0.2">
      <c r="V478" s="2"/>
      <c r="W478" s="2"/>
      <c r="X478" s="2"/>
    </row>
    <row r="479" spans="22:24" x14ac:dyDescent="0.2">
      <c r="V479" s="2"/>
      <c r="W479" s="2"/>
      <c r="X479" s="2"/>
    </row>
    <row r="480" spans="22:24" x14ac:dyDescent="0.2">
      <c r="V480" s="2"/>
      <c r="W480" s="2"/>
      <c r="X480" s="2"/>
    </row>
    <row r="481" spans="22:24" x14ac:dyDescent="0.2">
      <c r="V481" s="2"/>
      <c r="W481" s="2"/>
      <c r="X481" s="2"/>
    </row>
    <row r="482" spans="22:24" x14ac:dyDescent="0.2">
      <c r="V482" s="2"/>
      <c r="W482" s="2"/>
      <c r="X482" s="2"/>
    </row>
    <row r="483" spans="22:24" x14ac:dyDescent="0.2">
      <c r="V483" s="2"/>
      <c r="W483" s="2"/>
      <c r="X483" s="2"/>
    </row>
    <row r="484" spans="22:24" x14ac:dyDescent="0.2">
      <c r="V484" s="2"/>
      <c r="W484" s="2"/>
      <c r="X484" s="2"/>
    </row>
  </sheetData>
  <protectedRanges>
    <protectedRange sqref="B3 C4:E5 C7:C8 D7:E15 C12:C15 B7:B15 E20:E24 B20:D20 B23:D24" name="Valor e Itens do Óleo"/>
    <protectedRange sqref="C27 D28 F30:F34 I27 J28 L30:L34 O27 P28 R30:R34 C39 D40 F42:F46 I39 J40 L42:L46 O39 P40 R42:R46 C51 D52 F54:F58 I51 J52 L54:L58 O51 P52 R54:R58 C63 D64 F66:F70 I63 J64 L66:L70 O63 P64 R66:R70 C75 D76 F78:F82 I75 J76 L78:L82 O75 P76 R78:R82 C87 D88 F90:F94 I87 J88 L90:L94 O87 P88 R90:R94 C99 D100 F102:F106 I99 J100 L102:L106 O99 P100 R102:R106 C111 D112 F114:F118 I111 J112 L114:L118 O111 P112 R114:R118 U27 V28 X30:X34 U39 V40 X42:X46 U51 V52 X54:X58 U63 V64 X66:X70 U75 V76 X78:X82 U87 V88 X90:X94 U99 V100 X102:X106 U111 V112 X114:X118 C123 D124 F126:F130 I123 J124 L126:L130 O123 P124 R126:R130 U123 V124 X126:X130" name="Troca de Óleo"/>
  </protectedRanges>
  <mergeCells count="743">
    <mergeCell ref="T132:U132"/>
    <mergeCell ref="V132:X132"/>
    <mergeCell ref="B132:C132"/>
    <mergeCell ref="D132:F132"/>
    <mergeCell ref="H132:I132"/>
    <mergeCell ref="J132:L132"/>
    <mergeCell ref="N132:O132"/>
    <mergeCell ref="P132:R132"/>
    <mergeCell ref="T130:U130"/>
    <mergeCell ref="V130:W130"/>
    <mergeCell ref="B131:C131"/>
    <mergeCell ref="D131:F131"/>
    <mergeCell ref="H131:I131"/>
    <mergeCell ref="J131:L131"/>
    <mergeCell ref="N131:O131"/>
    <mergeCell ref="P131:R131"/>
    <mergeCell ref="T131:U131"/>
    <mergeCell ref="V131:X131"/>
    <mergeCell ref="B130:C130"/>
    <mergeCell ref="D130:E130"/>
    <mergeCell ref="H130:I130"/>
    <mergeCell ref="J130:K130"/>
    <mergeCell ref="N130:O130"/>
    <mergeCell ref="P130:Q130"/>
    <mergeCell ref="T128:U128"/>
    <mergeCell ref="V128:W128"/>
    <mergeCell ref="B129:C129"/>
    <mergeCell ref="D129:E129"/>
    <mergeCell ref="H129:I129"/>
    <mergeCell ref="J129:K129"/>
    <mergeCell ref="N129:O129"/>
    <mergeCell ref="P129:Q129"/>
    <mergeCell ref="T129:U129"/>
    <mergeCell ref="V129:W129"/>
    <mergeCell ref="B128:C128"/>
    <mergeCell ref="D128:E128"/>
    <mergeCell ref="H128:I128"/>
    <mergeCell ref="J128:K128"/>
    <mergeCell ref="N128:O128"/>
    <mergeCell ref="P128:Q128"/>
    <mergeCell ref="T126:U126"/>
    <mergeCell ref="V126:W126"/>
    <mergeCell ref="B127:C127"/>
    <mergeCell ref="D127:E127"/>
    <mergeCell ref="H127:I127"/>
    <mergeCell ref="J127:K127"/>
    <mergeCell ref="N127:O127"/>
    <mergeCell ref="P127:Q127"/>
    <mergeCell ref="T127:U127"/>
    <mergeCell ref="V127:W127"/>
    <mergeCell ref="B126:C126"/>
    <mergeCell ref="D126:E126"/>
    <mergeCell ref="H126:I126"/>
    <mergeCell ref="J126:K126"/>
    <mergeCell ref="N126:O126"/>
    <mergeCell ref="P126:Q126"/>
    <mergeCell ref="P124:Q124"/>
    <mergeCell ref="T124:U124"/>
    <mergeCell ref="V124:W124"/>
    <mergeCell ref="B125:E125"/>
    <mergeCell ref="H125:K125"/>
    <mergeCell ref="N125:Q125"/>
    <mergeCell ref="T125:W125"/>
    <mergeCell ref="X122:X125"/>
    <mergeCell ref="C123:E123"/>
    <mergeCell ref="I123:K123"/>
    <mergeCell ref="O123:Q123"/>
    <mergeCell ref="U123:W123"/>
    <mergeCell ref="B124:C124"/>
    <mergeCell ref="D124:E124"/>
    <mergeCell ref="H124:I124"/>
    <mergeCell ref="J124:K124"/>
    <mergeCell ref="N124:O124"/>
    <mergeCell ref="T120:U120"/>
    <mergeCell ref="V120:X120"/>
    <mergeCell ref="A1:Z1"/>
    <mergeCell ref="B122:E122"/>
    <mergeCell ref="F122:F125"/>
    <mergeCell ref="H122:K122"/>
    <mergeCell ref="L122:L125"/>
    <mergeCell ref="N122:Q122"/>
    <mergeCell ref="R122:R125"/>
    <mergeCell ref="T122:W122"/>
    <mergeCell ref="T117:U117"/>
    <mergeCell ref="V117:W117"/>
    <mergeCell ref="T118:U118"/>
    <mergeCell ref="V118:W118"/>
    <mergeCell ref="T119:U119"/>
    <mergeCell ref="V119:X119"/>
    <mergeCell ref="T114:U114"/>
    <mergeCell ref="V114:W114"/>
    <mergeCell ref="T115:U115"/>
    <mergeCell ref="V115:W115"/>
    <mergeCell ref="T116:U116"/>
    <mergeCell ref="V116:W116"/>
    <mergeCell ref="T108:U108"/>
    <mergeCell ref="V108:X108"/>
    <mergeCell ref="T110:W110"/>
    <mergeCell ref="X110:X113"/>
    <mergeCell ref="U111:W111"/>
    <mergeCell ref="T112:U112"/>
    <mergeCell ref="V112:W112"/>
    <mergeCell ref="T113:W113"/>
    <mergeCell ref="T105:U105"/>
    <mergeCell ref="V105:W105"/>
    <mergeCell ref="T106:U106"/>
    <mergeCell ref="V106:W106"/>
    <mergeCell ref="T107:U107"/>
    <mergeCell ref="V107:X107"/>
    <mergeCell ref="T102:U102"/>
    <mergeCell ref="V102:W102"/>
    <mergeCell ref="T103:U103"/>
    <mergeCell ref="V103:W103"/>
    <mergeCell ref="T104:U104"/>
    <mergeCell ref="V104:W104"/>
    <mergeCell ref="T96:U96"/>
    <mergeCell ref="V96:X96"/>
    <mergeCell ref="T98:W98"/>
    <mergeCell ref="X98:X101"/>
    <mergeCell ref="U99:W99"/>
    <mergeCell ref="T100:U100"/>
    <mergeCell ref="V100:W100"/>
    <mergeCell ref="T101:W101"/>
    <mergeCell ref="T93:U93"/>
    <mergeCell ref="V93:W93"/>
    <mergeCell ref="T94:U94"/>
    <mergeCell ref="V94:W94"/>
    <mergeCell ref="T95:U95"/>
    <mergeCell ref="V95:X95"/>
    <mergeCell ref="T90:U90"/>
    <mergeCell ref="V90:W90"/>
    <mergeCell ref="T91:U91"/>
    <mergeCell ref="V91:W91"/>
    <mergeCell ref="T92:U92"/>
    <mergeCell ref="V92:W92"/>
    <mergeCell ref="T84:U84"/>
    <mergeCell ref="V84:X84"/>
    <mergeCell ref="T86:W86"/>
    <mergeCell ref="X86:X89"/>
    <mergeCell ref="U87:W87"/>
    <mergeCell ref="T88:U88"/>
    <mergeCell ref="V88:W88"/>
    <mergeCell ref="T89:W89"/>
    <mergeCell ref="T81:U81"/>
    <mergeCell ref="V81:W81"/>
    <mergeCell ref="T82:U82"/>
    <mergeCell ref="V82:W82"/>
    <mergeCell ref="T83:U83"/>
    <mergeCell ref="V83:X83"/>
    <mergeCell ref="T78:U78"/>
    <mergeCell ref="V78:W78"/>
    <mergeCell ref="T79:U79"/>
    <mergeCell ref="V79:W79"/>
    <mergeCell ref="T80:U80"/>
    <mergeCell ref="V80:W80"/>
    <mergeCell ref="T72:U72"/>
    <mergeCell ref="V72:X72"/>
    <mergeCell ref="T74:W74"/>
    <mergeCell ref="X74:X77"/>
    <mergeCell ref="U75:W75"/>
    <mergeCell ref="T76:U76"/>
    <mergeCell ref="V76:W76"/>
    <mergeCell ref="T77:W77"/>
    <mergeCell ref="T69:U69"/>
    <mergeCell ref="V69:W69"/>
    <mergeCell ref="T70:U70"/>
    <mergeCell ref="V70:W70"/>
    <mergeCell ref="T71:U71"/>
    <mergeCell ref="V71:X71"/>
    <mergeCell ref="T66:U66"/>
    <mergeCell ref="V66:W66"/>
    <mergeCell ref="T67:U67"/>
    <mergeCell ref="V67:W67"/>
    <mergeCell ref="T68:U68"/>
    <mergeCell ref="V68:W68"/>
    <mergeCell ref="T60:U60"/>
    <mergeCell ref="V60:X60"/>
    <mergeCell ref="T62:W62"/>
    <mergeCell ref="X62:X65"/>
    <mergeCell ref="U63:W63"/>
    <mergeCell ref="T64:U64"/>
    <mergeCell ref="V64:W64"/>
    <mergeCell ref="T65:W65"/>
    <mergeCell ref="T57:U57"/>
    <mergeCell ref="V57:W57"/>
    <mergeCell ref="T58:U58"/>
    <mergeCell ref="V58:W58"/>
    <mergeCell ref="T59:U59"/>
    <mergeCell ref="V59:X59"/>
    <mergeCell ref="T54:U54"/>
    <mergeCell ref="V54:W54"/>
    <mergeCell ref="T55:U55"/>
    <mergeCell ref="V55:W55"/>
    <mergeCell ref="T56:U56"/>
    <mergeCell ref="V56:W56"/>
    <mergeCell ref="T48:U48"/>
    <mergeCell ref="V48:X48"/>
    <mergeCell ref="T50:W50"/>
    <mergeCell ref="X50:X53"/>
    <mergeCell ref="U51:W51"/>
    <mergeCell ref="T52:U52"/>
    <mergeCell ref="V52:W52"/>
    <mergeCell ref="T53:W53"/>
    <mergeCell ref="T45:U45"/>
    <mergeCell ref="V45:W45"/>
    <mergeCell ref="T46:U46"/>
    <mergeCell ref="V46:W46"/>
    <mergeCell ref="T47:U47"/>
    <mergeCell ref="V47:X47"/>
    <mergeCell ref="T42:U42"/>
    <mergeCell ref="V42:W42"/>
    <mergeCell ref="T43:U43"/>
    <mergeCell ref="V43:W43"/>
    <mergeCell ref="T44:U44"/>
    <mergeCell ref="V44:W44"/>
    <mergeCell ref="T36:U36"/>
    <mergeCell ref="V36:X36"/>
    <mergeCell ref="T38:W38"/>
    <mergeCell ref="X38:X41"/>
    <mergeCell ref="U39:W39"/>
    <mergeCell ref="T40:U40"/>
    <mergeCell ref="V40:W40"/>
    <mergeCell ref="T41:W41"/>
    <mergeCell ref="T33:U33"/>
    <mergeCell ref="V33:W33"/>
    <mergeCell ref="T34:U34"/>
    <mergeCell ref="V34:W34"/>
    <mergeCell ref="T35:U35"/>
    <mergeCell ref="V35:X35"/>
    <mergeCell ref="T30:U30"/>
    <mergeCell ref="V30:W30"/>
    <mergeCell ref="T31:U31"/>
    <mergeCell ref="V31:W31"/>
    <mergeCell ref="T32:U32"/>
    <mergeCell ref="V32:W32"/>
    <mergeCell ref="T26:W26"/>
    <mergeCell ref="X26:X29"/>
    <mergeCell ref="U27:W27"/>
    <mergeCell ref="T28:U28"/>
    <mergeCell ref="V28:W28"/>
    <mergeCell ref="T29:W29"/>
    <mergeCell ref="B120:C120"/>
    <mergeCell ref="D120:F120"/>
    <mergeCell ref="H120:I120"/>
    <mergeCell ref="J120:L120"/>
    <mergeCell ref="N120:O120"/>
    <mergeCell ref="P120:R120"/>
    <mergeCell ref="B119:C119"/>
    <mergeCell ref="D119:F119"/>
    <mergeCell ref="H119:I119"/>
    <mergeCell ref="J119:L119"/>
    <mergeCell ref="N119:O119"/>
    <mergeCell ref="P119:R119"/>
    <mergeCell ref="B118:C118"/>
    <mergeCell ref="D118:E118"/>
    <mergeCell ref="H118:I118"/>
    <mergeCell ref="J118:K118"/>
    <mergeCell ref="N118:O118"/>
    <mergeCell ref="P118:Q118"/>
    <mergeCell ref="B117:C117"/>
    <mergeCell ref="D117:E117"/>
    <mergeCell ref="H117:I117"/>
    <mergeCell ref="J117:K117"/>
    <mergeCell ref="N117:O117"/>
    <mergeCell ref="P117:Q117"/>
    <mergeCell ref="B116:C116"/>
    <mergeCell ref="D116:E116"/>
    <mergeCell ref="H116:I116"/>
    <mergeCell ref="J116:K116"/>
    <mergeCell ref="N116:O116"/>
    <mergeCell ref="P116:Q116"/>
    <mergeCell ref="B115:C115"/>
    <mergeCell ref="D115:E115"/>
    <mergeCell ref="H115:I115"/>
    <mergeCell ref="J115:K115"/>
    <mergeCell ref="N115:O115"/>
    <mergeCell ref="P115:Q115"/>
    <mergeCell ref="B114:C114"/>
    <mergeCell ref="D114:E114"/>
    <mergeCell ref="H114:I114"/>
    <mergeCell ref="J114:K114"/>
    <mergeCell ref="N114:O114"/>
    <mergeCell ref="P114:Q114"/>
    <mergeCell ref="D112:E112"/>
    <mergeCell ref="H112:I112"/>
    <mergeCell ref="J112:K112"/>
    <mergeCell ref="N112:O112"/>
    <mergeCell ref="P112:Q112"/>
    <mergeCell ref="B113:E113"/>
    <mergeCell ref="H113:K113"/>
    <mergeCell ref="N113:Q113"/>
    <mergeCell ref="B110:E110"/>
    <mergeCell ref="F110:F113"/>
    <mergeCell ref="H110:K110"/>
    <mergeCell ref="L110:L113"/>
    <mergeCell ref="N110:Q110"/>
    <mergeCell ref="R110:R113"/>
    <mergeCell ref="C111:E111"/>
    <mergeCell ref="I111:K111"/>
    <mergeCell ref="O111:Q111"/>
    <mergeCell ref="B112:C112"/>
    <mergeCell ref="B108:C108"/>
    <mergeCell ref="D108:F108"/>
    <mergeCell ref="H108:I108"/>
    <mergeCell ref="J108:L108"/>
    <mergeCell ref="N108:O108"/>
    <mergeCell ref="P108:R108"/>
    <mergeCell ref="B107:C107"/>
    <mergeCell ref="D107:F107"/>
    <mergeCell ref="H107:I107"/>
    <mergeCell ref="J107:L107"/>
    <mergeCell ref="N107:O107"/>
    <mergeCell ref="P107:R107"/>
    <mergeCell ref="B106:C106"/>
    <mergeCell ref="D106:E106"/>
    <mergeCell ref="H106:I106"/>
    <mergeCell ref="J106:K106"/>
    <mergeCell ref="N106:O106"/>
    <mergeCell ref="P106:Q106"/>
    <mergeCell ref="B105:C105"/>
    <mergeCell ref="D105:E105"/>
    <mergeCell ref="H105:I105"/>
    <mergeCell ref="J105:K105"/>
    <mergeCell ref="N105:O105"/>
    <mergeCell ref="P105:Q105"/>
    <mergeCell ref="B104:C104"/>
    <mergeCell ref="D104:E104"/>
    <mergeCell ref="H104:I104"/>
    <mergeCell ref="J104:K104"/>
    <mergeCell ref="N104:O104"/>
    <mergeCell ref="P104:Q104"/>
    <mergeCell ref="B103:C103"/>
    <mergeCell ref="D103:E103"/>
    <mergeCell ref="H103:I103"/>
    <mergeCell ref="J103:K103"/>
    <mergeCell ref="N103:O103"/>
    <mergeCell ref="P103:Q103"/>
    <mergeCell ref="B102:C102"/>
    <mergeCell ref="D102:E102"/>
    <mergeCell ref="H102:I102"/>
    <mergeCell ref="J102:K102"/>
    <mergeCell ref="N102:O102"/>
    <mergeCell ref="P102:Q102"/>
    <mergeCell ref="D100:E100"/>
    <mergeCell ref="H100:I100"/>
    <mergeCell ref="J100:K100"/>
    <mergeCell ref="N100:O100"/>
    <mergeCell ref="P100:Q100"/>
    <mergeCell ref="B101:E101"/>
    <mergeCell ref="H101:K101"/>
    <mergeCell ref="N101:Q101"/>
    <mergeCell ref="B98:E98"/>
    <mergeCell ref="F98:F101"/>
    <mergeCell ref="H98:K98"/>
    <mergeCell ref="L98:L101"/>
    <mergeCell ref="N98:Q98"/>
    <mergeCell ref="R98:R101"/>
    <mergeCell ref="C99:E99"/>
    <mergeCell ref="I99:K99"/>
    <mergeCell ref="O99:Q99"/>
    <mergeCell ref="B100:C100"/>
    <mergeCell ref="B96:C96"/>
    <mergeCell ref="D96:F96"/>
    <mergeCell ref="H96:I96"/>
    <mergeCell ref="J96:L96"/>
    <mergeCell ref="N96:O96"/>
    <mergeCell ref="P96:R96"/>
    <mergeCell ref="B95:C95"/>
    <mergeCell ref="D95:F95"/>
    <mergeCell ref="H95:I95"/>
    <mergeCell ref="J95:L95"/>
    <mergeCell ref="N95:O95"/>
    <mergeCell ref="P95:R95"/>
    <mergeCell ref="B94:C94"/>
    <mergeCell ref="D94:E94"/>
    <mergeCell ref="H94:I94"/>
    <mergeCell ref="J94:K94"/>
    <mergeCell ref="N94:O94"/>
    <mergeCell ref="P94:Q94"/>
    <mergeCell ref="B93:C93"/>
    <mergeCell ref="D93:E93"/>
    <mergeCell ref="H93:I93"/>
    <mergeCell ref="J93:K93"/>
    <mergeCell ref="N93:O93"/>
    <mergeCell ref="P93:Q93"/>
    <mergeCell ref="B92:C92"/>
    <mergeCell ref="D92:E92"/>
    <mergeCell ref="H92:I92"/>
    <mergeCell ref="J92:K92"/>
    <mergeCell ref="N92:O92"/>
    <mergeCell ref="P92:Q92"/>
    <mergeCell ref="B91:C91"/>
    <mergeCell ref="D91:E91"/>
    <mergeCell ref="H91:I91"/>
    <mergeCell ref="J91:K91"/>
    <mergeCell ref="N91:O91"/>
    <mergeCell ref="P91:Q91"/>
    <mergeCell ref="B90:C90"/>
    <mergeCell ref="D90:E90"/>
    <mergeCell ref="H90:I90"/>
    <mergeCell ref="J90:K90"/>
    <mergeCell ref="N90:O90"/>
    <mergeCell ref="P90:Q90"/>
    <mergeCell ref="D88:E88"/>
    <mergeCell ref="H88:I88"/>
    <mergeCell ref="J88:K88"/>
    <mergeCell ref="N88:O88"/>
    <mergeCell ref="P88:Q88"/>
    <mergeCell ref="B89:E89"/>
    <mergeCell ref="H89:K89"/>
    <mergeCell ref="N89:Q89"/>
    <mergeCell ref="B86:E86"/>
    <mergeCell ref="F86:F89"/>
    <mergeCell ref="H86:K86"/>
    <mergeCell ref="L86:L89"/>
    <mergeCell ref="N86:Q86"/>
    <mergeCell ref="R86:R89"/>
    <mergeCell ref="C87:E87"/>
    <mergeCell ref="I87:K87"/>
    <mergeCell ref="O87:Q87"/>
    <mergeCell ref="B88:C88"/>
    <mergeCell ref="B84:C84"/>
    <mergeCell ref="D84:F84"/>
    <mergeCell ref="H84:I84"/>
    <mergeCell ref="J84:L84"/>
    <mergeCell ref="N84:O84"/>
    <mergeCell ref="P84:R84"/>
    <mergeCell ref="B83:C83"/>
    <mergeCell ref="D83:F83"/>
    <mergeCell ref="H83:I83"/>
    <mergeCell ref="J83:L83"/>
    <mergeCell ref="N83:O83"/>
    <mergeCell ref="P83:R83"/>
    <mergeCell ref="B82:C82"/>
    <mergeCell ref="D82:E82"/>
    <mergeCell ref="H82:I82"/>
    <mergeCell ref="J82:K82"/>
    <mergeCell ref="N82:O82"/>
    <mergeCell ref="P82:Q82"/>
    <mergeCell ref="B81:C81"/>
    <mergeCell ref="D81:E81"/>
    <mergeCell ref="H81:I81"/>
    <mergeCell ref="J81:K81"/>
    <mergeCell ref="N81:O81"/>
    <mergeCell ref="P81:Q81"/>
    <mergeCell ref="B80:C80"/>
    <mergeCell ref="D80:E80"/>
    <mergeCell ref="H80:I80"/>
    <mergeCell ref="J80:K80"/>
    <mergeCell ref="N80:O80"/>
    <mergeCell ref="P80:Q80"/>
    <mergeCell ref="B79:C79"/>
    <mergeCell ref="D79:E79"/>
    <mergeCell ref="H79:I79"/>
    <mergeCell ref="J79:K79"/>
    <mergeCell ref="N79:O79"/>
    <mergeCell ref="P79:Q79"/>
    <mergeCell ref="B78:C78"/>
    <mergeCell ref="D78:E78"/>
    <mergeCell ref="H78:I78"/>
    <mergeCell ref="J78:K78"/>
    <mergeCell ref="N78:O78"/>
    <mergeCell ref="P78:Q78"/>
    <mergeCell ref="D76:E76"/>
    <mergeCell ref="H76:I76"/>
    <mergeCell ref="J76:K76"/>
    <mergeCell ref="N76:O76"/>
    <mergeCell ref="P76:Q76"/>
    <mergeCell ref="B77:E77"/>
    <mergeCell ref="H77:K77"/>
    <mergeCell ref="N77:Q77"/>
    <mergeCell ref="B74:E74"/>
    <mergeCell ref="F74:F77"/>
    <mergeCell ref="H74:K74"/>
    <mergeCell ref="L74:L77"/>
    <mergeCell ref="N74:Q74"/>
    <mergeCell ref="R74:R77"/>
    <mergeCell ref="C75:E75"/>
    <mergeCell ref="I75:K75"/>
    <mergeCell ref="O75:Q75"/>
    <mergeCell ref="B76:C76"/>
    <mergeCell ref="B72:C72"/>
    <mergeCell ref="D72:F72"/>
    <mergeCell ref="H72:I72"/>
    <mergeCell ref="J72:L72"/>
    <mergeCell ref="N72:O72"/>
    <mergeCell ref="P72:R72"/>
    <mergeCell ref="B71:C71"/>
    <mergeCell ref="D71:F71"/>
    <mergeCell ref="H71:I71"/>
    <mergeCell ref="J71:L71"/>
    <mergeCell ref="N71:O71"/>
    <mergeCell ref="P71:R71"/>
    <mergeCell ref="B70:C70"/>
    <mergeCell ref="D70:E70"/>
    <mergeCell ref="H70:I70"/>
    <mergeCell ref="J70:K70"/>
    <mergeCell ref="N70:O70"/>
    <mergeCell ref="P70:Q70"/>
    <mergeCell ref="B69:C69"/>
    <mergeCell ref="D69:E69"/>
    <mergeCell ref="H69:I69"/>
    <mergeCell ref="J69:K69"/>
    <mergeCell ref="N69:O69"/>
    <mergeCell ref="P69:Q69"/>
    <mergeCell ref="B68:C68"/>
    <mergeCell ref="D68:E68"/>
    <mergeCell ref="H68:I68"/>
    <mergeCell ref="J68:K68"/>
    <mergeCell ref="N68:O68"/>
    <mergeCell ref="P68:Q68"/>
    <mergeCell ref="B67:C67"/>
    <mergeCell ref="D67:E67"/>
    <mergeCell ref="H67:I67"/>
    <mergeCell ref="J67:K67"/>
    <mergeCell ref="N67:O67"/>
    <mergeCell ref="P67:Q67"/>
    <mergeCell ref="B66:C66"/>
    <mergeCell ref="D66:E66"/>
    <mergeCell ref="H66:I66"/>
    <mergeCell ref="J66:K66"/>
    <mergeCell ref="N66:O66"/>
    <mergeCell ref="P66:Q66"/>
    <mergeCell ref="D64:E64"/>
    <mergeCell ref="H64:I64"/>
    <mergeCell ref="J64:K64"/>
    <mergeCell ref="N64:O64"/>
    <mergeCell ref="P64:Q64"/>
    <mergeCell ref="B65:E65"/>
    <mergeCell ref="H65:K65"/>
    <mergeCell ref="N65:Q65"/>
    <mergeCell ref="B62:E62"/>
    <mergeCell ref="F62:F65"/>
    <mergeCell ref="H62:K62"/>
    <mergeCell ref="L62:L65"/>
    <mergeCell ref="N62:Q62"/>
    <mergeCell ref="R62:R65"/>
    <mergeCell ref="C63:E63"/>
    <mergeCell ref="I63:K63"/>
    <mergeCell ref="O63:Q63"/>
    <mergeCell ref="B64:C64"/>
    <mergeCell ref="B60:C60"/>
    <mergeCell ref="D60:F60"/>
    <mergeCell ref="H60:I60"/>
    <mergeCell ref="J60:L60"/>
    <mergeCell ref="N60:O60"/>
    <mergeCell ref="P60:R60"/>
    <mergeCell ref="B59:C59"/>
    <mergeCell ref="D59:F59"/>
    <mergeCell ref="H59:I59"/>
    <mergeCell ref="J59:L59"/>
    <mergeCell ref="N59:O59"/>
    <mergeCell ref="P59:R59"/>
    <mergeCell ref="B58:C58"/>
    <mergeCell ref="D58:E58"/>
    <mergeCell ref="H58:I58"/>
    <mergeCell ref="J58:K58"/>
    <mergeCell ref="N58:O58"/>
    <mergeCell ref="P58:Q58"/>
    <mergeCell ref="B57:C57"/>
    <mergeCell ref="D57:E57"/>
    <mergeCell ref="H57:I57"/>
    <mergeCell ref="J57:K57"/>
    <mergeCell ref="N57:O57"/>
    <mergeCell ref="P57:Q57"/>
    <mergeCell ref="B56:C56"/>
    <mergeCell ref="D56:E56"/>
    <mergeCell ref="H56:I56"/>
    <mergeCell ref="J56:K56"/>
    <mergeCell ref="N56:O56"/>
    <mergeCell ref="P56:Q56"/>
    <mergeCell ref="B55:C55"/>
    <mergeCell ref="D55:E55"/>
    <mergeCell ref="H55:I55"/>
    <mergeCell ref="J55:K55"/>
    <mergeCell ref="N55:O55"/>
    <mergeCell ref="P55:Q55"/>
    <mergeCell ref="B54:C54"/>
    <mergeCell ref="D54:E54"/>
    <mergeCell ref="H54:I54"/>
    <mergeCell ref="J54:K54"/>
    <mergeCell ref="N54:O54"/>
    <mergeCell ref="P54:Q54"/>
    <mergeCell ref="D52:E52"/>
    <mergeCell ref="H52:I52"/>
    <mergeCell ref="J52:K52"/>
    <mergeCell ref="N52:O52"/>
    <mergeCell ref="P52:Q52"/>
    <mergeCell ref="B53:E53"/>
    <mergeCell ref="H53:K53"/>
    <mergeCell ref="N53:Q53"/>
    <mergeCell ref="B50:E50"/>
    <mergeCell ref="F50:F53"/>
    <mergeCell ref="H50:K50"/>
    <mergeCell ref="L50:L53"/>
    <mergeCell ref="N50:Q50"/>
    <mergeCell ref="R50:R53"/>
    <mergeCell ref="C51:E51"/>
    <mergeCell ref="I51:K51"/>
    <mergeCell ref="O51:Q51"/>
    <mergeCell ref="B52:C52"/>
    <mergeCell ref="B48:C48"/>
    <mergeCell ref="D48:F48"/>
    <mergeCell ref="H48:I48"/>
    <mergeCell ref="J48:L48"/>
    <mergeCell ref="N48:O48"/>
    <mergeCell ref="P48:R48"/>
    <mergeCell ref="B47:C47"/>
    <mergeCell ref="D47:F47"/>
    <mergeCell ref="H47:I47"/>
    <mergeCell ref="J47:L47"/>
    <mergeCell ref="N47:O47"/>
    <mergeCell ref="P47:R47"/>
    <mergeCell ref="B46:C46"/>
    <mergeCell ref="D46:E46"/>
    <mergeCell ref="H46:I46"/>
    <mergeCell ref="J46:K46"/>
    <mergeCell ref="N46:O46"/>
    <mergeCell ref="P46:Q46"/>
    <mergeCell ref="B45:C45"/>
    <mergeCell ref="D45:E45"/>
    <mergeCell ref="H45:I45"/>
    <mergeCell ref="J45:K45"/>
    <mergeCell ref="N45:O45"/>
    <mergeCell ref="P45:Q45"/>
    <mergeCell ref="B44:C44"/>
    <mergeCell ref="D44:E44"/>
    <mergeCell ref="H44:I44"/>
    <mergeCell ref="J44:K44"/>
    <mergeCell ref="N44:O44"/>
    <mergeCell ref="P44:Q44"/>
    <mergeCell ref="B43:C43"/>
    <mergeCell ref="D43:E43"/>
    <mergeCell ref="H43:I43"/>
    <mergeCell ref="J43:K43"/>
    <mergeCell ref="N43:O43"/>
    <mergeCell ref="P43:Q43"/>
    <mergeCell ref="B42:C42"/>
    <mergeCell ref="D42:E42"/>
    <mergeCell ref="H42:I42"/>
    <mergeCell ref="J42:K42"/>
    <mergeCell ref="N42:O42"/>
    <mergeCell ref="P42:Q42"/>
    <mergeCell ref="D40:E40"/>
    <mergeCell ref="H40:I40"/>
    <mergeCell ref="J40:K40"/>
    <mergeCell ref="N40:O40"/>
    <mergeCell ref="P40:Q40"/>
    <mergeCell ref="B41:E41"/>
    <mergeCell ref="H41:K41"/>
    <mergeCell ref="N41:Q41"/>
    <mergeCell ref="B38:E38"/>
    <mergeCell ref="F38:F41"/>
    <mergeCell ref="H38:K38"/>
    <mergeCell ref="L38:L41"/>
    <mergeCell ref="N38:Q38"/>
    <mergeCell ref="R38:R41"/>
    <mergeCell ref="C39:E39"/>
    <mergeCell ref="I39:K39"/>
    <mergeCell ref="O39:Q39"/>
    <mergeCell ref="B40:C40"/>
    <mergeCell ref="B36:C36"/>
    <mergeCell ref="D36:F36"/>
    <mergeCell ref="H36:I36"/>
    <mergeCell ref="J36:L36"/>
    <mergeCell ref="N36:O36"/>
    <mergeCell ref="P36:R36"/>
    <mergeCell ref="B35:C35"/>
    <mergeCell ref="D35:F35"/>
    <mergeCell ref="H35:I35"/>
    <mergeCell ref="J35:L35"/>
    <mergeCell ref="N35:O35"/>
    <mergeCell ref="P35:R35"/>
    <mergeCell ref="B34:C34"/>
    <mergeCell ref="D34:E34"/>
    <mergeCell ref="H34:I34"/>
    <mergeCell ref="J34:K34"/>
    <mergeCell ref="N34:O34"/>
    <mergeCell ref="P34:Q34"/>
    <mergeCell ref="B33:C33"/>
    <mergeCell ref="D33:E33"/>
    <mergeCell ref="H33:I33"/>
    <mergeCell ref="J33:K33"/>
    <mergeCell ref="N33:O33"/>
    <mergeCell ref="P33:Q33"/>
    <mergeCell ref="B32:C32"/>
    <mergeCell ref="D32:E32"/>
    <mergeCell ref="H32:I32"/>
    <mergeCell ref="J32:K32"/>
    <mergeCell ref="N32:O32"/>
    <mergeCell ref="P32:Q32"/>
    <mergeCell ref="B31:C31"/>
    <mergeCell ref="D31:E31"/>
    <mergeCell ref="H31:I31"/>
    <mergeCell ref="J31:K31"/>
    <mergeCell ref="N31:O31"/>
    <mergeCell ref="P31:Q31"/>
    <mergeCell ref="R26:R29"/>
    <mergeCell ref="C27:E27"/>
    <mergeCell ref="I27:K27"/>
    <mergeCell ref="O27:Q27"/>
    <mergeCell ref="B28:C28"/>
    <mergeCell ref="D28:E28"/>
    <mergeCell ref="H28:I28"/>
    <mergeCell ref="J28:K28"/>
    <mergeCell ref="N28:O28"/>
    <mergeCell ref="P28:Q28"/>
    <mergeCell ref="B26:E26"/>
    <mergeCell ref="F26:F29"/>
    <mergeCell ref="H26:K26"/>
    <mergeCell ref="L26:L29"/>
    <mergeCell ref="N26:Q26"/>
    <mergeCell ref="B29:E29"/>
    <mergeCell ref="H29:K29"/>
    <mergeCell ref="N29:Q29"/>
    <mergeCell ref="B30:C30"/>
    <mergeCell ref="D30:E30"/>
    <mergeCell ref="H30:I30"/>
    <mergeCell ref="J30:K30"/>
    <mergeCell ref="N30:O30"/>
    <mergeCell ref="P30:Q30"/>
    <mergeCell ref="E18:F18"/>
    <mergeCell ref="B21:B22"/>
    <mergeCell ref="C21:C22"/>
    <mergeCell ref="D7:E7"/>
    <mergeCell ref="A19:D19"/>
    <mergeCell ref="E19:F19"/>
    <mergeCell ref="A4:B4"/>
    <mergeCell ref="A16:D16"/>
    <mergeCell ref="E16:F16"/>
    <mergeCell ref="A5:B5"/>
    <mergeCell ref="A17:D17"/>
    <mergeCell ref="E17:F17"/>
    <mergeCell ref="D8:E8"/>
    <mergeCell ref="D9:E9"/>
    <mergeCell ref="D10:E10"/>
    <mergeCell ref="D11:E11"/>
    <mergeCell ref="D12:E12"/>
    <mergeCell ref="D13:E13"/>
    <mergeCell ref="A6:B6"/>
    <mergeCell ref="D6:E6"/>
    <mergeCell ref="A18:D18"/>
    <mergeCell ref="D14:E1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21"/>
  <sheetViews>
    <sheetView workbookViewId="0">
      <selection activeCell="J15" sqref="J15"/>
    </sheetView>
  </sheetViews>
  <sheetFormatPr defaultRowHeight="15" x14ac:dyDescent="0.2"/>
  <cols>
    <col min="1" max="1" width="16.140625" customWidth="1"/>
    <col min="4" max="4" width="11.56640625" customWidth="1"/>
    <col min="5" max="5" width="10.35546875" customWidth="1"/>
  </cols>
  <sheetData>
    <row r="1" spans="1:20" ht="23.25" x14ac:dyDescent="0.3">
      <c r="A1" s="149" t="s">
        <v>48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</row>
    <row r="2" spans="1:20" ht="20.100000000000001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0.100000000000001" customHeight="1" x14ac:dyDescent="0.2">
      <c r="A3" s="251" t="s">
        <v>49</v>
      </c>
      <c r="B3" s="251"/>
      <c r="C3" s="286"/>
      <c r="D3" s="286"/>
      <c r="E3" s="82" t="s">
        <v>51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20.100000000000001" customHeight="1" x14ac:dyDescent="0.2">
      <c r="A4" s="251" t="s">
        <v>50</v>
      </c>
      <c r="B4" s="251"/>
      <c r="C4" s="287"/>
      <c r="D4" s="287"/>
      <c r="E4" s="28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20.100000000000001" customHeight="1" x14ac:dyDescent="0.2">
      <c r="A5" s="251" t="s">
        <v>151</v>
      </c>
      <c r="B5" s="251"/>
      <c r="C5" s="252"/>
      <c r="D5" s="252"/>
      <c r="E5" s="25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20.100000000000001" customHeight="1" x14ac:dyDescent="0.2">
      <c r="A6" s="251" t="s">
        <v>152</v>
      </c>
      <c r="B6" s="251"/>
      <c r="C6" s="252"/>
      <c r="D6" s="252"/>
      <c r="E6" s="25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6"/>
    </row>
    <row r="7" spans="1:20" ht="20.100000000000001" customHeight="1" x14ac:dyDescent="0.2">
      <c r="A7" s="251" t="s">
        <v>153</v>
      </c>
      <c r="B7" s="251"/>
      <c r="C7" s="252"/>
      <c r="D7" s="252"/>
      <c r="E7" s="25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20.100000000000001" customHeight="1" x14ac:dyDescent="0.2">
      <c r="A8" s="182" t="s">
        <v>150</v>
      </c>
      <c r="B8" s="182"/>
      <c r="C8" s="182"/>
      <c r="D8" s="182"/>
      <c r="E8" s="18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20.100000000000001" customHeight="1" x14ac:dyDescent="0.2">
      <c r="A9" s="109" t="s">
        <v>62</v>
      </c>
      <c r="B9" s="111"/>
      <c r="C9" s="156" t="e">
        <f>SUM(E16:E18)/3</f>
        <v>#DIV/0!</v>
      </c>
      <c r="D9" s="157"/>
      <c r="E9" s="158"/>
      <c r="F9" s="2"/>
      <c r="G9" s="2"/>
      <c r="H9" s="46"/>
      <c r="I9" s="46"/>
      <c r="J9" s="46"/>
      <c r="K9" s="46"/>
      <c r="L9" s="12"/>
      <c r="M9" s="12"/>
      <c r="N9" s="2"/>
      <c r="O9" s="20"/>
      <c r="P9" s="45"/>
      <c r="Q9" s="47"/>
      <c r="R9" s="47"/>
      <c r="S9" s="48"/>
      <c r="T9" s="2"/>
    </row>
    <row r="10" spans="1:20" ht="20.100000000000001" customHeight="1" x14ac:dyDescent="0.2">
      <c r="A10" s="46"/>
      <c r="B10" s="46"/>
      <c r="C10" s="106"/>
      <c r="D10" s="106"/>
      <c r="E10" s="106"/>
      <c r="F10" s="2"/>
      <c r="G10" s="2"/>
      <c r="H10" s="46"/>
      <c r="I10" s="46"/>
      <c r="J10" s="46"/>
      <c r="K10" s="46"/>
      <c r="L10" s="12"/>
      <c r="M10" s="12"/>
      <c r="N10" s="2"/>
      <c r="O10" s="20"/>
      <c r="P10" s="45"/>
      <c r="Q10" s="47"/>
      <c r="R10" s="47"/>
      <c r="S10" s="48"/>
      <c r="T10" s="2"/>
    </row>
    <row r="11" spans="1:20" ht="20.100000000000001" customHeight="1" x14ac:dyDescent="0.2">
      <c r="A11" s="109" t="s">
        <v>133</v>
      </c>
      <c r="B11" s="110"/>
      <c r="C11" s="110"/>
      <c r="D11" s="111"/>
      <c r="E11" s="159">
        <f>MAX(A22:A51)</f>
        <v>0</v>
      </c>
      <c r="F11" s="159"/>
      <c r="G11" s="2"/>
      <c r="H11" s="46"/>
      <c r="I11" s="46"/>
      <c r="J11" s="46"/>
      <c r="K11" s="46"/>
      <c r="L11" s="12"/>
      <c r="M11" s="12"/>
      <c r="N11" s="2"/>
      <c r="O11" s="20"/>
      <c r="P11" s="45"/>
      <c r="Q11" s="47"/>
      <c r="R11" s="47"/>
      <c r="S11" s="48"/>
      <c r="T11" s="2"/>
    </row>
    <row r="12" spans="1:20" ht="20.100000000000001" customHeight="1" x14ac:dyDescent="0.2">
      <c r="A12" s="109" t="s">
        <v>134</v>
      </c>
      <c r="B12" s="110"/>
      <c r="C12" s="110"/>
      <c r="D12" s="111"/>
      <c r="E12" s="160">
        <f>MAX(H22:I51)</f>
        <v>0</v>
      </c>
      <c r="F12" s="161"/>
      <c r="G12" s="2"/>
      <c r="H12" s="46"/>
      <c r="I12" s="46"/>
      <c r="J12" s="46"/>
      <c r="K12" s="46"/>
      <c r="L12" s="12"/>
      <c r="M12" s="12"/>
      <c r="N12" s="2"/>
      <c r="O12" s="20"/>
      <c r="P12" s="45"/>
      <c r="Q12" s="47"/>
      <c r="R12" s="47"/>
      <c r="S12" s="48"/>
      <c r="T12" s="2"/>
    </row>
    <row r="13" spans="1:20" ht="20.100000000000001" customHeight="1" x14ac:dyDescent="0.2">
      <c r="A13" s="109" t="s">
        <v>135</v>
      </c>
      <c r="B13" s="110"/>
      <c r="C13" s="110"/>
      <c r="D13" s="111"/>
      <c r="E13" s="161">
        <f>IF($L$80=A22,(1),(0))+IF($L$80=A23,(1),(0))+IF($L$80=A24,(1),(0))+IF($L$80=A25,(1),(0))+IF($L$80=A26,(1),(0))+IF($L$80=A27,(1),(0))+IF($L$80=A28,(1),(0))+IF($L$80=A29,(1),(0))+IF($L$80=A30,(1),(0))+IF($L$80=A31,(1),(0))+IF($L$80=A32,(1),(0))+IF($L$80=A33,(1),(0))+IF($L$80=A34,(1),(0))+IF($L$80=A35,(1),(0))+IF($L$80=A36,(1),(0))+IF($L$80=A37,(1),(0))+IF($L$80=A38,(1),(0))+IF($L$80=A39,(1),(0))+IF($L$80=A40,(1),(0))+IF($L$80=A41,(1),(0))+IF($L$80=A42,(1),(0))+IF($L$80=A43,(1),(0))+IF($L$80=A44,(1),(0))+IF($L$80=A45,(1),(0))+IF($L$80=A46,(1),(0))+IF($L$80=A47,(1),(0))+IF($L$80=A48,(1),(0))+IF($L$80=A49,(1),(0))+IF($L$80=A50,(1),(0))+IF($L$80=A51,(1),(0))</f>
        <v>30</v>
      </c>
      <c r="F13" s="161"/>
      <c r="G13" s="2"/>
      <c r="H13" s="46"/>
      <c r="I13" s="46"/>
      <c r="J13" s="46"/>
      <c r="K13" s="46"/>
      <c r="L13" s="12"/>
      <c r="M13" s="12"/>
      <c r="N13" s="2"/>
      <c r="O13" s="20"/>
      <c r="P13" s="45"/>
      <c r="Q13" s="47"/>
      <c r="R13" s="47"/>
      <c r="S13" s="48"/>
      <c r="T13" s="2"/>
    </row>
    <row r="14" spans="1:20" ht="20.100000000000001" customHeight="1" x14ac:dyDescent="0.2">
      <c r="A14" s="46"/>
      <c r="B14" s="46"/>
      <c r="C14" s="106"/>
      <c r="D14" s="106"/>
      <c r="E14" s="106"/>
      <c r="F14" s="2"/>
      <c r="G14" s="2"/>
      <c r="H14" s="46"/>
      <c r="I14" s="46"/>
      <c r="J14" s="46"/>
      <c r="K14" s="46"/>
      <c r="L14" s="12"/>
      <c r="M14" s="12"/>
      <c r="N14" s="2"/>
      <c r="O14" s="20"/>
      <c r="P14" s="45"/>
      <c r="Q14" s="47"/>
      <c r="R14" s="47"/>
      <c r="S14" s="48"/>
      <c r="T14" s="2"/>
    </row>
    <row r="15" spans="1:20" ht="20.100000000000001" customHeight="1" x14ac:dyDescent="0.2">
      <c r="A15" s="2"/>
      <c r="B15" s="2"/>
      <c r="C15" s="151" t="s">
        <v>14</v>
      </c>
      <c r="D15" s="151"/>
      <c r="E15" s="4" t="s">
        <v>8</v>
      </c>
      <c r="F15" s="2"/>
      <c r="G15" s="2"/>
      <c r="H15" s="46"/>
      <c r="I15" s="46"/>
      <c r="J15" s="46"/>
      <c r="K15" s="46"/>
      <c r="L15" s="12"/>
      <c r="M15" s="12"/>
      <c r="N15" s="2"/>
      <c r="O15" s="20"/>
      <c r="P15" s="45"/>
      <c r="Q15" s="47"/>
      <c r="R15" s="47"/>
      <c r="S15" s="48"/>
      <c r="T15" s="2"/>
    </row>
    <row r="16" spans="1:20" ht="20.100000000000001" customHeight="1" x14ac:dyDescent="0.2">
      <c r="A16" s="147" t="s">
        <v>17</v>
      </c>
      <c r="B16" s="8" t="s">
        <v>53</v>
      </c>
      <c r="C16" s="162" t="e">
        <f>(IF(OR(B22="1",B22="2"),(L22),(0))+IF(OR(B23="1",B23="2"),(L23),(0))+IF(OR(B24="1",B24="2"),(L24),(0))+IF(OR(B25="1",B25="2"),(L25),(0))+IF(OR(B26="1",B26="2"),(L26),(0))+IF(OR(B27="1",B27="2"),(L27),(0))+IF(OR(B28="1",B28="2"),(L28),(0))+IF(OR(B29="1",B29="2"),(L29),(0))+IF(OR(B30="1",B30="2"),(L30),(0))+IF(OR(B31="1",B31="2"),(L31),(0))+IF(OR(B32="1",B32="2"),(L32),(0))+IF(OR(B33="1",B33="2"),(L33),(0))+IF(OR(B34="1",B34="2"),(L34),(0))+IF(OR(B35="1",B35="2"),(L35),(0))+IF(OR(B36="1",B36="2"),(L36),(0))+IF(OR(B37="1",B37="2"),(L37),(0))+IF(OR(B38="1",B38="2"),(L38),(0))+IF(OR(B39="1",B39="2"),(L39),(0))+IF(OR(B40="1",B40="2"),(L40),(0))+IF(OR(B41="1",B41="2"),(L41),(0)))/(IF(OR(B22="1",B22="2"),(1),(0))+IF(OR(B23="1",B23="2"),(1),(0))+IF(OR(B24="1",B24="2"),(1),(0))+IF(OR(B25="1",B25="2"),(1),(0))+IF(OR(B26="1",B26="2"),(1),(0))+IF(OR(B27="1",B27="2"),(1),(0))+IF(OR(B28="1",B28="2"),(1),(0))+IF(OR(B29="1",B29="2"),(1),(0))+IF(OR(B30="1",B30="2"),(1),(0))+IF(OR(B31="1",B31="2"),(1),(0))+IF(OR(B32="1",B32="2"),(1),(0))+IF(OR(B33="1",B33="2"),(1),(0))+IF(OR(B34="1",B34="2"),(1),(0))+IF(OR(B35="1",B35="2"),(1),(0))+IF(OR(B36="1",B36="2"),(1),(0))+IF(OR(B37="1",B37="2"),(1),(0))+IF(OR(B38="1",B38="2"),(1),(0))+IF(OR(B39="1",B39="2"),(1),(0))+IF(OR(B40="1",B40="2"),(1),(0))+IF(OR(B41="1",B41="2"),(1),(0)))</f>
        <v>#DIV/0!</v>
      </c>
      <c r="D16" s="163"/>
      <c r="E16" s="50" t="e">
        <f>(IF(OR(B22="1",B22="2"),(P22),(0))+IF(OR(B23="1",B23="2"),(P23),(0))+IF(OR(B24="1",B24="2"),(P24),(0))+IF(OR(B25="1",B25="2"),(P25),(0))+IF(OR(B26="1",B26="2"),(P26),(0))+IF(OR(B27="1",B27="2"),(P27),(0))+IF(OR(B28="1",B28="2"),(P28),(0))+IF(OR(B29="1",B29="2"),(P29),(0))+IF(OR(B30="1",B30="2"),(P30),(0))+IF(OR(B31="1",B31="2"),(P31),(0))+IF(OR(B32="1",B32="2"),(P32),(0))+IF(OR(B33="1",B33="2"),(P33),(0))+IF(OR(B34="1",B34="2"),(P34),(0))+IF(OR(B35="1",B35="2"),(P35),(0))+IF(OR(B36="1",B36="2"),(P36),(0))+IF(OR(B37="1",B37="2"),(P37),(0))+IF(OR(B38="1",B38="2"),(P38),(0))+IF(OR(B39="1",B39="2"),(P39),(0))+IF(OR(B40="1",B40="2"),(P40),(0))+IF(OR(B41="1",B41="2"),(P41),(0)))/(IF(OR(B22="1",B22="2"),(1),(0))+IF(OR(B23="1",B23="2"),(1),(0))+IF(OR(B24="1",B24="2"),(1),(0))+IF(OR(B25="1",B25="2"),(1),(0))+IF(OR(B26="1",B26="2"),(1),(0))+IF(OR(B27="1",B27="2"),(1),(0))+IF(OR(B28="1",B28="2"),(1),(0))+IF(OR(B29="1",B29="2"),(1),(0))+IF(OR(B30="1",B30="2"),(1),(0))+IF(OR(B31="1",B31="2"),(1),(0))+IF(OR(B32="1",B32="2"),(1),(0))+IF(OR(B33="1",B33="2"),(1),(0))+IF(OR(B34="1",B34="2"),(1),(0))+IF(OR(B35="1",B35="2"),(1),(0))+IF(OR(B36="1",B36="2"),(1),(0))+IF(OR(B37="1",B37="2"),(1),(0))+IF(OR(B38="1",B38="2"),(1),(0))+IF(OR(B39="1",B39="2"),(1),(0))+IF(OR(B40="1",B40="2"),(1),(0))+IF(OR(B41="1",B41="2"),(1),(0)))</f>
        <v>#DIV/0!</v>
      </c>
      <c r="F16" s="2"/>
      <c r="G16" s="2"/>
      <c r="H16" s="46"/>
      <c r="I16" s="46"/>
      <c r="J16" s="46"/>
      <c r="K16" s="46"/>
      <c r="L16" s="12"/>
      <c r="M16" s="12"/>
      <c r="N16" s="2"/>
      <c r="O16" s="20"/>
      <c r="P16" s="45"/>
      <c r="Q16" s="47"/>
      <c r="R16" s="47"/>
      <c r="S16" s="48"/>
      <c r="T16" s="2"/>
    </row>
    <row r="17" spans="1:20" ht="20.100000000000001" customHeight="1" x14ac:dyDescent="0.2">
      <c r="A17" s="147"/>
      <c r="B17" s="8" t="s">
        <v>54</v>
      </c>
      <c r="C17" s="162" t="e">
        <f>(IF(OR(B22="3",B22="4",B22="5",B22="6"),(L22),(0))+IF(OR(B23="3",B23="4",B23="5",B23="6"),(L23),(0))+IF(OR(B24="3",B24="4",B24="5",B24="6"),(L24),(0))+IF(OR(B25="3",B25="4",B25="5",B25="6"),(L25),(0))+IF(OR(B26="3",B26="4",B26="5",B26="6"),(L26),(0))+IF(OR(B27="3",B27="4",B27="5",B27="6"),(L27),(0))+IF(OR(B28="3",B28="4",B28="5",B28="6"),(L28),(0))+IF(OR(B29="3",B29="4",B29="5",B29="6"),(L29),(0))+IF(OR(B30="3",B30="4",B30="5",B30="6"),(L30),(0))+IF(OR(B31="3",B31="4",B31="5",B31="6"),(L31),(0))+IF(OR(B32="3",B32="4",B32="5",B32="6"),(L32),(0))+IF(OR(B33="3",B33="4",B33="5",B33="6"),(L33),(0))+IF(OR(B34="3",B34="4",B34="5",B34="6"),(L34),(0))+IF(OR(B35="3",B35="4",B35="5",B35="6"),(L35),(0))+IF(OR(B36="3",B36="4",B36="5",B36="6"),(L36),(0))+IF(OR(B37="3",B37="4",B37="5",B37="6"),(L37),(0))+IF(OR(B38="3",B38="4",B38="5",B38="6"),(L38),(0))+IF(OR(B39="3",B39="4",B39="5",B39="6"),(L39),(0))+IF(OR(B40="3",B40="4",B40="5",B40="6"),(L40),(0))+IF(OR(B41="3",B41="4",B41="5",B41="6"),(L41),(0)))/(IF(OR(B22="3",B22="4",B22="5",B22="6"),(1),(0))+IF(OR(B23="3",B23="4",B23="5",B23="6"),(1),(0))+IF(OR(B24="3",B24="4",B24="5",B24="6"),(1),(0))+IF(OR(B25="3",B25="4",B25="5",B25="6"),(1),(0))+IF(OR(B26="3",B26="4",B26="5",B26="6"),(1),(0))+IF(OR(B27="3",B27="4",B27="5",B27="6"),(1),(0))+IF(OR(B28="3",B28="4",B28="5",B28="6"),(1),(0))+IF(OR(B29="3",B29="4",B29="5",B29="6"),(1),(0))+IF(OR(B30="3",B30="4",B30="5",B30="6"),(1),(0))+IF(OR(B31="3",B31="4",B31="5",B31="6"),(1),(0))+IF(OR(B32="3",B32="4",B32="5",B32="6"),(1),(0))+IF(OR(B33="3",B33="4",B33="5",B33="6"),(1),(0))+IF(OR(B34="3",B34="4",B34="5",B34="6"),(1),(0))+IF(OR(B35="3",B35="4",B35="5",B35="6"),(1),(0))+IF(OR(B36="3",B36="4",B36="5",B36="6"),(1),(0))+IF(OR(B37="3",B37="4",B37="5",B37="6"),(1),(0))+IF(OR(B38="3",B38="4",B38="5",B38="6"),(1),(0))+IF(OR(B39="3",B39="4",B39="5",B39="6"),(1),(0))+IF(OR(B40="3",B40="4",B40="5",B40="6"),(1),(0))+IF(OR(B41="3",B41="4",B41="5",B41="6"),(1),(0)))</f>
        <v>#DIV/0!</v>
      </c>
      <c r="D17" s="163"/>
      <c r="E17" s="50" t="e">
        <f>(IF(OR(B22="3",B22="4",B22="5",B22="6"),(P22),(0))+IF(OR(B23="3",B23="4",B23="5",B23="6"),(P23),(0))+IF(OR(B24="3",B24="4",B24="5",B24="6"),(P24),(0))+IF(OR(B25="3",B25="4",B25="5",B25="6"),(P25),(0))+IF(OR(B26="3",B26="4",B26="5",B26="6"),(P26),(0))+IF(OR(B27="3",B27="4",B27="5",B27="6"),(P27),(0))+IF(OR(B28="3",B28="4",B28="5",B28="6"),(P28),(0))+IF(OR(B29="3",B29="4",B29="5",B29="6"),(P29),(0))+IF(OR(B30="3",B30="4",B30="5",B30="6"),(P30),(0))+IF(OR(B31="3",B31="4",B31="5",B31="6"),(P31),(0))+IF(OR(B32="3",B32="4",B32="5",B32="6"),(P32),(0))+IF(OR(B33="3",B33="4",B33="5",B33="6"),(P33),(0))+IF(OR(B34="3",B34="4",B34="5",B34="6"),(P34),(0))+IF(OR(B35="3",B35="4",B35="5",B35="6"),(P35),(0))+IF(OR(B36="3",B36="4",B36="5",B36="6"),(P36),(0))+IF(OR(B37="3",B37="4",B37="5",B37="6"),(P37),(0))+IF(OR(B38="3",B38="4",B38="5",B38="6"),(P38),(0))+IF(OR(B39="3",B39="4",B39="5",B39="6"),(P39),(0))+IF(OR(B40="3",B40="4",B40="5",B40="6"),(P40),(0))+IF(OR(B41="3",B41="4",B41="5",B41="6"),(P41),(0)))/(IF(OR(B22="3",B22="4",B22="5",B22="6"),(1),(0))+IF(OR(B23="3",B23="4",B23="5",B23="6"),(1),(0))+IF(OR(B24="3",B24="4",B24="5",B24="6"),(1),(0))+IF(OR(B25="3",B25="4",B25="5",B25="6"),(1),(0))+IF(OR(B26="3",B26="4",B26="5",B26="6"),(1),(0))+IF(OR(B27="3",B27="4",B27="5",B27="6"),(1),(0))+IF(OR(B28="3",B28="4",B28="5",B28="6"),(1),(0))+IF(OR(B29="3",B29="4",B29="5",B29="6"),(1),(0))+IF(OR(B30="3",B30="4",B30="5",B30="6"),(1),(0))+IF(OR(B31="3",B31="4",B31="5",B31="6"),(1),(0))+IF(OR(B32="3",B32="4",B32="5",B32="6"),(1),(0))+IF(OR(B33="3",B33="4",B33="5",B33="6"),(1),(0))+IF(OR(B34="3",B34="4",B34="5",B34="6"),(1),(0))+IF(OR(B35="3",B35="4",B35="5",B35="6"),(1),(0))+IF(OR(B36="3",B36="4",B36="5",B36="6"),(1),(0))+IF(OR(B37="3",B37="4",B37="5",B37="6"),(1),(0))+IF(OR(B38="3",B38="4",B38="5",B38="6"),(1),(0))+IF(OR(B39="3",B39="4",B39="5",B39="6"),(1),(0))+IF(OR(B40="3",B40="4",B40="5",B40="6"),(1),(0))+IF(OR(B41="3",B41="4",B41="5",B41="6"),(1),(0)))</f>
        <v>#DIV/0!</v>
      </c>
      <c r="F17" s="2"/>
      <c r="G17" s="2"/>
      <c r="H17" s="46"/>
      <c r="I17" s="46"/>
      <c r="J17" s="46"/>
      <c r="K17" s="46"/>
      <c r="L17" s="12"/>
      <c r="M17" s="12"/>
      <c r="N17" s="2"/>
      <c r="O17" s="20"/>
      <c r="P17" s="45"/>
      <c r="Q17" s="47"/>
      <c r="R17" s="47"/>
      <c r="S17" s="48"/>
      <c r="T17" s="2"/>
    </row>
    <row r="18" spans="1:20" ht="20.100000000000001" customHeight="1" x14ac:dyDescent="0.2">
      <c r="A18" s="147"/>
      <c r="B18" s="8" t="s">
        <v>44</v>
      </c>
      <c r="C18" s="162" t="e">
        <f>(IF(OR(B22="7",B22="8",B22="9",B22="10"),(L22),(0))+IF(OR(B23="7",B23="8",B23="9",B23="10"),(L23),(0))+IF(OR(B24="7",B24="8",B24="9",B24="10"),(L24),(0))+IF(OR(B25="7",B25="8",B25="9",B25="10"),(L25),(0))+IF(OR(B26="7",B26="8",B26="9",B26="10"),(L26),(0))+IF(OR(B27="7",B27="8",B27="9",B27="10"),(L27),(0))+IF(OR(B28="7",B28="8",B28="9",B28="10"),(L28),(0))+IF(OR(B29="7",B29="8",B29="9",B29="10"),(L29),(0))+IF(OR(B30="7",B30="8",B30="9",B30="10"),(L30),(0))+IF(OR(B31="7",B31="8",B31="9",B31="10"),(L31),(0))+IF(OR(B32="7",B32="8",B32="9",B32="10"),(L32),(0))+IF(OR(B33="7",B33="8",B33="9",B33="10"),(L33),(0))+IF(OR(B34="7",B34="8",B34="9",B34="10"),(L34),(0))+IF(OR(B35="7",B35="8",B35="9",B35="10"),(L35),(0))+IF(OR(B36="7",B36="8",B36="9",B36="10"),(L36),(0))+IF(OR(B37="7",B37="8",B37="9",B37="10"),(L37),(0))+IF(OR(B38="7",B38="8",B38="9",B38="10"),(L38),(0))+IF(OR(B39="7",B39="8",B39="9",B39="10"),(L39),(0))+IF(OR(B40="7",B40="8",B40="9",B40="10"),(L40),(0))+IF(OR(B41="7",B41="8",B41="9",B41="10"),(L41),(0)))/(IF(OR(B22="7",B22="8",B22="9",B22="10"),(1),(0))+IF(OR(B23="7",B23="8",B23="9",B23="10"),(1),(0))+IF(OR(B24="7",B24="8",B24="9",B24="10"),(1),(0))+IF(OR(B25="7",B25="8",B25="9",B25="10"),(1),(0))+IF(OR(B26="7",B26="8",B26="9",B26="10"),(1),(0))+IF(OR(B27="7",B27="8",B27="9",B27="10"),(1),(0))+IF(OR(B28="7",B28="8",B28="9",B28="10"),(1),(0))+IF(OR(B29="7",B29="8",B29="9",B29="10"),(1),(0))+IF(OR(B30="7",B30="8",B30="9",B30="10"),(1),(0))+IF(OR(B31="7",B31="8",B31="9",B31="10"),(1),(0))+IF(OR(B32="7",B32="8",B32="9",B32="10"),(1),(0))+IF(OR(B33="7",B33="8",B33="9",B33="10"),(1),(0))+IF(OR(B34="7",B34="8",B34="9",B34="10"),(1),(0))+IF(OR(B35="7",B35="8",B35="9",B35="10"),(1),(0))+IF(OR(B36="7",B36="8",B36="9",B36="10"),(1),(0))+IF(OR(B37="7",B37="8",B37="9",B37="10"),(1),(0))+IF(OR(B38="7",B38="8",B38="9",B38="10"),(1),(0))+IF(OR(B39="7",B39="8",B39="9",B39="10"),(1),(0))+IF(OR(B40="7",B40="8",B40="9",B40="10"),(1),(0))+IF(OR(B41="7",B41="8",B41="9",B41="10"),(1),(0)))</f>
        <v>#DIV/0!</v>
      </c>
      <c r="D18" s="163"/>
      <c r="E18" s="50" t="e">
        <f>(IF(OR(B22="7",B22="8",B22="9",B22="10"),(P22),(0))+IF(OR(B23="7",B23="8",B23="9",B23="10"),(P23),(0))+IF(OR(B24="7",B24="8",B24="9",B24="10"),(P24),(0))+IF(OR(B25="7",B25="8",B25="9",B25="10"),(P25),(0))+IF(OR(B26="7",B26="8",B26="9",B26="10"),(P26),(0))+IF(OR(B27="7",B27="8",B27="9",B27="10"),(P27),(0))+IF(OR(B28="7",B28="8",B28="9",B28="10"),(P28),(0))+IF(OR(B29="7",B29="8",B29="9",B29="10"),(P29),(0))+IF(OR(B30="7",B30="8",B30="9",B30="10"),(P30),(0))+IF(OR(B31="7",B31="8",B31="9",B31="10"),(P31),(0))+IF(OR(B32="7",B32="8",B32="9",B32="10"),(P32),(0))+IF(OR(B33="7",B33="8",B33="9",B33="10"),(P33),(0))+IF(OR(B34="7",B34="8",B34="9",B34="10"),(P34),(0))+IF(OR(B35="7",B35="8",B35="9",B35="10"),(P35),(0))+IF(OR(B36="7",B36="8",B36="9",B36="10"),(P36),(0))+IF(OR(B37="7",B37="8",B37="9",B37="10"),(P37),(0))+IF(OR(B38="7",B38="8",B38="9",B38="10"),(P38),(0))+IF(OR(B39="7",B39="8",B39="9",B39="10"),(P39),(0))+IF(OR(B40="7",B40="8",B40="9",B40="10"),(P40),(0))+IF(OR(B41="7",B41="8",B41="9",B41="10"),(P41),(0)))/(IF(OR(B22="7",B22="8",B22="9",B22="10"),(1),(0))+IF(OR(B23="7",B23="8",B23="9",B23="10"),(1),(0))+IF(OR(B24="7",B24="8",B24="9",B24="10"),(1),(0))+IF(OR(B25="7",B25="8",B25="9",B25="10"),(1),(0))+IF(OR(B26="7",B26="8",B26="9",B26="10"),(1),(0))+IF(OR(B27="7",B27="8",B27="9",B27="10"),(1),(0))+IF(OR(B28="7",B28="8",B28="9",B28="10"),(1),(0))+IF(OR(B29="7",B29="8",B29="9",B29="10"),(1),(0))+IF(OR(B30="7",B30="8",B30="9",B30="10"),(1),(0))+IF(OR(B31="7",B31="8",B31="9",B31="10"),(1),(0))+IF(OR(B32="7",B32="8",B32="9",B32="10"),(1),(0))+IF(OR(B33="7",B33="8",B33="9",B33="10"),(1),(0))+IF(OR(B34="7",B34="8",B34="9",B34="10"),(1),(0))+IF(OR(B35="7",B35="8",B35="9",B35="10"),(1),(0))+IF(OR(B36="7",B36="8",B36="9",B36="10"),(1),(0))+IF(OR(B37="7",B37="8",B37="9",B37="10"),(1),(0))+IF(OR(B38="7",B38="8",B38="9",B38="10"),(1),(0))+IF(OR(B39="7",B39="8",B39="9",B39="10"),(1),(0))+IF(OR(B40="7",B40="8",B40="9",B40="10"),(1),(0))+IF(OR(B41="7",B41="8",B41="9",B41="10"),(1),(0)))</f>
        <v>#DIV/0!</v>
      </c>
      <c r="F18" s="2"/>
      <c r="G18" s="2"/>
      <c r="H18" s="46"/>
      <c r="I18" s="46"/>
      <c r="J18" s="46"/>
      <c r="K18" s="46"/>
      <c r="L18" s="12"/>
      <c r="M18" s="12"/>
      <c r="N18" s="2"/>
      <c r="O18" s="20"/>
      <c r="P18" s="45"/>
      <c r="Q18" s="47"/>
      <c r="R18" s="47"/>
      <c r="S18" s="48"/>
      <c r="T18" s="2"/>
    </row>
    <row r="19" spans="1:20" ht="20.100000000000001" customHeight="1" x14ac:dyDescent="0.2">
      <c r="A19" s="46"/>
      <c r="B19" s="46"/>
      <c r="C19" s="106"/>
      <c r="D19" s="106"/>
      <c r="E19" s="106"/>
      <c r="F19" s="2"/>
      <c r="G19" s="2"/>
      <c r="H19" s="46"/>
      <c r="I19" s="46"/>
      <c r="J19" s="46"/>
      <c r="K19" s="46"/>
      <c r="L19" s="12"/>
      <c r="M19" s="12"/>
      <c r="N19" s="2"/>
      <c r="O19" s="20"/>
      <c r="P19" s="45"/>
      <c r="Q19" s="47"/>
      <c r="R19" s="47"/>
      <c r="S19" s="48"/>
      <c r="T19" s="2"/>
    </row>
    <row r="20" spans="1:20" ht="20.100000000000001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73" t="s">
        <v>18</v>
      </c>
      <c r="B21" s="73" t="s">
        <v>55</v>
      </c>
      <c r="C21" s="73" t="s">
        <v>122</v>
      </c>
      <c r="D21" s="73" t="s">
        <v>56</v>
      </c>
      <c r="E21" s="73" t="s">
        <v>4</v>
      </c>
      <c r="F21" s="194" t="s">
        <v>57</v>
      </c>
      <c r="G21" s="194"/>
      <c r="H21" s="73" t="s">
        <v>58</v>
      </c>
      <c r="I21" s="130" t="s">
        <v>59</v>
      </c>
      <c r="J21" s="131"/>
      <c r="K21" s="132"/>
      <c r="L21" s="130" t="s">
        <v>60</v>
      </c>
      <c r="M21" s="131"/>
      <c r="N21" s="194" t="s">
        <v>61</v>
      </c>
      <c r="O21" s="194"/>
      <c r="P21" s="73" t="s">
        <v>62</v>
      </c>
      <c r="Q21" s="194" t="s">
        <v>63</v>
      </c>
      <c r="R21" s="194"/>
      <c r="S21" s="73" t="s">
        <v>64</v>
      </c>
      <c r="T21" s="2"/>
    </row>
    <row r="22" spans="1:20" x14ac:dyDescent="0.2">
      <c r="A22" s="98"/>
      <c r="B22" s="49"/>
      <c r="C22" s="37"/>
      <c r="D22" s="78"/>
      <c r="E22" s="78"/>
      <c r="F22" s="235"/>
      <c r="G22" s="235"/>
      <c r="H22" s="87"/>
      <c r="I22" s="239"/>
      <c r="J22" s="239"/>
      <c r="K22" s="84" t="str">
        <f>IF(I22-H22&lt;=0,("Rodando"),(" "))</f>
        <v>Rodando</v>
      </c>
      <c r="L22" s="224">
        <f>IF(I22-H22&lt;=0,(0),(I22-H22))</f>
        <v>0</v>
      </c>
      <c r="M22" s="225"/>
      <c r="N22" s="237"/>
      <c r="O22" s="238"/>
      <c r="P22" s="34">
        <f>IF(L22=0,(0),(IF(Q22="Sucata",(IF(F22=0,(N22/L22),(IF(F22=1,((N22+$C$79)/L22),(IF(F22=2,((N22+$C$80)/L22),((N22+$C$81)/L22))))))),(IF(F22=0,((N22-$C$79)/L22),(N22/L22))))))</f>
        <v>0</v>
      </c>
      <c r="Q22" s="214"/>
      <c r="R22" s="215"/>
      <c r="S22" s="51">
        <f>IF(C22=$C$87,(L22+$L$87),(L22))+IF(C22=$C$88,($L$88),(0))+IF(C22=$C$89,($L$89),(0))+IF(C22=$C$90,($L$90),(0))+IF(C22=$C$91,($L$91),(0))+IF(C22=$C$92,($L$92),(0))+IF(C22=$C$93,($L$93),(0))+IF(C22=$C$94,($L$94),(0))+IF(C22=$C$95,($L$95),(0))+IF(C22=$C$96,($L$96),(0))+IF(C22=$C$97,($L$97),(0))+IF(C22=$C$98,($L$98),(0))+IF(C22=$C$99,($L$99),(0))+IF(C22=$C$100,($L$100),(0))+IF(C22=$C$101,($L$101),(0))+IF(C22=$C$102,($L$102),(0))+IF(C22=$C$103,($L$103),(0))+IF(C22=$C$104,($L$104),(0))+IF(C22=$C$105,($L$105),(0))+IF(C22=$C$106,($L$106),(0))+IF(C22=$C$107,($L$107),(0))+IF(C22=$C$108,($L$108),(0))+IF(C22=$C$109,($L$109),(0))+IF(C22=$C$110,($L$110),(0))+IF(C22=$C$111,($L$111),(0))+IF(C22=$C$112,($L$112),(0))+IF(C22=$C$113,($L$113),(0))+IF(C22=$C$114,($L$114),(0))+IF(C22=$C$115,($L$115),(0))</f>
        <v>0</v>
      </c>
      <c r="T22" s="2"/>
    </row>
    <row r="23" spans="1:20" x14ac:dyDescent="0.2">
      <c r="A23" s="98"/>
      <c r="B23" s="49"/>
      <c r="C23" s="37"/>
      <c r="D23" s="77"/>
      <c r="E23" s="77"/>
      <c r="F23" s="236"/>
      <c r="G23" s="236"/>
      <c r="H23" s="87"/>
      <c r="I23" s="218"/>
      <c r="J23" s="239"/>
      <c r="K23" s="84" t="str">
        <f t="shared" ref="K23:K51" si="0">IF(I23-H23&lt;=0,("Rodando"),(" "))</f>
        <v>Rodando</v>
      </c>
      <c r="L23" s="226">
        <f t="shared" ref="L23:L51" si="1">IF(I23-H23&lt;=0,(0),(I23-H23))</f>
        <v>0</v>
      </c>
      <c r="M23" s="227"/>
      <c r="N23" s="222"/>
      <c r="O23" s="223"/>
      <c r="P23" s="35">
        <f t="shared" ref="P23:P51" si="2">IF(L23=0,(0),(IF(Q23="Sucata",(IF(F23=0,(N23/L23),(IF(F23=1,((N23+$C$79)/L23),(IF(F23=2,((N23+$C$80)/L23),((N23+$C$81)/L23))))))),(IF(F23=0,((N23-$C$79)/L23),(N23/L23))))))</f>
        <v>0</v>
      </c>
      <c r="Q23" s="212"/>
      <c r="R23" s="213"/>
      <c r="S23" s="51">
        <f>IF(C23=$C$86,(L23+$L$86),(L23))+IF(C23=$C$88,($L$88),(0))+IF(C23=$C$89,($L$89),(0))+IF(C23=$C$90,($L$90),(0))+IF(C23=$C$91,($L$91),(0))+IF(C23=$C$92,($L$92),(0))+IF(C23=$C$93,($L$93),(0))+IF(C23=$C$94,($L$94),(0))+IF(C23=$C$95,($L$95),(0))+IF(C23=$C$96,($L$96),(0))+IF(C23=$C$97,($L$97),(0))+IF(C23=$C$98,($L$98),(0))+IF(C23=$C$99,($L$99),(0))+IF(C23=$C$100,($L$100),(0))+IF(C23=$C$101,($L$101),(0))+IF(C23=$C$102,($L$102),(0))+IF(C23=$C$103,($L$103),(0))+IF(C23=$C$104,($L$104),(0))+IF(C23=$C$105,($L$105),(0))+IF(C23=$C$106,($L$106),(0))+IF(C23=$C$107,($L$107),(0))+IF(C23=$C$108,($L$108),(0))+IF(C23=$C$109,($L$109),(0))+IF(C23=$C$110,($L$110),(0))+IF(C23=$C$111,($L$111),(0))+IF(C23=$C$112,($L$112),(0))+IF(C23=$C$113,($L$113),(0))+IF(C23=$C$114,($L$114),(0))+IF(C23=$C$115,($L$115),(0))</f>
        <v>0</v>
      </c>
      <c r="T23" s="2"/>
    </row>
    <row r="24" spans="1:20" x14ac:dyDescent="0.2">
      <c r="A24" s="98"/>
      <c r="B24" s="49"/>
      <c r="C24" s="37"/>
      <c r="D24" s="78"/>
      <c r="E24" s="78"/>
      <c r="F24" s="235"/>
      <c r="G24" s="235"/>
      <c r="H24" s="87"/>
      <c r="I24" s="218"/>
      <c r="J24" s="239"/>
      <c r="K24" s="84" t="str">
        <f t="shared" si="0"/>
        <v>Rodando</v>
      </c>
      <c r="L24" s="224">
        <f t="shared" si="1"/>
        <v>0</v>
      </c>
      <c r="M24" s="225"/>
      <c r="N24" s="237"/>
      <c r="O24" s="238"/>
      <c r="P24" s="34">
        <f t="shared" si="2"/>
        <v>0</v>
      </c>
      <c r="Q24" s="214"/>
      <c r="R24" s="215"/>
      <c r="S24" s="51">
        <f>IF(C24=$C$87,(L24+$L$87),(L24))+IF(C24=$C$86,($L$86),(0))+IF(C24=$C$89,($L$89),(0))+IF(C24=$C$90,($L$90),(0))+IF(C24=$C$91,($L$91),(0))+IF(C24=$C$92,($L$92),(0))+IF(C24=$C$93,($L$93),(0))+IF(C24=$C$94,($L$94),(0))+IF(C24=$C$95,($L$95),(0))+IF(C24=$C$96,($L$96),(0))+IF(C24=$C$97,($L$97),(0))+IF(C24=$C$98,($L$98),(0))+IF(C24=$C$99,($L$99),(0))+IF(C24=$C$100,($L$100),(0))+IF(C24=$C$101,($L$101),(0))+IF(C24=$C$102,($L$102),(0))+IF(C24=$C$103,($L$103),(0))+IF(C24=$C$104,($L$104),(0))+IF(C24=$C$105,($L$105),(0))+IF(C24=$C$106,($L$106),(0))+IF(C24=$C$107,($L$107),(0))+IF(C24=$C$108,($L$108),(0))+IF(C24=$C$109,($L$109),(0))+IF(C24=$C$110,($L$110),(0))+IF(C24=$C$111,($L$111),(0))+IF(C24=$C$112,($L$112),(0))+IF(C24=$C$113,($L$113),(0))+IF(C24=$C$114,($L$114),(0))+IF(C24=$C$115,($L$115),(0))</f>
        <v>0</v>
      </c>
      <c r="T24" s="2"/>
    </row>
    <row r="25" spans="1:20" x14ac:dyDescent="0.2">
      <c r="A25" s="98"/>
      <c r="B25" s="49"/>
      <c r="C25" s="37"/>
      <c r="D25" s="77"/>
      <c r="E25" s="77"/>
      <c r="F25" s="236"/>
      <c r="G25" s="236"/>
      <c r="H25" s="87"/>
      <c r="I25" s="218"/>
      <c r="J25" s="239"/>
      <c r="K25" s="84" t="str">
        <f t="shared" si="0"/>
        <v>Rodando</v>
      </c>
      <c r="L25" s="226">
        <f t="shared" si="1"/>
        <v>0</v>
      </c>
      <c r="M25" s="227"/>
      <c r="N25" s="222"/>
      <c r="O25" s="223"/>
      <c r="P25" s="35">
        <f t="shared" si="2"/>
        <v>0</v>
      </c>
      <c r="Q25" s="212"/>
      <c r="R25" s="213"/>
      <c r="S25" s="51">
        <f>IF(C25=$C$87,(L25+$L$87),(L25))+IF(C25=$C$88,($L$88),(0))+IF(C25=$C$86,($L$86),(0))+IF(C25=$C$90,($L$90),(0))+IF(C25=$C$91,($L$91),(0))+IF(C25=$C$92,($L$92),(0))+IF(C25=$C$93,($L$93),(0))+IF(C25=$C$94,($L$94),(0))+IF(C25=$C$95,($L$95),(0))+IF(C25=$C$96,($L$96),(0))+IF(C25=$C$97,($L$97),(0))+IF(C25=$C$98,($L$98),(0))+IF(C25=$C$99,($L$99),(0))+IF(C25=$C$100,($L$100),(0))+IF(C25=$C$101,($L$101),(0))+IF(C25=$C$102,($L$102),(0))+IF(C25=$C$103,($L$103),(0))+IF(C25=$C$104,($L$104),(0))+IF(C25=$C$105,($L$105),(0))+IF(C25=$C$106,($L$106),(0))+IF(C25=$C$107,($L$107),(0))+IF(C25=$C$108,($L$108),(0))+IF(C25=$C$109,($L$109),(0))+IF(C25=$C$110,($L$110),(0))+IF(C25=$C$111,($L$111),(0))+IF(C25=$C$112,($L$112),(0))+IF(C25=$C$113,($L$113),(0))+IF(C25=$C$114,($L$114),(0))+IF(C25=$C$115,($L$115),(0))</f>
        <v>0</v>
      </c>
      <c r="T25" s="2"/>
    </row>
    <row r="26" spans="1:20" x14ac:dyDescent="0.2">
      <c r="A26" s="98"/>
      <c r="B26" s="49"/>
      <c r="C26" s="37"/>
      <c r="D26" s="78"/>
      <c r="E26" s="78"/>
      <c r="F26" s="235"/>
      <c r="G26" s="235"/>
      <c r="H26" s="87"/>
      <c r="I26" s="218"/>
      <c r="J26" s="239"/>
      <c r="K26" s="84" t="str">
        <f t="shared" si="0"/>
        <v>Rodando</v>
      </c>
      <c r="L26" s="224">
        <f t="shared" si="1"/>
        <v>0</v>
      </c>
      <c r="M26" s="225"/>
      <c r="N26" s="237"/>
      <c r="O26" s="238"/>
      <c r="P26" s="34">
        <f t="shared" si="2"/>
        <v>0</v>
      </c>
      <c r="Q26" s="214"/>
      <c r="R26" s="215"/>
      <c r="S26" s="51">
        <f>IF(C26=$C$87,(L26+$L$87),(L26))+IF(C26=$C$88,($L$88),(0))+IF(C26=$C$89,($L$89),(0))+IF(C26=$C$86,($L$86),(0))+IF(C26=$C$91,($L$91),(0))+IF(C26=$C$92,($L$92),(0))+IF(C26=$C$93,($L$93),(0))+IF(C26=$C$94,($L$94),(0))+IF(C26=$C$95,($L$95),(0))+IF(C26=$C$96,($L$96),(0))+IF(C26=$C$97,($L$97),(0))+IF(C26=$C$98,($L$98),(0))+IF(C26=$C$99,($L$99),(0))+IF(C26=$C$100,($L$100),(0))+IF(C26=$C$101,($L$101),(0))+IF(C26=$C$102,($L$102),(0))+IF(C26=$C$103,($L$103),(0))+IF(C26=$C$104,($L$104),(0))+IF(C26=$C$105,($L$105),(0))+IF(C26=$C$106,($L$106),(0))+IF(C26=$C$107,($L$107),(0))+IF(C26=$C$108,($L$108),(0))+IF(C26=$C$109,($L$109),(0))+IF(C26=$C$110,($L$110),(0))+IF(C26=$C$111,($L$111),(0))+IF(C26=$C$112,($L$112),(0))+IF(C26=$C$113,($L$113),(0))+IF(C26=$C$114,($L$114),(0))+IF(C26=$C$115,($L$115),(0))</f>
        <v>0</v>
      </c>
      <c r="T26" s="2"/>
    </row>
    <row r="27" spans="1:20" x14ac:dyDescent="0.2">
      <c r="A27" s="98"/>
      <c r="B27" s="49"/>
      <c r="C27" s="37"/>
      <c r="D27" s="77"/>
      <c r="E27" s="77"/>
      <c r="F27" s="236"/>
      <c r="G27" s="236"/>
      <c r="H27" s="87"/>
      <c r="I27" s="218"/>
      <c r="J27" s="239"/>
      <c r="K27" s="84" t="str">
        <f t="shared" si="0"/>
        <v>Rodando</v>
      </c>
      <c r="L27" s="226">
        <f t="shared" si="1"/>
        <v>0</v>
      </c>
      <c r="M27" s="227"/>
      <c r="N27" s="222"/>
      <c r="O27" s="223"/>
      <c r="P27" s="35">
        <f t="shared" si="2"/>
        <v>0</v>
      </c>
      <c r="Q27" s="212"/>
      <c r="R27" s="213"/>
      <c r="S27" s="51">
        <f>IF(C27=$C$87,(L27+$L$87),(L27))+IF(C27=$C$88,($L$88),(0))+IF(C27=$C$89,($L$89),(0))+IF(C27=$C$90,($L$90),(0))+IF(C27=$C$86,($L$86),(0))+IF(C27=$C$92,($L$92),(0))+IF(C27=$C$93,($L$93),(0))+IF(C27=$C$94,($L$94),(0))+IF(C27=$C$95,($L$95),(0))+IF(C27=$C$96,($L$96),(0))+IF(C27=$C$97,($L$97),(0))+IF(C27=$C$98,($L$98),(0))+IF(C27=$C$99,($L$99),(0))+IF(C27=$C$100,($L$100),(0))+IF(C27=$C$101,($L$101),(0))+IF(C27=$C$102,($L$102),(0))+IF(C27=$C$103,($L$103),(0))+IF(C27=$C$104,($L$104),(0))+IF(C27=$C$105,($L$105),(0))+IF(C27=$C$106,($L$106),(0))+IF(C27=$C$107,($L$107),(0))+IF(C27=$C$108,($L$108),(0))+IF(C27=$C$109,($L$109),(0))+IF(C27=$C$110,($L$110),(0))+IF(C27=$C$111,($L$111),(0))+IF(C27=$C$112,($L$112),(0))+IF(C27=$C$113,($L$113),(0))+IF(C27=$C$114,($L$114),(0))+IF(C27=$C$115,($L$115),(0))</f>
        <v>0</v>
      </c>
      <c r="T27" s="2"/>
    </row>
    <row r="28" spans="1:20" x14ac:dyDescent="0.2">
      <c r="A28" s="98"/>
      <c r="B28" s="49"/>
      <c r="C28" s="37"/>
      <c r="D28" s="78"/>
      <c r="E28" s="78"/>
      <c r="F28" s="235"/>
      <c r="G28" s="235"/>
      <c r="H28" s="87"/>
      <c r="I28" s="218"/>
      <c r="J28" s="239"/>
      <c r="K28" s="84" t="str">
        <f t="shared" si="0"/>
        <v>Rodando</v>
      </c>
      <c r="L28" s="224">
        <f t="shared" si="1"/>
        <v>0</v>
      </c>
      <c r="M28" s="225"/>
      <c r="N28" s="237"/>
      <c r="O28" s="238"/>
      <c r="P28" s="34">
        <f t="shared" si="2"/>
        <v>0</v>
      </c>
      <c r="Q28" s="214"/>
      <c r="R28" s="215"/>
      <c r="S28" s="51">
        <f>IF(C28=$C$87,(L28+$L$87),(L28))+IF(C28=$C$88,($L$88),(0))+IF(C28=$C$89,($L$89),(0))+IF(C28=$C$90,($L$90),(0))+IF(C28=$C$91,($L$91),(0))+IF(C28=$C$86,($L$86),(0))+IF(C28=$C$93,($L$93),(0))+IF(C28=$C$94,($L$94),(0))+IF(C28=$C$95,($L$95),(0))+IF(C28=$C$96,($L$96),(0))+IF(C28=$C$97,($L$97),(0))+IF(C28=$C$98,($L$98),(0))+IF(C28=$C$99,($L$99),(0))+IF(C28=$C$100,($L$100),(0))+IF(C28=$C$101,($L$101),(0))+IF(C28=$C$102,($L$102),(0))+IF(C28=$C$103,($L$103),(0))+IF(C28=$C$104,($L$104),(0))+IF(C28=$C$105,($L$105),(0))+IF(C28=$C$106,($L$106),(0))+IF(C28=$C$107,($L$107),(0))+IF(C28=$C$108,($L$108),(0))+IF(C28=$C$109,($L$109),(0))+IF(C28=$C$110,($L$110),(0))+IF(C28=$C$111,($L$111),(0))+IF(C28=$C$112,($L$112),(0))+IF(C28=$C$113,($L$113),(0))+IF(C28=$C$114,($L$114),(0))+IF(C28=$C$115,($L$115),(0))</f>
        <v>0</v>
      </c>
      <c r="T28" s="2"/>
    </row>
    <row r="29" spans="1:20" x14ac:dyDescent="0.2">
      <c r="A29" s="98"/>
      <c r="B29" s="49"/>
      <c r="C29" s="37"/>
      <c r="D29" s="77"/>
      <c r="E29" s="77"/>
      <c r="F29" s="236"/>
      <c r="G29" s="236"/>
      <c r="H29" s="87"/>
      <c r="I29" s="218"/>
      <c r="J29" s="239"/>
      <c r="K29" s="84" t="str">
        <f t="shared" si="0"/>
        <v>Rodando</v>
      </c>
      <c r="L29" s="226">
        <f t="shared" si="1"/>
        <v>0</v>
      </c>
      <c r="M29" s="227"/>
      <c r="N29" s="222"/>
      <c r="O29" s="223"/>
      <c r="P29" s="35">
        <f t="shared" si="2"/>
        <v>0</v>
      </c>
      <c r="Q29" s="212"/>
      <c r="R29" s="213"/>
      <c r="S29" s="51">
        <f>IF(C29=$C$87,(L29+$L$87),(L29))+IF(C29=$C$88,($L$88),(0))+IF(C29=$C$89,($L$89),(0))+IF(C29=$C$90,($L$90),(0))+IF(C29=$C$91,($L$91),(0))+IF(C29=$C$92,($L$92),(0))+IF(C29=$C$86,($L$86),(0))+IF(C29=$C$94,($L$94),(0))+IF(C29=$C$95,($L$95),(0))+IF(C29=$C$96,($L$96),(0))+IF(C29=$C$97,($L$97),(0))+IF(C29=$C$98,($L$98),(0))+IF(C29=$C$99,($L$99),(0))+IF(C29=$C$100,($L$100),(0))+IF(C29=$C$101,($L$101),(0))+IF(C29=$C$102,($L$102),(0))+IF(C29=$C$103,($L$103),(0))+IF(C29=$C$104,($L$104),(0))+IF(C29=$C$105,($L$105),(0))+IF(C29=$C$106,($L$106),(0))+IF(C29=$C$107,($L$107),(0))+IF(C29=$C$108,($L$108),(0))+IF(C29=$C$109,($L$109),(0))+IF(C29=$C$110,($L$110),(0))+IF(C29=$C$111,($L$111),(0))+IF(C29=$C$112,($L$112),(0))+IF(C29=$C$113,($L$113),(0))+IF(C29=$C$114,($L$114),(0))+IF(C29=$C$115,($L$115),(0))</f>
        <v>0</v>
      </c>
      <c r="T29" s="2"/>
    </row>
    <row r="30" spans="1:20" x14ac:dyDescent="0.2">
      <c r="A30" s="98"/>
      <c r="B30" s="49"/>
      <c r="C30" s="37"/>
      <c r="D30" s="78"/>
      <c r="E30" s="78"/>
      <c r="F30" s="235"/>
      <c r="G30" s="235"/>
      <c r="H30" s="87"/>
      <c r="I30" s="218"/>
      <c r="J30" s="239"/>
      <c r="K30" s="84" t="str">
        <f t="shared" si="0"/>
        <v>Rodando</v>
      </c>
      <c r="L30" s="224">
        <f t="shared" si="1"/>
        <v>0</v>
      </c>
      <c r="M30" s="225"/>
      <c r="N30" s="237"/>
      <c r="O30" s="238"/>
      <c r="P30" s="34">
        <f t="shared" si="2"/>
        <v>0</v>
      </c>
      <c r="Q30" s="214"/>
      <c r="R30" s="215"/>
      <c r="S30" s="51">
        <f>IF(C30=$C$87,(L30+$L$87),(L30))+IF(C30=$C$88,($L$88),(0))+IF(C30=$C$89,($L$89),(0))+IF(C30=$C$90,($L$90),(0))+IF(C30=$C$91,($L$91),(0))+IF(C30=$C$92,($L$92),(0))+IF(C30=$C$93,($L$93),(0))+IF(C30=$C$86,($L$86),(0))+IF(C30=$C$95,($L$95),(0))+IF(C30=$C$96,($L$96),(0))+IF(C30=$C$97,($L$97),(0))+IF(C30=$C$98,($L$98),(0))+IF(C30=$C$99,($L$99),(0))+IF(C30=$C$100,($L$100),(0))+IF(C30=$C$101,($L$101),(0))+IF(C30=$C$102,($L$102),(0))+IF(C30=$C$103,($L$103),(0))+IF(C30=$C$104,($L$104),(0))+IF(C30=$C$105,($L$105),(0))+IF(C30=$C$106,($L$106),(0))+IF(C30=$C$107,($L$107),(0))+IF(C30=$C$108,($L$108),(0))+IF(C30=$C$109,($L$109),(0))+IF(C30=$C$110,($L$110),(0))+IF(C30=$C$111,($L$111),(0))+IF(C30=$C$112,($L$112),(0))+IF(C30=$C$113,($L$113),(0))+IF(C30=$C$114,($L$114),(0))+IF(C30=$C$115,($L$115),(0))</f>
        <v>0</v>
      </c>
      <c r="T30" s="2"/>
    </row>
    <row r="31" spans="1:20" x14ac:dyDescent="0.2">
      <c r="A31" s="98"/>
      <c r="B31" s="49"/>
      <c r="C31" s="37"/>
      <c r="D31" s="77"/>
      <c r="E31" s="77"/>
      <c r="F31" s="236"/>
      <c r="G31" s="236"/>
      <c r="H31" s="87"/>
      <c r="I31" s="218"/>
      <c r="J31" s="239"/>
      <c r="K31" s="84" t="str">
        <f t="shared" si="0"/>
        <v>Rodando</v>
      </c>
      <c r="L31" s="226">
        <f t="shared" si="1"/>
        <v>0</v>
      </c>
      <c r="M31" s="227"/>
      <c r="N31" s="222"/>
      <c r="O31" s="223"/>
      <c r="P31" s="35">
        <f t="shared" si="2"/>
        <v>0</v>
      </c>
      <c r="Q31" s="212"/>
      <c r="R31" s="213"/>
      <c r="S31" s="51">
        <f>IF(C31=$C$87,(L31+$L$87),(L31))+IF(C31=$C$88,($L$88),(0))+IF(C31=$C$89,($L$89),(0))+IF(C31=$C$90,($L$90),(0))+IF(C31=$C$91,($L$91),(0))+IF(C31=$C$92,($L$92),(0))+IF(C31=$C$93,($L$93),(0))+IF(C31=$C$94,($L$94),(0))+IF(C31=$C$86,($L$86),(0))+IF(C31=$C$96,($L$96),(0))+IF(C31=$C$97,($L$97),(0))+IF(C31=$C$98,($L$98),(0))+IF(C31=$C$99,($L$99),(0))+IF(C31=$C$100,($L$100),(0))+IF(C31=$C$101,($L$101),(0))+IF(C31=$C$102,($L$102),(0))+IF(C31=$C$103,($L$103),(0))+IF(C31=$C$104,($L$104),(0))+IF(C31=$C$105,($L$105),(0))+IF(C31=$C$106,($L$106),(0))+IF(C31=$C$107,($L$107),(0))+IF(C31=$C$108,($L$108),(0))+IF(C31=$C$109,($L$109),(0))+IF(C31=$C$110,($L$110),(0))+IF(C31=$C$111,($L$111),(0))+IF(C31=$C$112,($L$112),(0))+IF(C31=$C$113,($L$113),(0))+IF(C31=$C$114,($L$114),(0))+IF(C31=$C$115,($L$115),(0))</f>
        <v>0</v>
      </c>
      <c r="T31" s="2"/>
    </row>
    <row r="32" spans="1:20" x14ac:dyDescent="0.2">
      <c r="A32" s="98"/>
      <c r="B32" s="49"/>
      <c r="C32" s="37"/>
      <c r="D32" s="78"/>
      <c r="E32" s="78"/>
      <c r="F32" s="235"/>
      <c r="G32" s="235"/>
      <c r="H32" s="87"/>
      <c r="I32" s="218"/>
      <c r="J32" s="239"/>
      <c r="K32" s="84" t="str">
        <f t="shared" si="0"/>
        <v>Rodando</v>
      </c>
      <c r="L32" s="224">
        <f t="shared" si="1"/>
        <v>0</v>
      </c>
      <c r="M32" s="225"/>
      <c r="N32" s="237"/>
      <c r="O32" s="238"/>
      <c r="P32" s="34">
        <f t="shared" si="2"/>
        <v>0</v>
      </c>
      <c r="Q32" s="214"/>
      <c r="R32" s="215"/>
      <c r="S32" s="51">
        <f>IF(C32=$C$87,(L32+$L$87),(L32))+IF(C32=$C$88,($L$88),(0))+IF(C32=$C$89,($L$89),(0))+IF(C32=$C$90,($L$90),(0))+IF(C32=$C$91,($L$91),(0))+IF(C32=$C$92,($L$92),(0))+IF(C32=$C$93,($L$93),(0))+IF(C32=$C$94,($L$94),(0))+IF(C32=$C$95,($L$95),(0))+IF(C32=$C$86,($L$86),(0))+IF(C32=$C$97,($L$97),(0))+IF(C32=$C$98,($L$98),(0))+IF(C32=$C$99,($L$99),(0))+IF(C32=$C$100,($L$100),(0))+IF(C32=$C$101,($L$101),(0))+IF(C32=$C$102,($L$102),(0))+IF(C32=$C$103,($L$103),(0))+IF(C32=$C$104,($L$104),(0))+IF(C32=$C$105,($L$105),(0))+IF(C32=$C$106,($L$106),(0))+IF(C32=$C$107,($L$107),(0))+IF(C32=$C$108,($L$108),(0))+IF(C32=$C$109,($L$109),(0))+IF(C32=$C$110,($L$110),(0))+IF(C32=$C$111,($L$111),(0))+IF(C32=$C$112,($L$112),(0))+IF(C32=$C$113,($L$113),(0))+IF(C32=$C$114,($L$114),(0))+IF(C32=$C$115,($L$115),(0))</f>
        <v>0</v>
      </c>
      <c r="T32" s="2"/>
    </row>
    <row r="33" spans="1:20" x14ac:dyDescent="0.2">
      <c r="A33" s="98"/>
      <c r="B33" s="49"/>
      <c r="C33" s="37"/>
      <c r="D33" s="77"/>
      <c r="E33" s="77"/>
      <c r="F33" s="236"/>
      <c r="G33" s="236"/>
      <c r="H33" s="87"/>
      <c r="I33" s="218"/>
      <c r="J33" s="239"/>
      <c r="K33" s="84" t="str">
        <f t="shared" si="0"/>
        <v>Rodando</v>
      </c>
      <c r="L33" s="226">
        <f t="shared" si="1"/>
        <v>0</v>
      </c>
      <c r="M33" s="227"/>
      <c r="N33" s="222"/>
      <c r="O33" s="223"/>
      <c r="P33" s="35">
        <f t="shared" si="2"/>
        <v>0</v>
      </c>
      <c r="Q33" s="212"/>
      <c r="R33" s="213"/>
      <c r="S33" s="51">
        <f>IF(C33=$C$87,(L33+$L$87),(L33))+IF(C33=$C$88,($L$88),(0))+IF(C33=$C$89,($L$89),(0))+IF(C33=$C$90,($L$90),(0))+IF(C33=$C$91,($L$91),(0))+IF(C33=$C$92,($L$92),(0))+IF(C33=$C$93,($L$93),(0))+IF(C33=$C$94,($L$94),(0))+IF(C33=$C$95,($L$95),(0))+IF(C33=$C$96,($L$96),(0))+IF(C33=$C$86,($L$86),(0))+IF(C33=$C$98,($L$98),(0))+IF(C33=$C$99,($L$99),(0))+IF(C33=$C$100,($L$100),(0))+IF(C33=$C$101,($L$101),(0))+IF(C33=$C$102,($L$102),(0))+IF(C33=$C$103,($L$103),(0))+IF(C33=$C$104,($L$104),(0))+IF(C33=$C$105,($L$105),(0))+IF(C33=$C$106,($L$106),(0))+IF(C33=$C$107,($L$107),(0))+IF(C33=$C$108,($L$108),(0))+IF(C33=$C$109,($L$109),(0))+IF(C33=$C$110,($L$110),(0))+IF(C33=$C$111,($L$111),(0))+IF(C33=$C$112,($L$112),(0))+IF(C33=$C$113,($L$113),(0))+IF(C33=$C$114,($L$114),(0))+IF(C33=$C$115,($L$115),(0))</f>
        <v>0</v>
      </c>
      <c r="T33" s="2"/>
    </row>
    <row r="34" spans="1:20" x14ac:dyDescent="0.2">
      <c r="A34" s="98"/>
      <c r="B34" s="49"/>
      <c r="C34" s="37"/>
      <c r="D34" s="78"/>
      <c r="E34" s="78"/>
      <c r="F34" s="235"/>
      <c r="G34" s="235"/>
      <c r="H34" s="87"/>
      <c r="I34" s="218"/>
      <c r="J34" s="239"/>
      <c r="K34" s="84" t="str">
        <f t="shared" si="0"/>
        <v>Rodando</v>
      </c>
      <c r="L34" s="224">
        <f t="shared" si="1"/>
        <v>0</v>
      </c>
      <c r="M34" s="225"/>
      <c r="N34" s="237"/>
      <c r="O34" s="238"/>
      <c r="P34" s="34">
        <f t="shared" si="2"/>
        <v>0</v>
      </c>
      <c r="Q34" s="214"/>
      <c r="R34" s="215"/>
      <c r="S34" s="51">
        <f>IF(C34=$C$87,(L34+$L$87),(L34))+IF(C34=$C$88,($L$88),(0))+IF(C34=$C$89,($L$89),(0))+IF(C34=$C$90,($L$90),(0))+IF(C34=$C$91,($L$91),(0))+IF(C34=$C$92,($L$92),(0))+IF(C34=$C$93,($L$93),(0))+IF(C34=$C$94,($L$94),(0))+IF(C34=$C$95,($L$95),(0))+IF(C34=$C$96,($L$96),(0))+IF(C34=$C$97,($L$97),(0))+IF(C34=$C$86,($L$86),(0))+IF(C34=$C$99,($L$99),(0))+IF(C34=$C$100,($L$100),(0))+IF(C34=$C$101,($L$101),(0))+IF(C34=$C$102,($L$102),(0))+IF(C34=$C$103,($L$103),(0))+IF(C34=$C$104,($L$104),(0))+IF(C34=$C$105,($L$105),(0))+IF(C34=$C$106,($L$106),(0))+IF(C34=$C$107,($L$107),(0))+IF(C34=$C$108,($L$108),(0))+IF(C34=$C$109,($L$109),(0))+IF(C34=$C$110,($L$110),(0))+IF(C34=$C$111,($L$111),(0))+IF(C34=$C$112,($L$112),(0))+IF(C34=$C$113,($L$113),(0))+IF(C34=$C$114,($L$114),(0))+IF(C34=$C$115,($L$115),(0))</f>
        <v>0</v>
      </c>
      <c r="T34" s="2"/>
    </row>
    <row r="35" spans="1:20" x14ac:dyDescent="0.2">
      <c r="A35" s="98"/>
      <c r="B35" s="49"/>
      <c r="C35" s="37"/>
      <c r="D35" s="77"/>
      <c r="E35" s="77"/>
      <c r="F35" s="236"/>
      <c r="G35" s="236"/>
      <c r="H35" s="87"/>
      <c r="I35" s="218"/>
      <c r="J35" s="239"/>
      <c r="K35" s="84" t="str">
        <f t="shared" si="0"/>
        <v>Rodando</v>
      </c>
      <c r="L35" s="226">
        <f t="shared" si="1"/>
        <v>0</v>
      </c>
      <c r="M35" s="227"/>
      <c r="N35" s="222"/>
      <c r="O35" s="223"/>
      <c r="P35" s="35">
        <f t="shared" si="2"/>
        <v>0</v>
      </c>
      <c r="Q35" s="212"/>
      <c r="R35" s="213"/>
      <c r="S35" s="51">
        <f>IF(C35=$C$87,(L35+$L$87),(L35))+IF(C35=$C$88,($L$88),(0))+IF(C35=$C$89,($L$89),(0))+IF(C35=$C$90,($L$90),(0))+IF(C35=$C$91,($L$91),(0))+IF(C35=$C$92,($L$92),(0))+IF(C35=$C$93,($L$93),(0))+IF(C35=$C$94,($L$94),(0))+IF(C35=$C$95,($L$95),(0))+IF(C35=$C$96,($L$96),(0))+IF(C35=$C$97,($L$97),(0))+IF(C35=$C$98,($L$98),(0))+IF(C35=$C$86,($L$86),(0))+IF(C35=$C$100,($L$100),(0))+IF(C35=$C$101,($L$101),(0))+IF(C35=$C$102,($L$102),(0))+IF(C35=$C$103,($L$103),(0))+IF(C35=$C$104,($L$104),(0))+IF(C35=$C$105,($L$105),(0))+IF(C35=$C$106,($L$106),(0))+IF(C35=$C$107,($L$107),(0))+IF(C35=$C$108,($L$108),(0))+IF(C35=$C$109,($L$109),(0))+IF(C35=$C$110,($L$110),(0))+IF(C35=$C$111,($L$111),(0))+IF(C35=$C$112,($L$112),(0))+IF(C35=$C$113,($L$113),(0))+IF(C35=$C$114,($L$114),(0))+IF(C35=$C$115,($L$115),(0))</f>
        <v>0</v>
      </c>
      <c r="T35" s="2"/>
    </row>
    <row r="36" spans="1:20" x14ac:dyDescent="0.2">
      <c r="A36" s="98"/>
      <c r="B36" s="49"/>
      <c r="C36" s="37"/>
      <c r="D36" s="78"/>
      <c r="E36" s="78"/>
      <c r="F36" s="235"/>
      <c r="G36" s="235"/>
      <c r="H36" s="87"/>
      <c r="I36" s="218"/>
      <c r="J36" s="239"/>
      <c r="K36" s="84" t="str">
        <f t="shared" si="0"/>
        <v>Rodando</v>
      </c>
      <c r="L36" s="224">
        <f t="shared" si="1"/>
        <v>0</v>
      </c>
      <c r="M36" s="225"/>
      <c r="N36" s="237"/>
      <c r="O36" s="238"/>
      <c r="P36" s="34">
        <f t="shared" si="2"/>
        <v>0</v>
      </c>
      <c r="Q36" s="214"/>
      <c r="R36" s="215"/>
      <c r="S36" s="51">
        <f>IF(C36=$C$87,(L36+$L$87),(L36))+IF(C36=$C$88,($L$88),(0))+IF(C36=$C$89,($L$89),(0))+IF(C36=$C$90,($L$90),(0))+IF(C36=$C$91,($L$91),(0))+IF(C36=$C$92,($L$92),(0))+IF(C36=$C$93,($L$93),(0))+IF(C36=$C$94,($L$94),(0))+IF(C36=$C$95,($L$95),(0))+IF(C36=$C$96,($L$96),(0))+IF(C36=$C$97,($L$97),(0))+IF(C36=$C$98,($L$98),(0))+IF(C36=$C$99,($L$99),(0))+IF(C36=$C$86,($L$86),(0))+IF(C36=$C$101,($L$101),(0))+IF(C36=$C$102,($L$102),(0))+IF(C36=$C$103,($L$103),(0))+IF(C36=$C$104,($L$104),(0))+IF(C36=$C$105,($L$105),(0))+IF(C36=$C$106,($L$106),(0))+IF(C36=$C$107,($L$107),(0))+IF(C36=$C$108,($L$108),(0))+IF(C36=$C$109,($L$109),(0))+IF(C36=$C$110,($L$110),(0))+IF(C36=$C$111,($L$111),(0))+IF(C36=$C$112,($L$112),(0))+IF(C36=$C$113,($L$113),(0))+IF(C36=$C$114,($L$114),(0))+IF(C36=$C$115,($L$115),(0))</f>
        <v>0</v>
      </c>
      <c r="T36" s="2"/>
    </row>
    <row r="37" spans="1:20" x14ac:dyDescent="0.2">
      <c r="A37" s="98"/>
      <c r="B37" s="49"/>
      <c r="C37" s="37"/>
      <c r="D37" s="77"/>
      <c r="E37" s="77"/>
      <c r="F37" s="236"/>
      <c r="G37" s="236"/>
      <c r="H37" s="87"/>
      <c r="I37" s="218"/>
      <c r="J37" s="239"/>
      <c r="K37" s="84" t="str">
        <f t="shared" si="0"/>
        <v>Rodando</v>
      </c>
      <c r="L37" s="226">
        <f t="shared" si="1"/>
        <v>0</v>
      </c>
      <c r="M37" s="227"/>
      <c r="N37" s="222"/>
      <c r="O37" s="223"/>
      <c r="P37" s="35">
        <f t="shared" si="2"/>
        <v>0</v>
      </c>
      <c r="Q37" s="212"/>
      <c r="R37" s="213"/>
      <c r="S37" s="51">
        <f>IF(C37=$C$87,(L37+$L$87),(L37))+IF(C37=$C$88,($L$88),(0))+IF(C37=$C$89,($L$89),(0))+IF(C37=$C$90,($L$90),(0))+IF(C37=$C$91,($L$91),(0))+IF(C37=$C$92,($L$92),(0))+IF(C37=$C$93,($L$93),(0))+IF(C37=$C$94,($L$94),(0))+IF(C37=$C$95,($L$95),(0))+IF(C37=$C$96,($L$96),(0))+IF(C37=$C$97,($L$97),(0))+IF(C37=$C$98,($L$98),(0))+IF(C37=$C$99,($L$99),(0))+IF(C37=$C$100,($L$100),(0))+IF(C37=$C$86,($L$86),(0))+IF(C37=$C$102,($L$102),(0))+IF(C37=$C$103,($L$103),(0))+IF(C37=$C$104,($L$104),(0))+IF(C37=$C$105,($L$105),(0))+IF(C37=$C$106,($L$106),(0))+IF(C37=$C$107,($L$107),(0))+IF(C37=$C$108,($L$108),(0))+IF(C37=$C$109,($L$109),(0))+IF(C37=$C$110,($L$110),(0))+IF(C37=$C$111,($L$111),(0))+IF(C37=$C$112,($L$112),(0))+IF(C37=$C$113,($L$113),(0))+IF(C37=$C$114,($L$114),(0))+IF(C37=$C$115,($L$115),(0))</f>
        <v>0</v>
      </c>
      <c r="T37" s="2"/>
    </row>
    <row r="38" spans="1:20" x14ac:dyDescent="0.2">
      <c r="A38" s="98"/>
      <c r="B38" s="49"/>
      <c r="C38" s="37"/>
      <c r="D38" s="78"/>
      <c r="E38" s="78"/>
      <c r="F38" s="235"/>
      <c r="G38" s="235"/>
      <c r="H38" s="87"/>
      <c r="I38" s="218"/>
      <c r="J38" s="239"/>
      <c r="K38" s="84" t="str">
        <f t="shared" si="0"/>
        <v>Rodando</v>
      </c>
      <c r="L38" s="224">
        <f t="shared" si="1"/>
        <v>0</v>
      </c>
      <c r="M38" s="225"/>
      <c r="N38" s="237"/>
      <c r="O38" s="238"/>
      <c r="P38" s="34">
        <f t="shared" si="2"/>
        <v>0</v>
      </c>
      <c r="Q38" s="214"/>
      <c r="R38" s="215"/>
      <c r="S38" s="51">
        <f>IF(C38=$C$87,(L38+$L$87),(L38))+IF(C38=$C$88,($L$88),(0))+IF(C38=$C$89,($L$89),(0))+IF(C38=$C$90,($L$90),(0))+IF(C38=$C$91,($L$91),(0))+IF(C38=$C$92,($L$92),(0))+IF(C38=$C$93,($L$93),(0))+IF(C38=$C$94,($L$94),(0))+IF(C38=$C$95,($L$95),(0))+IF(C38=$C$96,($L$96),(0))+IF(C38=$C$97,($L$97),(0))+IF(C38=$C$98,($L$98),(0))+IF(C38=$C$99,($L$99),(0))+IF(C38=$C$100,($L$100),(0))+IF(C38=$C$101,($L$101),(0))+IF(C38=$C$86,($L$86),(0))+IF(C38=$C$103,($L$103),(0))+IF(C38=$C$104,($L$104),(0))+IF(C38=$C$105,($L$105),(0))+IF(C38=$C$106,($L$106),(0))+IF(C38=$C$107,($L$107),(0))+IF(C38=$C$108,($L$108),(0))+IF(C38=$C$109,($L$109),(0))+IF(C38=$C$110,($L$110),(0))+IF(C38=$C$111,($L$111),(0))+IF(C38=$C$112,($L$112),(0))+IF(C38=$C$113,($L$113),(0))+IF(C38=$C$114,($L$114),(0))+IF(C38=$C$115,($L$115),(0))</f>
        <v>0</v>
      </c>
      <c r="T38" s="2"/>
    </row>
    <row r="39" spans="1:20" x14ac:dyDescent="0.2">
      <c r="A39" s="98"/>
      <c r="B39" s="49"/>
      <c r="C39" s="37"/>
      <c r="D39" s="77"/>
      <c r="E39" s="77"/>
      <c r="F39" s="236"/>
      <c r="G39" s="236"/>
      <c r="H39" s="87"/>
      <c r="I39" s="218"/>
      <c r="J39" s="239"/>
      <c r="K39" s="84" t="str">
        <f t="shared" si="0"/>
        <v>Rodando</v>
      </c>
      <c r="L39" s="226">
        <f t="shared" si="1"/>
        <v>0</v>
      </c>
      <c r="M39" s="227"/>
      <c r="N39" s="222"/>
      <c r="O39" s="223"/>
      <c r="P39" s="35">
        <f t="shared" si="2"/>
        <v>0</v>
      </c>
      <c r="Q39" s="212"/>
      <c r="R39" s="213"/>
      <c r="S39" s="51">
        <f>IF(C39=$C$87,(L39+$L$87),(L39))+IF(C39=$C$88,($L$88),(0))+IF(C39=$C$89,($L$89),(0))+IF(C39=$C$90,($L$90),(0))+IF(C39=$C$91,($L$91),(0))+IF(C39=$C$92,($L$92),(0))+IF(C39=$C$93,($L$93),(0))+IF(C39=$C$94,($L$94),(0))+IF(C39=$C$95,($L$95),(0))+IF(C39=$C$96,($L$96),(0))+IF(C39=$C$97,($L$97),(0))+IF(C39=$C$98,($L$98),(0))+IF(C39=$C$99,($L$99),(0))+IF(C39=$C$100,($L$100),(0))+IF(C39=$C$101,($L$101),(0))+IF(C39=$C$102,($L$102),(0))+IF(C39=$C$86,($L$86),(0))+IF(C39=$C$104,($L$104),(0))+IF(C39=$C$105,($L$105),(0))+IF(C39=$C$106,($L$106),(0))+IF(C39=$C$107,($L$107),(0))+IF(C39=$C$108,($L$108),(0))+IF(C39=$C$109,($L$109),(0))+IF(C39=$C$110,($L$110),(0))+IF(C39=$C$111,($L$111),(0))+IF(C39=$C$112,($L$112),(0))+IF(C39=$C$113,($L$113),(0))+IF(C39=$C$114,($L$114),(0))+IF(C39=$C$115,($L$115),(0))</f>
        <v>0</v>
      </c>
      <c r="T39" s="2"/>
    </row>
    <row r="40" spans="1:20" x14ac:dyDescent="0.2">
      <c r="A40" s="98"/>
      <c r="B40" s="49"/>
      <c r="C40" s="37"/>
      <c r="D40" s="78"/>
      <c r="E40" s="78"/>
      <c r="F40" s="235"/>
      <c r="G40" s="235"/>
      <c r="H40" s="87"/>
      <c r="I40" s="218"/>
      <c r="J40" s="239"/>
      <c r="K40" s="84" t="str">
        <f t="shared" si="0"/>
        <v>Rodando</v>
      </c>
      <c r="L40" s="224">
        <f t="shared" si="1"/>
        <v>0</v>
      </c>
      <c r="M40" s="225"/>
      <c r="N40" s="237"/>
      <c r="O40" s="238"/>
      <c r="P40" s="34">
        <f t="shared" si="2"/>
        <v>0</v>
      </c>
      <c r="Q40" s="214"/>
      <c r="R40" s="215"/>
      <c r="S40" s="51">
        <f>IF(C40=$C$87,(L40+$L$87),(L40))+IF(C40=$C$88,($L$88),(0))+IF(C40=$C$89,($L$89),(0))+IF(C40=$C$90,($L$90),(0))+IF(C40=$C$91,($L$91),(0))+IF(C40=$C$92,($L$92),(0))+IF(C40=$C$93,($L$93),(0))+IF(C40=$C$94,($L$94),(0))+IF(C40=$C$95,($L$95),(0))+IF(C40=$C$96,($L$96),(0))+IF(C40=$C$97,($L$97),(0))+IF(C40=$C$98,($L$98),(0))+IF(C40=$C$99,($L$99),(0))+IF(C40=$C$100,($L$100),(0))+IF(C40=$C$101,($L$101),(0))+IF(C40=$C$102,($L$102),(0))+IF(C40=$C$103,($L$103),(0))+IF(C40=$C$86,($L$86),(0))+IF(C40=$C$105,($L$105),(0))+IF(C40=$C$106,($L$106),(0))+IF(C40=$C$107,($L$107),(0))+IF(C40=$C$108,($L$108),(0))+IF(C40=$C$109,($L$109),(0))+IF(C40=$C$110,($L$110),(0))+IF(C40=$C$111,($L$111),(0))+IF(C40=$C$112,($L$112),(0))+IF(C40=$C$113,($L$113),(0))+IF(C40=$C$114,($L$114),(0))+IF(C40=$C$115,($L$115),(0))</f>
        <v>0</v>
      </c>
      <c r="T40" s="2"/>
    </row>
    <row r="41" spans="1:20" x14ac:dyDescent="0.2">
      <c r="A41" s="98"/>
      <c r="B41" s="49"/>
      <c r="C41" s="37"/>
      <c r="D41" s="77"/>
      <c r="E41" s="77"/>
      <c r="F41" s="236"/>
      <c r="G41" s="236"/>
      <c r="H41" s="87"/>
      <c r="I41" s="218"/>
      <c r="J41" s="239"/>
      <c r="K41" s="84" t="str">
        <f t="shared" si="0"/>
        <v>Rodando</v>
      </c>
      <c r="L41" s="226">
        <f t="shared" si="1"/>
        <v>0</v>
      </c>
      <c r="M41" s="227"/>
      <c r="N41" s="222"/>
      <c r="O41" s="223"/>
      <c r="P41" s="35">
        <f t="shared" si="2"/>
        <v>0</v>
      </c>
      <c r="Q41" s="212"/>
      <c r="R41" s="213"/>
      <c r="S41" s="51">
        <f>IF(C41=$C$87,(L41+$L$87),(L41))+IF(C41=$C$88,($L$88),(0))+IF(C41=$C$89,($L$89),(0))+IF(C41=$C$90,($L$90),(0))+IF(C41=$C$91,($L$91),(0))+IF(C41=$C$92,($L$92),(0))+IF(C41=$C$93,($L$93),(0))+IF(C41=$C$94,($L$94),(0))+IF(C41=$C$95,($L$95),(0))+IF(C41=$C$96,($L$96),(0))+IF(C41=$C$97,($L$97),(0))+IF(C41=$C$98,($L$98),(0))+IF(C41=$C$99,($L$99),(0))+IF(C41=$C$100,($L$100),(0))+IF(C41=$C$101,($L$101),(0))+IF(C41=$C$102,($L$102),(0))+IF(C41=$C$103,($L$103),(0))+IF(C41=$C$104,($L$104),(0))+IF(C41=$C$86,($L$86),(0))+IF(C41=$C$106,($L$106),(0))+IF(C41=$C$107,($L$107),(0))+IF(C41=$C$108,($L$108),(0))+IF(C41=$C$109,($L$109),(0))+IF(C41=$C$110,($L$110),(0))+IF(C41=$C$111,($L$111),(0))+IF(C41=$C$112,($L$112),(0))+IF(C41=$C$113,($L$113),(0))+IF(C41=$C$114,($L$114),(0))+IF(C41=$C$115,($L$115),(0))</f>
        <v>0</v>
      </c>
      <c r="T41" s="2"/>
    </row>
    <row r="42" spans="1:20" x14ac:dyDescent="0.2">
      <c r="A42" s="98"/>
      <c r="B42" s="49"/>
      <c r="C42" s="37"/>
      <c r="D42" s="78"/>
      <c r="E42" s="78"/>
      <c r="F42" s="235"/>
      <c r="G42" s="235"/>
      <c r="H42" s="87"/>
      <c r="I42" s="218"/>
      <c r="J42" s="239"/>
      <c r="K42" s="84" t="str">
        <f t="shared" si="0"/>
        <v>Rodando</v>
      </c>
      <c r="L42" s="224">
        <f t="shared" si="1"/>
        <v>0</v>
      </c>
      <c r="M42" s="225"/>
      <c r="N42" s="237"/>
      <c r="O42" s="238"/>
      <c r="P42" s="34">
        <f t="shared" si="2"/>
        <v>0</v>
      </c>
      <c r="Q42" s="214"/>
      <c r="R42" s="215"/>
      <c r="S42" s="51">
        <f>IF(C42=$C$87,(L42+$L$87),(L42))+IF(C42=$C$88,($L$88),(0))+IF(C42=$C$89,($L$89),(0))+IF(C42=$C$90,($L$90),(0))+IF(C42=$C$91,($L$91),(0))+IF(C42=$C$92,($L$92),(0))+IF(C42=$C$93,($L$93),(0))+IF(C42=$C$94,($L$94),(0))+IF(C42=$C$95,($L$95),(0))+IF(C42=$C$96,($L$96),(0))+IF(C42=$C$97,($L$97),(0))+IF(C42=$C$98,($L$98),(0))+IF(C42=$C$99,($L$99),(0))+IF(C42=$C$100,($L$100),(0))+IF(C42=$C$101,($L$101),(0))+IF(C42=$C$102,($L$102),(0))+IF(C42=$C$103,($L$103),(0))+IF(C42=$C$104,($L$104),(0))+IF(C42=$C$105,($L$105),(0))+IF(C42=$C$86,($L$86),(0))+IF(C42=$C$107,($L$107),(0))+IF(C42=$C$108,($L$108),(0))+IF(C42=$C$109,($L$109),(0))+IF(C42=$C$110,($L$110),(0))+IF(C42=$C$111,($L$111),(0))+IF(C42=$C$112,($L$112),(0))+IF(C42=$C$113,($L$113),(0))+IF(C42=$C$114,($L$114),(0))+IF(C42=$C$115,($L$115),(0))</f>
        <v>0</v>
      </c>
      <c r="T42" s="2"/>
    </row>
    <row r="43" spans="1:20" x14ac:dyDescent="0.2">
      <c r="A43" s="98"/>
      <c r="B43" s="49"/>
      <c r="C43" s="37"/>
      <c r="D43" s="77"/>
      <c r="E43" s="77"/>
      <c r="F43" s="236"/>
      <c r="G43" s="236"/>
      <c r="H43" s="87"/>
      <c r="I43" s="218"/>
      <c r="J43" s="239"/>
      <c r="K43" s="84" t="str">
        <f t="shared" si="0"/>
        <v>Rodando</v>
      </c>
      <c r="L43" s="226">
        <f t="shared" si="1"/>
        <v>0</v>
      </c>
      <c r="M43" s="227"/>
      <c r="N43" s="222"/>
      <c r="O43" s="223"/>
      <c r="P43" s="35">
        <f t="shared" si="2"/>
        <v>0</v>
      </c>
      <c r="Q43" s="212"/>
      <c r="R43" s="213"/>
      <c r="S43" s="51">
        <f>IF(C43=$C$87,(L43+$L$87),(L43))+IF(C43=$C$88,($L$88),(0))+IF(C43=$C$89,($L$89),(0))+IF(C43=$C$90,($L$90),(0))+IF(C43=$C$91,($L$91),(0))+IF(C43=$C$92,($L$92),(0))+IF(C43=$C$93,($L$93),(0))+IF(C43=$C$94,($L$94),(0))+IF(C43=$C$95,($L$95),(0))+IF(C43=$C$96,($L$96),(0))+IF(C43=$C$97,($L$97),(0))+IF(C43=$C$98,($L$98),(0))+IF(C43=$C$99,($L$99),(0))+IF(C43=$C$100,($L$100),(0))+IF(C43=$C$101,($L$101),(0))+IF(C43=$C$102,($L$102),(0))+IF(C43=$C$103,($L$103),(0))+IF(C43=$C$104,($L$104),(0))+IF(C43=$C$105,($L$105),(0))+IF(C43=$C$106,($L$106),(0))+IF(C43=$C$86,($L$86),(0))+IF(C43=$C$108,($L$108),(0))+IF(C43=$C$109,($L$109),(0))+IF(C43=$C$110,($L$110),(0))+IF(C43=$C$111,($L$111),(0))+IF(C43=$C$112,($L$112),(0))+IF(C43=$C$113,($L$113),(0))+IF(C43=$C$114,($L$114),(0))+IF(C43=$C$115,($L$115),(0))</f>
        <v>0</v>
      </c>
      <c r="T43" s="2"/>
    </row>
    <row r="44" spans="1:20" x14ac:dyDescent="0.2">
      <c r="A44" s="98"/>
      <c r="B44" s="49"/>
      <c r="C44" s="37"/>
      <c r="D44" s="78"/>
      <c r="E44" s="78"/>
      <c r="F44" s="235"/>
      <c r="G44" s="235"/>
      <c r="H44" s="87"/>
      <c r="I44" s="218"/>
      <c r="J44" s="239"/>
      <c r="K44" s="84" t="str">
        <f t="shared" si="0"/>
        <v>Rodando</v>
      </c>
      <c r="L44" s="224">
        <f t="shared" si="1"/>
        <v>0</v>
      </c>
      <c r="M44" s="225"/>
      <c r="N44" s="237"/>
      <c r="O44" s="238"/>
      <c r="P44" s="34">
        <f t="shared" si="2"/>
        <v>0</v>
      </c>
      <c r="Q44" s="214"/>
      <c r="R44" s="215"/>
      <c r="S44" s="51">
        <f>IF(C44=$C$87,(L44+$L$87),(L44))+IF(C44=$C$88,($L$88),(0))+IF(C44=$C$89,($L$89),(0))+IF(C44=$C$90,($L$90),(0))+IF(C44=$C$91,($L$91),(0))+IF(C44=$C$92,($L$92),(0))+IF(C44=$C$93,($L$93),(0))+IF(C44=$C$94,($L$94),(0))+IF(C44=$C$95,($L$95),(0))+IF(C44=$C$96,($L$96),(0))+IF(C44=$C$97,($L$97),(0))+IF(C44=$C$98,($L$98),(0))+IF(C44=$C$99,($L$99),(0))+IF(C44=$C$100,($L$100),(0))+IF(C44=$C$101,($L$101),(0))+IF(C44=$C$102,($L$102),(0))+IF(C44=$C$103,($L$103),(0))+IF(C44=$C$104,($L$104),(0))+IF(C44=$C$105,($L$105),(0))+IF(C44=$C$106,($L$106),(0))+IF(C44=$C$107,($L$107),(0))+IF(C44=$C$86,($L$86),(0))+IF(C44=$C$109,($L$109),(0))+IF(C44=$C$110,($L$110),(0))+IF(C44=$C$111,($L$111),(0))+IF(C44=$C$112,($L$112),(0))+IF(C44=$C$113,($L$113),(0))+IF(C44=$C$114,($L$114),(0))+IF(C44=$C$115,($L$115),(0))</f>
        <v>0</v>
      </c>
      <c r="T44" s="2"/>
    </row>
    <row r="45" spans="1:20" x14ac:dyDescent="0.2">
      <c r="A45" s="100"/>
      <c r="B45" s="49"/>
      <c r="C45" s="37"/>
      <c r="D45" s="77"/>
      <c r="E45" s="77"/>
      <c r="F45" s="236"/>
      <c r="G45" s="236"/>
      <c r="H45" s="87"/>
      <c r="I45" s="218"/>
      <c r="J45" s="239"/>
      <c r="K45" s="84" t="str">
        <f t="shared" si="0"/>
        <v>Rodando</v>
      </c>
      <c r="L45" s="226">
        <f t="shared" si="1"/>
        <v>0</v>
      </c>
      <c r="M45" s="227"/>
      <c r="N45" s="222"/>
      <c r="O45" s="223"/>
      <c r="P45" s="35">
        <f t="shared" si="2"/>
        <v>0</v>
      </c>
      <c r="Q45" s="212"/>
      <c r="R45" s="213"/>
      <c r="S45" s="51">
        <f>IF(C45=$C$87,(L45+$L$87),(L45))+IF(C45=$C$88,($L$88),(0))+IF(C45=$C$89,($L$89),(0))+IF(C45=$C$90,($L$90),(0))+IF(C45=$C$91,($L$91),(0))+IF(C45=$C$92,($L$92),(0))+IF(C45=$C$93,($L$93),(0))+IF(C45=$C$94,($L$94),(0))+IF(C45=$C$95,($L$95),(0))+IF(C45=$C$96,($L$96),(0))+IF(C45=$C$97,($L$97),(0))+IF(C45=$C$98,($L$98),(0))+IF(C45=$C$99,($L$99),(0))+IF(C45=$C$100,($L$100),(0))+IF(C45=$C$101,($L$101),(0))+IF(C45=$C$102,($L$102),(0))+IF(C45=$C$103,($L$103),(0))+IF(C45=$C$104,($L$104),(0))+IF(C45=$C$105,($L$105),(0))+IF(C45=$C$106,($L$106),(0))+IF(C45=$C$107,($L$107),(0))+IF(C45=$C$108,($L$108),(0))+IF(C45=$C$86,($L$86),(0))+IF(C45=$C$110,($L$110),(0))+IF(C45=$C$111,($L$111),(0))+IF(C45=$C$112,($L$112),(0))+IF(C45=$C$113,($L$113),(0))+IF(C45=$C$114,($L$114),(0))+IF(C45=$C$115,($L$115),(0))</f>
        <v>0</v>
      </c>
      <c r="T45" s="2"/>
    </row>
    <row r="46" spans="1:20" x14ac:dyDescent="0.2">
      <c r="A46" s="100"/>
      <c r="B46" s="49"/>
      <c r="C46" s="37"/>
      <c r="D46" s="78"/>
      <c r="E46" s="78"/>
      <c r="F46" s="235"/>
      <c r="G46" s="235"/>
      <c r="H46" s="87"/>
      <c r="I46" s="218"/>
      <c r="J46" s="239"/>
      <c r="K46" s="84" t="str">
        <f t="shared" si="0"/>
        <v>Rodando</v>
      </c>
      <c r="L46" s="224">
        <f t="shared" si="1"/>
        <v>0</v>
      </c>
      <c r="M46" s="225"/>
      <c r="N46" s="237"/>
      <c r="O46" s="238"/>
      <c r="P46" s="34">
        <f t="shared" si="2"/>
        <v>0</v>
      </c>
      <c r="Q46" s="214"/>
      <c r="R46" s="215"/>
      <c r="S46" s="51">
        <f>IF(C46=$C$87,(L46+$L$87),(L46))+IF(C46=$C$88,($L$88),(0))+IF(C46=$C$89,($L$89),(0))+IF(C46=$C$90,($L$90),(0))+IF(C46=$C$91,($L$91),(0))+IF(C46=$C$92,($L$92),(0))+IF(C46=$C$93,($L$93),(0))+IF(C46=$C$94,($L$94),(0))+IF(C46=$C$95,($L$95),(0))+IF(C46=$C$96,($L$96),(0))+IF(C46=$C$97,($L$97),(0))+IF(C46=$C$98,($L$98),(0))+IF(C46=$C$99,($L$99),(0))+IF(C46=$C$100,($L$100),(0))+IF(C46=$C$101,($L$101),(0))+IF(C46=$C$102,($L$102),(0))+IF(C46=$C$103,($L$103),(0))+IF(C46=$C$104,($L$104),(0))+IF(C46=$C$105,($L$105),(0))+IF(C46=$C$106,($L$106),(0))+IF(C46=$C$107,($L$107),(0))+IF(C46=$C$108,($L$108),(0))+IF(C46=$C$109,($L$109),(0))+IF(C46=$C$86,($L$86),(0))+IF(C46=$C$111,($L$111),(0))+IF(C46=$C$112,($L$112),(0))+IF(C46=$C$113,($L$113),(0))+IF(C46=$C$114,($L$114),(0))+IF(C46=$C$115,($L$115),(0))</f>
        <v>0</v>
      </c>
      <c r="T46" s="2"/>
    </row>
    <row r="47" spans="1:20" x14ac:dyDescent="0.2">
      <c r="A47" s="100"/>
      <c r="B47" s="49"/>
      <c r="C47" s="37"/>
      <c r="D47" s="77"/>
      <c r="E47" s="77"/>
      <c r="F47" s="236"/>
      <c r="G47" s="236"/>
      <c r="H47" s="87"/>
      <c r="I47" s="218"/>
      <c r="J47" s="239"/>
      <c r="K47" s="84" t="str">
        <f t="shared" si="0"/>
        <v>Rodando</v>
      </c>
      <c r="L47" s="226">
        <f t="shared" si="1"/>
        <v>0</v>
      </c>
      <c r="M47" s="227"/>
      <c r="N47" s="222"/>
      <c r="O47" s="223"/>
      <c r="P47" s="35">
        <f t="shared" si="2"/>
        <v>0</v>
      </c>
      <c r="Q47" s="212"/>
      <c r="R47" s="213"/>
      <c r="S47" s="51">
        <f>IF(C47=$C$87,(L47+$L$87),(L47))+IF(C47=$C$88,($L$88),(0))+IF(C47=$C$89,($L$89),(0))+IF(C47=$C$90,($L$90),(0))+IF(C47=$C$91,($L$91),(0))+IF(C47=$C$92,($L$92),(0))+IF(C47=$C$93,($L$93),(0))+IF(C47=$C$94,($L$94),(0))+IF(C47=$C$95,($L$95),(0))+IF(C47=$C$96,($L$96),(0))+IF(C47=$C$97,($L$97),(0))+IF(C47=$C$98,($L$98),(0))+IF(C47=$C$99,($L$99),(0))+IF(C47=$C$100,($L$100),(0))+IF(C47=$C$101,($L$101),(0))+IF(C47=$C$102,($L$102),(0))+IF(C47=$C$103,($L$103),(0))+IF(C47=$C$104,($L$104),(0))+IF(C47=$C$105,($L$105),(0))+IF(C47=$C$106,($L$106),(0))+IF(C47=$C$107,($L$107),(0))+IF(C47=$C$108,($L$108),(0))+IF(C47=$C$109,($L$109),(0))+IF(C47=$C$110,($L$110),(0))+IF(C47=$C$86,($L$86),(0))+IF(C47=$C$112,($L$112),(0))+IF(C47=$C$113,($L$113),(0))+IF(C47=$C$114,($L$114),(0))+IF(C47=$C$115,($L$115),(0))</f>
        <v>0</v>
      </c>
      <c r="T47" s="2"/>
    </row>
    <row r="48" spans="1:20" x14ac:dyDescent="0.2">
      <c r="A48" s="100"/>
      <c r="B48" s="49"/>
      <c r="C48" s="37"/>
      <c r="D48" s="78"/>
      <c r="E48" s="78"/>
      <c r="F48" s="235"/>
      <c r="G48" s="235"/>
      <c r="H48" s="87"/>
      <c r="I48" s="218"/>
      <c r="J48" s="239"/>
      <c r="K48" s="84" t="str">
        <f t="shared" si="0"/>
        <v>Rodando</v>
      </c>
      <c r="L48" s="224">
        <f t="shared" si="1"/>
        <v>0</v>
      </c>
      <c r="M48" s="225"/>
      <c r="N48" s="237"/>
      <c r="O48" s="238"/>
      <c r="P48" s="34">
        <f t="shared" si="2"/>
        <v>0</v>
      </c>
      <c r="Q48" s="214"/>
      <c r="R48" s="215"/>
      <c r="S48" s="51">
        <f>IF(C48=$C$87,(L48+$L$87),(L48))+IF(C48=$C$88,($L$88),(0))+IF(C48=$C$89,($L$89),(0))+IF(C48=$C$90,($L$90),(0))+IF(C48=$C$91,($L$91),(0))+IF(C48=$C$92,($L$92),(0))+IF(C48=$C$93,($L$93),(0))+IF(C48=$C$94,($L$94),(0))+IF(C48=$C$95,($L$95),(0))+IF(C48=$C$96,($L$96),(0))+IF(C48=$C$97,($L$97),(0))+IF(C48=$C$98,($L$98),(0))+IF(C48=$C$99,($L$99),(0))+IF(C48=$C$100,($L$100),(0))+IF(C48=$C$101,($L$101),(0))+IF(C48=$C$102,($L$102),(0))+IF(C48=$C$103,($L$103),(0))+IF(C48=$C$104,($L$104),(0))+IF(C48=$C$105,($L$105),(0))+IF(C48=$C$106,($L$106),(0))+IF(C48=$C$107,($L$107),(0))+IF(C48=$C$108,($L$108),(0))+IF(C48=$C$109,($L$109),(0))+IF(C48=$C$110,($L$110),(0))+IF(C48=$C$111,($L$111),(0))+IF(C48=$C$86,($L$86),(0))+IF(C48=$C$113,($L$113),(0))+IF(C48=$C$114,($L$114),(0))+IF(C48=$C$115,($L$115),(0))</f>
        <v>0</v>
      </c>
      <c r="T48" s="2"/>
    </row>
    <row r="49" spans="1:20" x14ac:dyDescent="0.2">
      <c r="A49" s="100"/>
      <c r="B49" s="49"/>
      <c r="C49" s="37"/>
      <c r="D49" s="77"/>
      <c r="E49" s="77"/>
      <c r="F49" s="236"/>
      <c r="G49" s="236"/>
      <c r="H49" s="87"/>
      <c r="I49" s="218"/>
      <c r="J49" s="239"/>
      <c r="K49" s="84" t="str">
        <f t="shared" si="0"/>
        <v>Rodando</v>
      </c>
      <c r="L49" s="226">
        <f t="shared" si="1"/>
        <v>0</v>
      </c>
      <c r="M49" s="227"/>
      <c r="N49" s="222"/>
      <c r="O49" s="223"/>
      <c r="P49" s="35">
        <f t="shared" si="2"/>
        <v>0</v>
      </c>
      <c r="Q49" s="212"/>
      <c r="R49" s="213"/>
      <c r="S49" s="51">
        <f>IF(C49=$C$87,(L49+$L$87),(L49))+IF(C49=$C$88,($L$88),(0))+IF(C49=$C$89,($L$89),(0))+IF(C49=$C$90,($L$90),(0))+IF(C49=$C$91,($L$91),(0))+IF(C49=$C$92,($L$92),(0))+IF(C49=$C$93,($L$93),(0))+IF(C49=$C$94,($L$94),(0))+IF(C49=$C$95,($L$95),(0))+IF(C49=$C$96,($L$96),(0))+IF(C49=$C$97,($L$97),(0))+IF(C49=$C$98,($L$98),(0))+IF(C49=$C$99,($L$99),(0))+IF(C49=$C$100,($L$100),(0))+IF(C49=$C$101,($L$101),(0))+IF(C49=$C$102,($L$102),(0))+IF(C49=$C$103,($L$103),(0))+IF(C49=$C$104,($L$104),(0))+IF(C49=$C$105,($L$105),(0))+IF(C49=$C$106,($L$106),(0))+IF(C49=$C$107,($L$107),(0))+IF(C49=$C$108,($L$108),(0))+IF(C49=$C$109,($L$109),(0))+IF(C49=$C$110,($L$110),(0))+IF(C49=$C$111,($L$111),(0))+IF(C49=$C$112,($L$112),(0))+IF(C49=$C$86,($L$86),(0))+IF(C49=$C$114,($L$114),(0))+IF(C49=$C$115,($L$115),(0))</f>
        <v>0</v>
      </c>
      <c r="T49" s="2"/>
    </row>
    <row r="50" spans="1:20" x14ac:dyDescent="0.2">
      <c r="A50" s="100"/>
      <c r="B50" s="49"/>
      <c r="C50" s="37"/>
      <c r="D50" s="78"/>
      <c r="E50" s="78"/>
      <c r="F50" s="235"/>
      <c r="G50" s="235"/>
      <c r="H50" s="87"/>
      <c r="I50" s="218"/>
      <c r="J50" s="239"/>
      <c r="K50" s="84" t="str">
        <f t="shared" si="0"/>
        <v>Rodando</v>
      </c>
      <c r="L50" s="224">
        <f t="shared" si="1"/>
        <v>0</v>
      </c>
      <c r="M50" s="225"/>
      <c r="N50" s="237"/>
      <c r="O50" s="238"/>
      <c r="P50" s="34">
        <f t="shared" si="2"/>
        <v>0</v>
      </c>
      <c r="Q50" s="214"/>
      <c r="R50" s="215"/>
      <c r="S50" s="51">
        <f>IF(C50=$C$87,(L50+$L$87),(L50))+IF(C50=$C$88,($L$88),(0))+IF(C50=$C$89,($L$89),(0))+IF(C50=$C$90,($L$90),(0))+IF(C50=$C$91,($L$91),(0))+IF(C50=$C$92,($L$92),(0))+IF(C50=$C$93,($L$93),(0))+IF(C50=$C$94,($L$94),(0))+IF(C50=$C$95,($L$95),(0))+IF(C50=$C$96,($L$96),(0))+IF(C50=$C$97,($L$97),(0))+IF(C50=$C$98,($L$98),(0))+IF(C50=$C$99,($L$99),(0))+IF(C50=$C$100,($L$100),(0))+IF(C50=$C$101,($L$101),(0))+IF(C50=$C$102,($L$102),(0))+IF(C50=$C$103,($L$103),(0))+IF(C50=$C$104,($L$104),(0))+IF(C50=$C$105,($L$105),(0))+IF(C50=$C$106,($L$106),(0))+IF(C50=$C$107,($L$107),(0))+IF(C50=$C$108,($L$108),(0))+IF(C50=$C$109,($L$109),(0))+IF(C50=$C$110,($L$110),(0))+IF(C50=$C$111,($L$111),(0))+IF(C50=$C$112,($L$112),(0))+IF(C50=$C$113,($L$113),(0))+IF(C50=$C$86,($L$86),(0))+IF(C50=$C$115,($L$115),(0))</f>
        <v>0</v>
      </c>
      <c r="T50" s="2"/>
    </row>
    <row r="51" spans="1:20" x14ac:dyDescent="0.2">
      <c r="A51" s="100"/>
      <c r="B51" s="49"/>
      <c r="C51" s="37"/>
      <c r="D51" s="77"/>
      <c r="E51" s="77"/>
      <c r="F51" s="236"/>
      <c r="G51" s="236"/>
      <c r="H51" s="87"/>
      <c r="I51" s="218"/>
      <c r="J51" s="239"/>
      <c r="K51" s="84" t="str">
        <f t="shared" si="0"/>
        <v>Rodando</v>
      </c>
      <c r="L51" s="226">
        <f t="shared" si="1"/>
        <v>0</v>
      </c>
      <c r="M51" s="227"/>
      <c r="N51" s="222"/>
      <c r="O51" s="223"/>
      <c r="P51" s="35">
        <f t="shared" si="2"/>
        <v>0</v>
      </c>
      <c r="Q51" s="212"/>
      <c r="R51" s="213"/>
      <c r="S51" s="51">
        <f>IF(C51=$C$87,(L51+$L$87),(L51))+IF(C51=$C$88,($L$88),(0))+IF(C51=$C$89,($L$89),(0))+IF(C51=$C$90,($L$90),(0))+IF(C51=$C$91,($L$91),(0))+IF(C51=$C$92,($L$92),(0))+IF(C51=$C$93,($L$93),(0))+IF(C51=$C$94,($L$94),(0))+IF(C51=$C$95,($L$95),(0))+IF(C51=$C$96,($L$96),(0))+IF(C51=$C$97,($L$97),(0))+IF(C51=$C$98,($L$98),(0))+IF(C51=$C$99,($L$99),(0))+IF(C51=$C$100,($L$100),(0))+IF(C51=$C$101,($L$101),(0))+IF(C51=$C$102,($L$102),(0))+IF(C51=$C$103,($L$103),(0))+IF(C51=$C$104,($L$104),(0))+IF(C51=$C$105,($L$105),(0))+IF(C51=$C$106,($L$106),(0))+IF(C51=$C$107,($L$107),(0))+IF(C51=$C$108,($L$108),(0))+IF(C51=$C$109,($L$109),(0))+IF(C51=$C$110,($L$110),(0))+IF(C51=$C$111,($L$111),(0))+IF(C51=$C$112,($L$112),(0))+IF(C51=$C$113,($L$113),(0))+IF(C51=$C$114,($L$114),(0))+IF(C51=$C$86,($L$86),(0))</f>
        <v>0</v>
      </c>
      <c r="T51" s="2"/>
    </row>
    <row r="52" spans="1:20" x14ac:dyDescent="0.2">
      <c r="A52" s="98"/>
      <c r="B52" s="49"/>
      <c r="C52" s="37"/>
      <c r="D52" s="78"/>
      <c r="E52" s="78"/>
      <c r="F52" s="235"/>
      <c r="G52" s="235"/>
      <c r="H52" s="87"/>
      <c r="I52" s="239"/>
      <c r="J52" s="239"/>
      <c r="K52" s="84" t="str">
        <f>IF(I52-H52&lt;=0,("Rodando"),(" "))</f>
        <v>Rodando</v>
      </c>
      <c r="L52" s="224">
        <f>IF(I52-H52&lt;=0,(0),(I52-H52))</f>
        <v>0</v>
      </c>
      <c r="M52" s="225"/>
      <c r="N52" s="237"/>
      <c r="O52" s="238"/>
      <c r="P52" s="34">
        <f>IF(L52=0,(0),(IF(Q52="Sucata",(IF(F52=0,(N52/L52),(IF(F52=1,((N52+$C$79)/L52),(IF(F52=2,((N52+$C$80)/L52),((N52+$C$81)/L52))))))),(IF(F52=0,((N52-$C$79)/L52),(N52/L52))))))</f>
        <v>0</v>
      </c>
      <c r="Q52" s="214"/>
      <c r="R52" s="215"/>
      <c r="S52" s="51">
        <f>IF(C52=$C$87,(L52+$L$87),(L52))+IF(C52=$C$88,($L$88),(0))+IF(C52=$C$89,($L$89),(0))+IF(C52=$C$90,($L$90),(0))+IF(C52=$C$91,($L$91),(0))+IF(C52=$C$92,($L$92),(0))+IF(C52=$C$93,($L$93),(0))+IF(C52=$C$94,($L$94),(0))+IF(C52=$C$95,($L$95),(0))+IF(C52=$C$96,($L$96),(0))+IF(C52=$C$97,($L$97),(0))+IF(C52=$C$98,($L$98),(0))+IF(C52=$C$99,($L$99),(0))+IF(C52=$C$100,($L$100),(0))+IF(C52=$C$101,($L$101),(0))+IF(C52=$C$102,($L$102),(0))+IF(C52=$C$103,($L$103),(0))+IF(C52=$C$104,($L$104),(0))+IF(C52=$C$105,($L$105),(0))+IF(C52=$C$106,($L$106),(0))+IF(C52=$C$107,($L$107),(0))+IF(C52=$C$108,($L$108),(0))+IF(C52=$C$109,($L$109),(0))+IF(C52=$C$110,($L$110),(0))+IF(C52=$C$111,($L$111),(0))+IF(C52=$C$112,($L$112),(0))+IF(C52=$C$113,($L$113),(0))+IF(C52=$C$114,($L$114),(0))+IF(C52=$C$115,($L$115),(0))</f>
        <v>0</v>
      </c>
    </row>
    <row r="53" spans="1:20" x14ac:dyDescent="0.2">
      <c r="A53" s="98"/>
      <c r="B53" s="49"/>
      <c r="C53" s="37"/>
      <c r="D53" s="77"/>
      <c r="E53" s="77"/>
      <c r="F53" s="236"/>
      <c r="G53" s="236"/>
      <c r="H53" s="87"/>
      <c r="I53" s="218"/>
      <c r="J53" s="239"/>
      <c r="K53" s="84" t="str">
        <f t="shared" ref="K53:K81" si="3">IF(I53-H53&lt;=0,("Rodando"),(" "))</f>
        <v>Rodando</v>
      </c>
      <c r="L53" s="226">
        <f t="shared" ref="L53:L81" si="4">IF(I53-H53&lt;=0,(0),(I53-H53))</f>
        <v>0</v>
      </c>
      <c r="M53" s="227"/>
      <c r="N53" s="222"/>
      <c r="O53" s="223"/>
      <c r="P53" s="35">
        <f t="shared" ref="P53:P81" si="5">IF(L53=0,(0),(IF(Q53="Sucata",(IF(F53=0,(N53/L53),(IF(F53=1,((N53+$C$79)/L53),(IF(F53=2,((N53+$C$80)/L53),((N53+$C$81)/L53))))))),(IF(F53=0,((N53-$C$79)/L53),(N53/L53))))))</f>
        <v>0</v>
      </c>
      <c r="Q53" s="212"/>
      <c r="R53" s="213"/>
      <c r="S53" s="51">
        <f>IF(C53=$C$86,(L53+$L$86),(L53))+IF(C53=$C$88,($L$88),(0))+IF(C53=$C$89,($L$89),(0))+IF(C53=$C$90,($L$90),(0))+IF(C53=$C$91,($L$91),(0))+IF(C53=$C$92,($L$92),(0))+IF(C53=$C$93,($L$93),(0))+IF(C53=$C$94,($L$94),(0))+IF(C53=$C$95,($L$95),(0))+IF(C53=$C$96,($L$96),(0))+IF(C53=$C$97,($L$97),(0))+IF(C53=$C$98,($L$98),(0))+IF(C53=$C$99,($L$99),(0))+IF(C53=$C$100,($L$100),(0))+IF(C53=$C$101,($L$101),(0))+IF(C53=$C$102,($L$102),(0))+IF(C53=$C$103,($L$103),(0))+IF(C53=$C$104,($L$104),(0))+IF(C53=$C$105,($L$105),(0))+IF(C53=$C$106,($L$106),(0))+IF(C53=$C$107,($L$107),(0))+IF(C53=$C$108,($L$108),(0))+IF(C53=$C$109,($L$109),(0))+IF(C53=$C$110,($L$110),(0))+IF(C53=$C$111,($L$111),(0))+IF(C53=$C$112,($L$112),(0))+IF(C53=$C$113,($L$113),(0))+IF(C53=$C$114,($L$114),(0))+IF(C53=$C$115,($L$115),(0))</f>
        <v>0</v>
      </c>
    </row>
    <row r="54" spans="1:20" x14ac:dyDescent="0.2">
      <c r="A54" s="98"/>
      <c r="B54" s="49"/>
      <c r="C54" s="37"/>
      <c r="D54" s="78"/>
      <c r="E54" s="78"/>
      <c r="F54" s="235"/>
      <c r="G54" s="235"/>
      <c r="H54" s="87"/>
      <c r="I54" s="218"/>
      <c r="J54" s="239"/>
      <c r="K54" s="84" t="str">
        <f t="shared" si="3"/>
        <v>Rodando</v>
      </c>
      <c r="L54" s="224">
        <f t="shared" si="4"/>
        <v>0</v>
      </c>
      <c r="M54" s="225"/>
      <c r="N54" s="237"/>
      <c r="O54" s="238"/>
      <c r="P54" s="34">
        <f t="shared" si="5"/>
        <v>0</v>
      </c>
      <c r="Q54" s="214"/>
      <c r="R54" s="215"/>
      <c r="S54" s="51">
        <f>IF(C54=$C$87,(L54+$L$87),(L54))+IF(C54=$C$86,($L$86),(0))+IF(C54=$C$89,($L$89),(0))+IF(C54=$C$90,($L$90),(0))+IF(C54=$C$91,($L$91),(0))+IF(C54=$C$92,($L$92),(0))+IF(C54=$C$93,($L$93),(0))+IF(C54=$C$94,($L$94),(0))+IF(C54=$C$95,($L$95),(0))+IF(C54=$C$96,($L$96),(0))+IF(C54=$C$97,($L$97),(0))+IF(C54=$C$98,($L$98),(0))+IF(C54=$C$99,($L$99),(0))+IF(C54=$C$100,($L$100),(0))+IF(C54=$C$101,($L$101),(0))+IF(C54=$C$102,($L$102),(0))+IF(C54=$C$103,($L$103),(0))+IF(C54=$C$104,($L$104),(0))+IF(C54=$C$105,($L$105),(0))+IF(C54=$C$106,($L$106),(0))+IF(C54=$C$107,($L$107),(0))+IF(C54=$C$108,($L$108),(0))+IF(C54=$C$109,($L$109),(0))+IF(C54=$C$110,($L$110),(0))+IF(C54=$C$111,($L$111),(0))+IF(C54=$C$112,($L$112),(0))+IF(C54=$C$113,($L$113),(0))+IF(C54=$C$114,($L$114),(0))+IF(C54=$C$115,($L$115),(0))</f>
        <v>0</v>
      </c>
    </row>
    <row r="55" spans="1:20" x14ac:dyDescent="0.2">
      <c r="A55" s="98"/>
      <c r="B55" s="49"/>
      <c r="C55" s="37"/>
      <c r="D55" s="77"/>
      <c r="E55" s="77"/>
      <c r="F55" s="236"/>
      <c r="G55" s="236"/>
      <c r="H55" s="87"/>
      <c r="I55" s="218"/>
      <c r="J55" s="239"/>
      <c r="K55" s="84" t="str">
        <f t="shared" si="3"/>
        <v>Rodando</v>
      </c>
      <c r="L55" s="226">
        <f t="shared" si="4"/>
        <v>0</v>
      </c>
      <c r="M55" s="227"/>
      <c r="N55" s="222"/>
      <c r="O55" s="223"/>
      <c r="P55" s="35">
        <f t="shared" si="5"/>
        <v>0</v>
      </c>
      <c r="Q55" s="212"/>
      <c r="R55" s="213"/>
      <c r="S55" s="51">
        <f>IF(C55=$C$87,(L55+$L$87),(L55))+IF(C55=$C$88,($L$88),(0))+IF(C55=$C$86,($L$86),(0))+IF(C55=$C$90,($L$90),(0))+IF(C55=$C$91,($L$91),(0))+IF(C55=$C$92,($L$92),(0))+IF(C55=$C$93,($L$93),(0))+IF(C55=$C$94,($L$94),(0))+IF(C55=$C$95,($L$95),(0))+IF(C55=$C$96,($L$96),(0))+IF(C55=$C$97,($L$97),(0))+IF(C55=$C$98,($L$98),(0))+IF(C55=$C$99,($L$99),(0))+IF(C55=$C$100,($L$100),(0))+IF(C55=$C$101,($L$101),(0))+IF(C55=$C$102,($L$102),(0))+IF(C55=$C$103,($L$103),(0))+IF(C55=$C$104,($L$104),(0))+IF(C55=$C$105,($L$105),(0))+IF(C55=$C$106,($L$106),(0))+IF(C55=$C$107,($L$107),(0))+IF(C55=$C$108,($L$108),(0))+IF(C55=$C$109,($L$109),(0))+IF(C55=$C$110,($L$110),(0))+IF(C55=$C$111,($L$111),(0))+IF(C55=$C$112,($L$112),(0))+IF(C55=$C$113,($L$113),(0))+IF(C55=$C$114,($L$114),(0))+IF(C55=$C$115,($L$115),(0))</f>
        <v>0</v>
      </c>
    </row>
    <row r="56" spans="1:20" x14ac:dyDescent="0.2">
      <c r="A56" s="98"/>
      <c r="B56" s="49"/>
      <c r="C56" s="37"/>
      <c r="D56" s="78"/>
      <c r="E56" s="78"/>
      <c r="F56" s="235"/>
      <c r="G56" s="235"/>
      <c r="H56" s="87"/>
      <c r="I56" s="218"/>
      <c r="J56" s="239"/>
      <c r="K56" s="84" t="str">
        <f t="shared" si="3"/>
        <v>Rodando</v>
      </c>
      <c r="L56" s="224">
        <f t="shared" si="4"/>
        <v>0</v>
      </c>
      <c r="M56" s="225"/>
      <c r="N56" s="237"/>
      <c r="O56" s="238"/>
      <c r="P56" s="34">
        <f t="shared" si="5"/>
        <v>0</v>
      </c>
      <c r="Q56" s="214"/>
      <c r="R56" s="215"/>
      <c r="S56" s="51">
        <f>IF(C56=$C$87,(L56+$L$87),(L56))+IF(C56=$C$88,($L$88),(0))+IF(C56=$C$89,($L$89),(0))+IF(C56=$C$86,($L$86),(0))+IF(C56=$C$91,($L$91),(0))+IF(C56=$C$92,($L$92),(0))+IF(C56=$C$93,($L$93),(0))+IF(C56=$C$94,($L$94),(0))+IF(C56=$C$95,($L$95),(0))+IF(C56=$C$96,($L$96),(0))+IF(C56=$C$97,($L$97),(0))+IF(C56=$C$98,($L$98),(0))+IF(C56=$C$99,($L$99),(0))+IF(C56=$C$100,($L$100),(0))+IF(C56=$C$101,($L$101),(0))+IF(C56=$C$102,($L$102),(0))+IF(C56=$C$103,($L$103),(0))+IF(C56=$C$104,($L$104),(0))+IF(C56=$C$105,($L$105),(0))+IF(C56=$C$106,($L$106),(0))+IF(C56=$C$107,($L$107),(0))+IF(C56=$C$108,($L$108),(0))+IF(C56=$C$109,($L$109),(0))+IF(C56=$C$110,($L$110),(0))+IF(C56=$C$111,($L$111),(0))+IF(C56=$C$112,($L$112),(0))+IF(C56=$C$113,($L$113),(0))+IF(C56=$C$114,($L$114),(0))+IF(C56=$C$115,($L$115),(0))</f>
        <v>0</v>
      </c>
    </row>
    <row r="57" spans="1:20" x14ac:dyDescent="0.2">
      <c r="A57" s="98"/>
      <c r="B57" s="49"/>
      <c r="C57" s="37"/>
      <c r="D57" s="77"/>
      <c r="E57" s="77"/>
      <c r="F57" s="236"/>
      <c r="G57" s="236"/>
      <c r="H57" s="87"/>
      <c r="I57" s="218"/>
      <c r="J57" s="239"/>
      <c r="K57" s="84" t="str">
        <f t="shared" si="3"/>
        <v>Rodando</v>
      </c>
      <c r="L57" s="226">
        <f t="shared" si="4"/>
        <v>0</v>
      </c>
      <c r="M57" s="227"/>
      <c r="N57" s="222"/>
      <c r="O57" s="223"/>
      <c r="P57" s="35">
        <f t="shared" si="5"/>
        <v>0</v>
      </c>
      <c r="Q57" s="212"/>
      <c r="R57" s="213"/>
      <c r="S57" s="51">
        <f>IF(C57=$C$87,(L57+$L$87),(L57))+IF(C57=$C$88,($L$88),(0))+IF(C57=$C$89,($L$89),(0))+IF(C57=$C$90,($L$90),(0))+IF(C57=$C$86,($L$86),(0))+IF(C57=$C$92,($L$92),(0))+IF(C57=$C$93,($L$93),(0))+IF(C57=$C$94,($L$94),(0))+IF(C57=$C$95,($L$95),(0))+IF(C57=$C$96,($L$96),(0))+IF(C57=$C$97,($L$97),(0))+IF(C57=$C$98,($L$98),(0))+IF(C57=$C$99,($L$99),(0))+IF(C57=$C$100,($L$100),(0))+IF(C57=$C$101,($L$101),(0))+IF(C57=$C$102,($L$102),(0))+IF(C57=$C$103,($L$103),(0))+IF(C57=$C$104,($L$104),(0))+IF(C57=$C$105,($L$105),(0))+IF(C57=$C$106,($L$106),(0))+IF(C57=$C$107,($L$107),(0))+IF(C57=$C$108,($L$108),(0))+IF(C57=$C$109,($L$109),(0))+IF(C57=$C$110,($L$110),(0))+IF(C57=$C$111,($L$111),(0))+IF(C57=$C$112,($L$112),(0))+IF(C57=$C$113,($L$113),(0))+IF(C57=$C$114,($L$114),(0))+IF(C57=$C$115,($L$115),(0))</f>
        <v>0</v>
      </c>
    </row>
    <row r="58" spans="1:20" x14ac:dyDescent="0.2">
      <c r="A58" s="98"/>
      <c r="B58" s="49"/>
      <c r="C58" s="37"/>
      <c r="D58" s="78"/>
      <c r="E58" s="78"/>
      <c r="F58" s="235"/>
      <c r="G58" s="235"/>
      <c r="H58" s="87"/>
      <c r="I58" s="218"/>
      <c r="J58" s="239"/>
      <c r="K58" s="84" t="str">
        <f t="shared" si="3"/>
        <v>Rodando</v>
      </c>
      <c r="L58" s="224">
        <f t="shared" si="4"/>
        <v>0</v>
      </c>
      <c r="M58" s="225"/>
      <c r="N58" s="237"/>
      <c r="O58" s="238"/>
      <c r="P58" s="34">
        <f t="shared" si="5"/>
        <v>0</v>
      </c>
      <c r="Q58" s="214"/>
      <c r="R58" s="215"/>
      <c r="S58" s="51">
        <f>IF(C58=$C$87,(L58+$L$87),(L58))+IF(C58=$C$88,($L$88),(0))+IF(C58=$C$89,($L$89),(0))+IF(C58=$C$90,($L$90),(0))+IF(C58=$C$91,($L$91),(0))+IF(C58=$C$86,($L$86),(0))+IF(C58=$C$93,($L$93),(0))+IF(C58=$C$94,($L$94),(0))+IF(C58=$C$95,($L$95),(0))+IF(C58=$C$96,($L$96),(0))+IF(C58=$C$97,($L$97),(0))+IF(C58=$C$98,($L$98),(0))+IF(C58=$C$99,($L$99),(0))+IF(C58=$C$100,($L$100),(0))+IF(C58=$C$101,($L$101),(0))+IF(C58=$C$102,($L$102),(0))+IF(C58=$C$103,($L$103),(0))+IF(C58=$C$104,($L$104),(0))+IF(C58=$C$105,($L$105),(0))+IF(C58=$C$106,($L$106),(0))+IF(C58=$C$107,($L$107),(0))+IF(C58=$C$108,($L$108),(0))+IF(C58=$C$109,($L$109),(0))+IF(C58=$C$110,($L$110),(0))+IF(C58=$C$111,($L$111),(0))+IF(C58=$C$112,($L$112),(0))+IF(C58=$C$113,($L$113),(0))+IF(C58=$C$114,($L$114),(0))+IF(C58=$C$115,($L$115),(0))</f>
        <v>0</v>
      </c>
    </row>
    <row r="59" spans="1:20" x14ac:dyDescent="0.2">
      <c r="A59" s="98"/>
      <c r="B59" s="49"/>
      <c r="C59" s="37"/>
      <c r="D59" s="77"/>
      <c r="E59" s="77"/>
      <c r="F59" s="236"/>
      <c r="G59" s="236"/>
      <c r="H59" s="87"/>
      <c r="I59" s="218"/>
      <c r="J59" s="239"/>
      <c r="K59" s="84" t="str">
        <f t="shared" si="3"/>
        <v>Rodando</v>
      </c>
      <c r="L59" s="226">
        <f t="shared" si="4"/>
        <v>0</v>
      </c>
      <c r="M59" s="227"/>
      <c r="N59" s="222"/>
      <c r="O59" s="223"/>
      <c r="P59" s="35">
        <f t="shared" si="5"/>
        <v>0</v>
      </c>
      <c r="Q59" s="212"/>
      <c r="R59" s="213"/>
      <c r="S59" s="51">
        <f>IF(C59=$C$87,(L59+$L$87),(L59))+IF(C59=$C$88,($L$88),(0))+IF(C59=$C$89,($L$89),(0))+IF(C59=$C$90,($L$90),(0))+IF(C59=$C$91,($L$91),(0))+IF(C59=$C$92,($L$92),(0))+IF(C59=$C$86,($L$86),(0))+IF(C59=$C$94,($L$94),(0))+IF(C59=$C$95,($L$95),(0))+IF(C59=$C$96,($L$96),(0))+IF(C59=$C$97,($L$97),(0))+IF(C59=$C$98,($L$98),(0))+IF(C59=$C$99,($L$99),(0))+IF(C59=$C$100,($L$100),(0))+IF(C59=$C$101,($L$101),(0))+IF(C59=$C$102,($L$102),(0))+IF(C59=$C$103,($L$103),(0))+IF(C59=$C$104,($L$104),(0))+IF(C59=$C$105,($L$105),(0))+IF(C59=$C$106,($L$106),(0))+IF(C59=$C$107,($L$107),(0))+IF(C59=$C$108,($L$108),(0))+IF(C59=$C$109,($L$109),(0))+IF(C59=$C$110,($L$110),(0))+IF(C59=$C$111,($L$111),(0))+IF(C59=$C$112,($L$112),(0))+IF(C59=$C$113,($L$113),(0))+IF(C59=$C$114,($L$114),(0))+IF(C59=$C$115,($L$115),(0))</f>
        <v>0</v>
      </c>
    </row>
    <row r="60" spans="1:20" x14ac:dyDescent="0.2">
      <c r="A60" s="98"/>
      <c r="B60" s="49"/>
      <c r="C60" s="37"/>
      <c r="D60" s="78"/>
      <c r="E60" s="78"/>
      <c r="F60" s="235"/>
      <c r="G60" s="235"/>
      <c r="H60" s="87"/>
      <c r="I60" s="218"/>
      <c r="J60" s="239"/>
      <c r="K60" s="84" t="str">
        <f t="shared" si="3"/>
        <v>Rodando</v>
      </c>
      <c r="L60" s="224">
        <f t="shared" si="4"/>
        <v>0</v>
      </c>
      <c r="M60" s="225"/>
      <c r="N60" s="237"/>
      <c r="O60" s="238"/>
      <c r="P60" s="34">
        <f t="shared" si="5"/>
        <v>0</v>
      </c>
      <c r="Q60" s="214"/>
      <c r="R60" s="215"/>
      <c r="S60" s="51">
        <f>IF(C60=$C$87,(L60+$L$87),(L60))+IF(C60=$C$88,($L$88),(0))+IF(C60=$C$89,($L$89),(0))+IF(C60=$C$90,($L$90),(0))+IF(C60=$C$91,($L$91),(0))+IF(C60=$C$92,($L$92),(0))+IF(C60=$C$93,($L$93),(0))+IF(C60=$C$86,($L$86),(0))+IF(C60=$C$95,($L$95),(0))+IF(C60=$C$96,($L$96),(0))+IF(C60=$C$97,($L$97),(0))+IF(C60=$C$98,($L$98),(0))+IF(C60=$C$99,($L$99),(0))+IF(C60=$C$100,($L$100),(0))+IF(C60=$C$101,($L$101),(0))+IF(C60=$C$102,($L$102),(0))+IF(C60=$C$103,($L$103),(0))+IF(C60=$C$104,($L$104),(0))+IF(C60=$C$105,($L$105),(0))+IF(C60=$C$106,($L$106),(0))+IF(C60=$C$107,($L$107),(0))+IF(C60=$C$108,($L$108),(0))+IF(C60=$C$109,($L$109),(0))+IF(C60=$C$110,($L$110),(0))+IF(C60=$C$111,($L$111),(0))+IF(C60=$C$112,($L$112),(0))+IF(C60=$C$113,($L$113),(0))+IF(C60=$C$114,($L$114),(0))+IF(C60=$C$115,($L$115),(0))</f>
        <v>0</v>
      </c>
    </row>
    <row r="61" spans="1:20" x14ac:dyDescent="0.2">
      <c r="A61" s="98"/>
      <c r="B61" s="49"/>
      <c r="C61" s="37"/>
      <c r="D61" s="77"/>
      <c r="E61" s="77"/>
      <c r="F61" s="236"/>
      <c r="G61" s="236"/>
      <c r="H61" s="87"/>
      <c r="I61" s="218"/>
      <c r="J61" s="239"/>
      <c r="K61" s="84" t="str">
        <f t="shared" si="3"/>
        <v>Rodando</v>
      </c>
      <c r="L61" s="226">
        <f t="shared" si="4"/>
        <v>0</v>
      </c>
      <c r="M61" s="227"/>
      <c r="N61" s="222"/>
      <c r="O61" s="223"/>
      <c r="P61" s="35">
        <f t="shared" si="5"/>
        <v>0</v>
      </c>
      <c r="Q61" s="212"/>
      <c r="R61" s="213"/>
      <c r="S61" s="51">
        <f>IF(C61=$C$87,(L61+$L$87),(L61))+IF(C61=$C$88,($L$88),(0))+IF(C61=$C$89,($L$89),(0))+IF(C61=$C$90,($L$90),(0))+IF(C61=$C$91,($L$91),(0))+IF(C61=$C$92,($L$92),(0))+IF(C61=$C$93,($L$93),(0))+IF(C61=$C$94,($L$94),(0))+IF(C61=$C$86,($L$86),(0))+IF(C61=$C$96,($L$96),(0))+IF(C61=$C$97,($L$97),(0))+IF(C61=$C$98,($L$98),(0))+IF(C61=$C$99,($L$99),(0))+IF(C61=$C$100,($L$100),(0))+IF(C61=$C$101,($L$101),(0))+IF(C61=$C$102,($L$102),(0))+IF(C61=$C$103,($L$103),(0))+IF(C61=$C$104,($L$104),(0))+IF(C61=$C$105,($L$105),(0))+IF(C61=$C$106,($L$106),(0))+IF(C61=$C$107,($L$107),(0))+IF(C61=$C$108,($L$108),(0))+IF(C61=$C$109,($L$109),(0))+IF(C61=$C$110,($L$110),(0))+IF(C61=$C$111,($L$111),(0))+IF(C61=$C$112,($L$112),(0))+IF(C61=$C$113,($L$113),(0))+IF(C61=$C$114,($L$114),(0))+IF(C61=$C$115,($L$115),(0))</f>
        <v>0</v>
      </c>
    </row>
    <row r="62" spans="1:20" x14ac:dyDescent="0.2">
      <c r="A62" s="98"/>
      <c r="B62" s="49"/>
      <c r="C62" s="37"/>
      <c r="D62" s="78"/>
      <c r="E62" s="78"/>
      <c r="F62" s="235"/>
      <c r="G62" s="235"/>
      <c r="H62" s="87"/>
      <c r="I62" s="218"/>
      <c r="J62" s="239"/>
      <c r="K62" s="84" t="str">
        <f t="shared" si="3"/>
        <v>Rodando</v>
      </c>
      <c r="L62" s="224">
        <f t="shared" si="4"/>
        <v>0</v>
      </c>
      <c r="M62" s="225"/>
      <c r="N62" s="237"/>
      <c r="O62" s="238"/>
      <c r="P62" s="34">
        <f t="shared" si="5"/>
        <v>0</v>
      </c>
      <c r="Q62" s="214"/>
      <c r="R62" s="215"/>
      <c r="S62" s="51">
        <f>IF(C62=$C$87,(L62+$L$87),(L62))+IF(C62=$C$88,($L$88),(0))+IF(C62=$C$89,($L$89),(0))+IF(C62=$C$90,($L$90),(0))+IF(C62=$C$91,($L$91),(0))+IF(C62=$C$92,($L$92),(0))+IF(C62=$C$93,($L$93),(0))+IF(C62=$C$94,($L$94),(0))+IF(C62=$C$95,($L$95),(0))+IF(C62=$C$86,($L$86),(0))+IF(C62=$C$97,($L$97),(0))+IF(C62=$C$98,($L$98),(0))+IF(C62=$C$99,($L$99),(0))+IF(C62=$C$100,($L$100),(0))+IF(C62=$C$101,($L$101),(0))+IF(C62=$C$102,($L$102),(0))+IF(C62=$C$103,($L$103),(0))+IF(C62=$C$104,($L$104),(0))+IF(C62=$C$105,($L$105),(0))+IF(C62=$C$106,($L$106),(0))+IF(C62=$C$107,($L$107),(0))+IF(C62=$C$108,($L$108),(0))+IF(C62=$C$109,($L$109),(0))+IF(C62=$C$110,($L$110),(0))+IF(C62=$C$111,($L$111),(0))+IF(C62=$C$112,($L$112),(0))+IF(C62=$C$113,($L$113),(0))+IF(C62=$C$114,($L$114),(0))+IF(C62=$C$115,($L$115),(0))</f>
        <v>0</v>
      </c>
    </row>
    <row r="63" spans="1:20" x14ac:dyDescent="0.2">
      <c r="A63" s="98"/>
      <c r="B63" s="49"/>
      <c r="C63" s="37"/>
      <c r="D63" s="77"/>
      <c r="E63" s="77"/>
      <c r="F63" s="236"/>
      <c r="G63" s="236"/>
      <c r="H63" s="87"/>
      <c r="I63" s="218"/>
      <c r="J63" s="239"/>
      <c r="K63" s="84" t="str">
        <f t="shared" si="3"/>
        <v>Rodando</v>
      </c>
      <c r="L63" s="226">
        <f t="shared" si="4"/>
        <v>0</v>
      </c>
      <c r="M63" s="227"/>
      <c r="N63" s="222"/>
      <c r="O63" s="223"/>
      <c r="P63" s="35">
        <f t="shared" si="5"/>
        <v>0</v>
      </c>
      <c r="Q63" s="212"/>
      <c r="R63" s="213"/>
      <c r="S63" s="51">
        <f>IF(C63=$C$87,(L63+$L$87),(L63))+IF(C63=$C$88,($L$88),(0))+IF(C63=$C$89,($L$89),(0))+IF(C63=$C$90,($L$90),(0))+IF(C63=$C$91,($L$91),(0))+IF(C63=$C$92,($L$92),(0))+IF(C63=$C$93,($L$93),(0))+IF(C63=$C$94,($L$94),(0))+IF(C63=$C$95,($L$95),(0))+IF(C63=$C$96,($L$96),(0))+IF(C63=$C$86,($L$86),(0))+IF(C63=$C$98,($L$98),(0))+IF(C63=$C$99,($L$99),(0))+IF(C63=$C$100,($L$100),(0))+IF(C63=$C$101,($L$101),(0))+IF(C63=$C$102,($L$102),(0))+IF(C63=$C$103,($L$103),(0))+IF(C63=$C$104,($L$104),(0))+IF(C63=$C$105,($L$105),(0))+IF(C63=$C$106,($L$106),(0))+IF(C63=$C$107,($L$107),(0))+IF(C63=$C$108,($L$108),(0))+IF(C63=$C$109,($L$109),(0))+IF(C63=$C$110,($L$110),(0))+IF(C63=$C$111,($L$111),(0))+IF(C63=$C$112,($L$112),(0))+IF(C63=$C$113,($L$113),(0))+IF(C63=$C$114,($L$114),(0))+IF(C63=$C$115,($L$115),(0))</f>
        <v>0</v>
      </c>
    </row>
    <row r="64" spans="1:20" x14ac:dyDescent="0.2">
      <c r="A64" s="98"/>
      <c r="B64" s="49"/>
      <c r="C64" s="37"/>
      <c r="D64" s="78"/>
      <c r="E64" s="78"/>
      <c r="F64" s="235"/>
      <c r="G64" s="235"/>
      <c r="H64" s="87"/>
      <c r="I64" s="218"/>
      <c r="J64" s="239"/>
      <c r="K64" s="84" t="str">
        <f t="shared" si="3"/>
        <v>Rodando</v>
      </c>
      <c r="L64" s="224">
        <f t="shared" si="4"/>
        <v>0</v>
      </c>
      <c r="M64" s="225"/>
      <c r="N64" s="237"/>
      <c r="O64" s="238"/>
      <c r="P64" s="34">
        <f t="shared" si="5"/>
        <v>0</v>
      </c>
      <c r="Q64" s="214"/>
      <c r="R64" s="215"/>
      <c r="S64" s="51">
        <f>IF(C64=$C$87,(L64+$L$87),(L64))+IF(C64=$C$88,($L$88),(0))+IF(C64=$C$89,($L$89),(0))+IF(C64=$C$90,($L$90),(0))+IF(C64=$C$91,($L$91),(0))+IF(C64=$C$92,($L$92),(0))+IF(C64=$C$93,($L$93),(0))+IF(C64=$C$94,($L$94),(0))+IF(C64=$C$95,($L$95),(0))+IF(C64=$C$96,($L$96),(0))+IF(C64=$C$97,($L$97),(0))+IF(C64=$C$86,($L$86),(0))+IF(C64=$C$99,($L$99),(0))+IF(C64=$C$100,($L$100),(0))+IF(C64=$C$101,($L$101),(0))+IF(C64=$C$102,($L$102),(0))+IF(C64=$C$103,($L$103),(0))+IF(C64=$C$104,($L$104),(0))+IF(C64=$C$105,($L$105),(0))+IF(C64=$C$106,($L$106),(0))+IF(C64=$C$107,($L$107),(0))+IF(C64=$C$108,($L$108),(0))+IF(C64=$C$109,($L$109),(0))+IF(C64=$C$110,($L$110),(0))+IF(C64=$C$111,($L$111),(0))+IF(C64=$C$112,($L$112),(0))+IF(C64=$C$113,($L$113),(0))+IF(C64=$C$114,($L$114),(0))+IF(C64=$C$115,($L$115),(0))</f>
        <v>0</v>
      </c>
    </row>
    <row r="65" spans="1:19" x14ac:dyDescent="0.2">
      <c r="A65" s="98"/>
      <c r="B65" s="49"/>
      <c r="C65" s="37"/>
      <c r="D65" s="77"/>
      <c r="E65" s="77"/>
      <c r="F65" s="236"/>
      <c r="G65" s="236"/>
      <c r="H65" s="87"/>
      <c r="I65" s="218"/>
      <c r="J65" s="239"/>
      <c r="K65" s="84" t="str">
        <f t="shared" si="3"/>
        <v>Rodando</v>
      </c>
      <c r="L65" s="226">
        <f t="shared" si="4"/>
        <v>0</v>
      </c>
      <c r="M65" s="227"/>
      <c r="N65" s="222"/>
      <c r="O65" s="223"/>
      <c r="P65" s="35">
        <f t="shared" si="5"/>
        <v>0</v>
      </c>
      <c r="Q65" s="212"/>
      <c r="R65" s="213"/>
      <c r="S65" s="51">
        <f>IF(C65=$C$87,(L65+$L$87),(L65))+IF(C65=$C$88,($L$88),(0))+IF(C65=$C$89,($L$89),(0))+IF(C65=$C$90,($L$90),(0))+IF(C65=$C$91,($L$91),(0))+IF(C65=$C$92,($L$92),(0))+IF(C65=$C$93,($L$93),(0))+IF(C65=$C$94,($L$94),(0))+IF(C65=$C$95,($L$95),(0))+IF(C65=$C$96,($L$96),(0))+IF(C65=$C$97,($L$97),(0))+IF(C65=$C$98,($L$98),(0))+IF(C65=$C$86,($L$86),(0))+IF(C65=$C$100,($L$100),(0))+IF(C65=$C$101,($L$101),(0))+IF(C65=$C$102,($L$102),(0))+IF(C65=$C$103,($L$103),(0))+IF(C65=$C$104,($L$104),(0))+IF(C65=$C$105,($L$105),(0))+IF(C65=$C$106,($L$106),(0))+IF(C65=$C$107,($L$107),(0))+IF(C65=$C$108,($L$108),(0))+IF(C65=$C$109,($L$109),(0))+IF(C65=$C$110,($L$110),(0))+IF(C65=$C$111,($L$111),(0))+IF(C65=$C$112,($L$112),(0))+IF(C65=$C$113,($L$113),(0))+IF(C65=$C$114,($L$114),(0))+IF(C65=$C$115,($L$115),(0))</f>
        <v>0</v>
      </c>
    </row>
    <row r="66" spans="1:19" x14ac:dyDescent="0.2">
      <c r="A66" s="98"/>
      <c r="B66" s="49"/>
      <c r="C66" s="37"/>
      <c r="D66" s="78"/>
      <c r="E66" s="78"/>
      <c r="F66" s="235"/>
      <c r="G66" s="235"/>
      <c r="H66" s="87"/>
      <c r="I66" s="218"/>
      <c r="J66" s="239"/>
      <c r="K66" s="84" t="str">
        <f t="shared" si="3"/>
        <v>Rodando</v>
      </c>
      <c r="L66" s="224">
        <f t="shared" si="4"/>
        <v>0</v>
      </c>
      <c r="M66" s="225"/>
      <c r="N66" s="237"/>
      <c r="O66" s="238"/>
      <c r="P66" s="34">
        <f t="shared" si="5"/>
        <v>0</v>
      </c>
      <c r="Q66" s="214"/>
      <c r="R66" s="215"/>
      <c r="S66" s="51">
        <f>IF(C66=$C$87,(L66+$L$87),(L66))+IF(C66=$C$88,($L$88),(0))+IF(C66=$C$89,($L$89),(0))+IF(C66=$C$90,($L$90),(0))+IF(C66=$C$91,($L$91),(0))+IF(C66=$C$92,($L$92),(0))+IF(C66=$C$93,($L$93),(0))+IF(C66=$C$94,($L$94),(0))+IF(C66=$C$95,($L$95),(0))+IF(C66=$C$96,($L$96),(0))+IF(C66=$C$97,($L$97),(0))+IF(C66=$C$98,($L$98),(0))+IF(C66=$C$99,($L$99),(0))+IF(C66=$C$86,($L$86),(0))+IF(C66=$C$101,($L$101),(0))+IF(C66=$C$102,($L$102),(0))+IF(C66=$C$103,($L$103),(0))+IF(C66=$C$104,($L$104),(0))+IF(C66=$C$105,($L$105),(0))+IF(C66=$C$106,($L$106),(0))+IF(C66=$C$107,($L$107),(0))+IF(C66=$C$108,($L$108),(0))+IF(C66=$C$109,($L$109),(0))+IF(C66=$C$110,($L$110),(0))+IF(C66=$C$111,($L$111),(0))+IF(C66=$C$112,($L$112),(0))+IF(C66=$C$113,($L$113),(0))+IF(C66=$C$114,($L$114),(0))+IF(C66=$C$115,($L$115),(0))</f>
        <v>0</v>
      </c>
    </row>
    <row r="67" spans="1:19" x14ac:dyDescent="0.2">
      <c r="A67" s="98"/>
      <c r="B67" s="49"/>
      <c r="C67" s="37"/>
      <c r="D67" s="77"/>
      <c r="E67" s="77"/>
      <c r="F67" s="236"/>
      <c r="G67" s="236"/>
      <c r="H67" s="87"/>
      <c r="I67" s="218"/>
      <c r="J67" s="239"/>
      <c r="K67" s="84" t="str">
        <f t="shared" si="3"/>
        <v>Rodando</v>
      </c>
      <c r="L67" s="226">
        <f t="shared" si="4"/>
        <v>0</v>
      </c>
      <c r="M67" s="227"/>
      <c r="N67" s="222"/>
      <c r="O67" s="223"/>
      <c r="P67" s="35">
        <f t="shared" si="5"/>
        <v>0</v>
      </c>
      <c r="Q67" s="212"/>
      <c r="R67" s="213"/>
      <c r="S67" s="51">
        <f>IF(C67=$C$87,(L67+$L$87),(L67))+IF(C67=$C$88,($L$88),(0))+IF(C67=$C$89,($L$89),(0))+IF(C67=$C$90,($L$90),(0))+IF(C67=$C$91,($L$91),(0))+IF(C67=$C$92,($L$92),(0))+IF(C67=$C$93,($L$93),(0))+IF(C67=$C$94,($L$94),(0))+IF(C67=$C$95,($L$95),(0))+IF(C67=$C$96,($L$96),(0))+IF(C67=$C$97,($L$97),(0))+IF(C67=$C$98,($L$98),(0))+IF(C67=$C$99,($L$99),(0))+IF(C67=$C$100,($L$100),(0))+IF(C67=$C$86,($L$86),(0))+IF(C67=$C$102,($L$102),(0))+IF(C67=$C$103,($L$103),(0))+IF(C67=$C$104,($L$104),(0))+IF(C67=$C$105,($L$105),(0))+IF(C67=$C$106,($L$106),(0))+IF(C67=$C$107,($L$107),(0))+IF(C67=$C$108,($L$108),(0))+IF(C67=$C$109,($L$109),(0))+IF(C67=$C$110,($L$110),(0))+IF(C67=$C$111,($L$111),(0))+IF(C67=$C$112,($L$112),(0))+IF(C67=$C$113,($L$113),(0))+IF(C67=$C$114,($L$114),(0))+IF(C67=$C$115,($L$115),(0))</f>
        <v>0</v>
      </c>
    </row>
    <row r="68" spans="1:19" x14ac:dyDescent="0.2">
      <c r="A68" s="98"/>
      <c r="B68" s="49"/>
      <c r="C68" s="37"/>
      <c r="D68" s="78"/>
      <c r="E68" s="78"/>
      <c r="F68" s="235"/>
      <c r="G68" s="235"/>
      <c r="H68" s="87"/>
      <c r="I68" s="218"/>
      <c r="J68" s="239"/>
      <c r="K68" s="84" t="str">
        <f t="shared" si="3"/>
        <v>Rodando</v>
      </c>
      <c r="L68" s="224">
        <f t="shared" si="4"/>
        <v>0</v>
      </c>
      <c r="M68" s="225"/>
      <c r="N68" s="237"/>
      <c r="O68" s="238"/>
      <c r="P68" s="34">
        <f t="shared" si="5"/>
        <v>0</v>
      </c>
      <c r="Q68" s="214"/>
      <c r="R68" s="215"/>
      <c r="S68" s="51">
        <f>IF(C68=$C$87,(L68+$L$87),(L68))+IF(C68=$C$88,($L$88),(0))+IF(C68=$C$89,($L$89),(0))+IF(C68=$C$90,($L$90),(0))+IF(C68=$C$91,($L$91),(0))+IF(C68=$C$92,($L$92),(0))+IF(C68=$C$93,($L$93),(0))+IF(C68=$C$94,($L$94),(0))+IF(C68=$C$95,($L$95),(0))+IF(C68=$C$96,($L$96),(0))+IF(C68=$C$97,($L$97),(0))+IF(C68=$C$98,($L$98),(0))+IF(C68=$C$99,($L$99),(0))+IF(C68=$C$100,($L$100),(0))+IF(C68=$C$101,($L$101),(0))+IF(C68=$C$86,($L$86),(0))+IF(C68=$C$103,($L$103),(0))+IF(C68=$C$104,($L$104),(0))+IF(C68=$C$105,($L$105),(0))+IF(C68=$C$106,($L$106),(0))+IF(C68=$C$107,($L$107),(0))+IF(C68=$C$108,($L$108),(0))+IF(C68=$C$109,($L$109),(0))+IF(C68=$C$110,($L$110),(0))+IF(C68=$C$111,($L$111),(0))+IF(C68=$C$112,($L$112),(0))+IF(C68=$C$113,($L$113),(0))+IF(C68=$C$114,($L$114),(0))+IF(C68=$C$115,($L$115),(0))</f>
        <v>0</v>
      </c>
    </row>
    <row r="69" spans="1:19" x14ac:dyDescent="0.2">
      <c r="A69" s="98"/>
      <c r="B69" s="49"/>
      <c r="C69" s="37"/>
      <c r="D69" s="77"/>
      <c r="E69" s="77"/>
      <c r="F69" s="236"/>
      <c r="G69" s="236"/>
      <c r="H69" s="87"/>
      <c r="I69" s="218"/>
      <c r="J69" s="239"/>
      <c r="K69" s="84" t="str">
        <f t="shared" si="3"/>
        <v>Rodando</v>
      </c>
      <c r="L69" s="226">
        <f t="shared" si="4"/>
        <v>0</v>
      </c>
      <c r="M69" s="227"/>
      <c r="N69" s="222"/>
      <c r="O69" s="223"/>
      <c r="P69" s="35">
        <f t="shared" si="5"/>
        <v>0</v>
      </c>
      <c r="Q69" s="212"/>
      <c r="R69" s="213"/>
      <c r="S69" s="51">
        <f>IF(C69=$C$87,(L69+$L$87),(L69))+IF(C69=$C$88,($L$88),(0))+IF(C69=$C$89,($L$89),(0))+IF(C69=$C$90,($L$90),(0))+IF(C69=$C$91,($L$91),(0))+IF(C69=$C$92,($L$92),(0))+IF(C69=$C$93,($L$93),(0))+IF(C69=$C$94,($L$94),(0))+IF(C69=$C$95,($L$95),(0))+IF(C69=$C$96,($L$96),(0))+IF(C69=$C$97,($L$97),(0))+IF(C69=$C$98,($L$98),(0))+IF(C69=$C$99,($L$99),(0))+IF(C69=$C$100,($L$100),(0))+IF(C69=$C$101,($L$101),(0))+IF(C69=$C$102,($L$102),(0))+IF(C69=$C$86,($L$86),(0))+IF(C69=$C$104,($L$104),(0))+IF(C69=$C$105,($L$105),(0))+IF(C69=$C$106,($L$106),(0))+IF(C69=$C$107,($L$107),(0))+IF(C69=$C$108,($L$108),(0))+IF(C69=$C$109,($L$109),(0))+IF(C69=$C$110,($L$110),(0))+IF(C69=$C$111,($L$111),(0))+IF(C69=$C$112,($L$112),(0))+IF(C69=$C$113,($L$113),(0))+IF(C69=$C$114,($L$114),(0))+IF(C69=$C$115,($L$115),(0))</f>
        <v>0</v>
      </c>
    </row>
    <row r="70" spans="1:19" x14ac:dyDescent="0.2">
      <c r="A70" s="98"/>
      <c r="B70" s="49"/>
      <c r="C70" s="37"/>
      <c r="D70" s="78"/>
      <c r="E70" s="78"/>
      <c r="F70" s="235"/>
      <c r="G70" s="235"/>
      <c r="H70" s="87"/>
      <c r="I70" s="218"/>
      <c r="J70" s="239"/>
      <c r="K70" s="84" t="str">
        <f t="shared" si="3"/>
        <v>Rodando</v>
      </c>
      <c r="L70" s="224">
        <f t="shared" si="4"/>
        <v>0</v>
      </c>
      <c r="M70" s="225"/>
      <c r="N70" s="237"/>
      <c r="O70" s="238"/>
      <c r="P70" s="34">
        <f t="shared" si="5"/>
        <v>0</v>
      </c>
      <c r="Q70" s="214"/>
      <c r="R70" s="215"/>
      <c r="S70" s="51">
        <f>IF(C70=$C$87,(L70+$L$87),(L70))+IF(C70=$C$88,($L$88),(0))+IF(C70=$C$89,($L$89),(0))+IF(C70=$C$90,($L$90),(0))+IF(C70=$C$91,($L$91),(0))+IF(C70=$C$92,($L$92),(0))+IF(C70=$C$93,($L$93),(0))+IF(C70=$C$94,($L$94),(0))+IF(C70=$C$95,($L$95),(0))+IF(C70=$C$96,($L$96),(0))+IF(C70=$C$97,($L$97),(0))+IF(C70=$C$98,($L$98),(0))+IF(C70=$C$99,($L$99),(0))+IF(C70=$C$100,($L$100),(0))+IF(C70=$C$101,($L$101),(0))+IF(C70=$C$102,($L$102),(0))+IF(C70=$C$103,($L$103),(0))+IF(C70=$C$86,($L$86),(0))+IF(C70=$C$105,($L$105),(0))+IF(C70=$C$106,($L$106),(0))+IF(C70=$C$107,($L$107),(0))+IF(C70=$C$108,($L$108),(0))+IF(C70=$C$109,($L$109),(0))+IF(C70=$C$110,($L$110),(0))+IF(C70=$C$111,($L$111),(0))+IF(C70=$C$112,($L$112),(0))+IF(C70=$C$113,($L$113),(0))+IF(C70=$C$114,($L$114),(0))+IF(C70=$C$115,($L$115),(0))</f>
        <v>0</v>
      </c>
    </row>
    <row r="71" spans="1:19" x14ac:dyDescent="0.2">
      <c r="A71" s="98"/>
      <c r="B71" s="49"/>
      <c r="C71" s="37"/>
      <c r="D71" s="77"/>
      <c r="E71" s="77"/>
      <c r="F71" s="236"/>
      <c r="G71" s="236"/>
      <c r="H71" s="87"/>
      <c r="I71" s="218"/>
      <c r="J71" s="239"/>
      <c r="K71" s="84" t="str">
        <f t="shared" si="3"/>
        <v>Rodando</v>
      </c>
      <c r="L71" s="226">
        <f t="shared" si="4"/>
        <v>0</v>
      </c>
      <c r="M71" s="227"/>
      <c r="N71" s="222"/>
      <c r="O71" s="223"/>
      <c r="P71" s="35">
        <f t="shared" si="5"/>
        <v>0</v>
      </c>
      <c r="Q71" s="212"/>
      <c r="R71" s="213"/>
      <c r="S71" s="51">
        <f>IF(C71=$C$87,(L71+$L$87),(L71))+IF(C71=$C$88,($L$88),(0))+IF(C71=$C$89,($L$89),(0))+IF(C71=$C$90,($L$90),(0))+IF(C71=$C$91,($L$91),(0))+IF(C71=$C$92,($L$92),(0))+IF(C71=$C$93,($L$93),(0))+IF(C71=$C$94,($L$94),(0))+IF(C71=$C$95,($L$95),(0))+IF(C71=$C$96,($L$96),(0))+IF(C71=$C$97,($L$97),(0))+IF(C71=$C$98,($L$98),(0))+IF(C71=$C$99,($L$99),(0))+IF(C71=$C$100,($L$100),(0))+IF(C71=$C$101,($L$101),(0))+IF(C71=$C$102,($L$102),(0))+IF(C71=$C$103,($L$103),(0))+IF(C71=$C$104,($L$104),(0))+IF(C71=$C$86,($L$86),(0))+IF(C71=$C$106,($L$106),(0))+IF(C71=$C$107,($L$107),(0))+IF(C71=$C$108,($L$108),(0))+IF(C71=$C$109,($L$109),(0))+IF(C71=$C$110,($L$110),(0))+IF(C71=$C$111,($L$111),(0))+IF(C71=$C$112,($L$112),(0))+IF(C71=$C$113,($L$113),(0))+IF(C71=$C$114,($L$114),(0))+IF(C71=$C$115,($L$115),(0))</f>
        <v>0</v>
      </c>
    </row>
    <row r="72" spans="1:19" x14ac:dyDescent="0.2">
      <c r="A72" s="98"/>
      <c r="B72" s="49"/>
      <c r="C72" s="37"/>
      <c r="D72" s="78"/>
      <c r="E72" s="78"/>
      <c r="F72" s="235"/>
      <c r="G72" s="235"/>
      <c r="H72" s="87"/>
      <c r="I72" s="218"/>
      <c r="J72" s="239"/>
      <c r="K72" s="84" t="str">
        <f t="shared" si="3"/>
        <v>Rodando</v>
      </c>
      <c r="L72" s="224">
        <f t="shared" si="4"/>
        <v>0</v>
      </c>
      <c r="M72" s="225"/>
      <c r="N72" s="237"/>
      <c r="O72" s="238"/>
      <c r="P72" s="34">
        <f t="shared" si="5"/>
        <v>0</v>
      </c>
      <c r="Q72" s="214"/>
      <c r="R72" s="215"/>
      <c r="S72" s="51">
        <f>IF(C72=$C$87,(L72+$L$87),(L72))+IF(C72=$C$88,($L$88),(0))+IF(C72=$C$89,($L$89),(0))+IF(C72=$C$90,($L$90),(0))+IF(C72=$C$91,($L$91),(0))+IF(C72=$C$92,($L$92),(0))+IF(C72=$C$93,($L$93),(0))+IF(C72=$C$94,($L$94),(0))+IF(C72=$C$95,($L$95),(0))+IF(C72=$C$96,($L$96),(0))+IF(C72=$C$97,($L$97),(0))+IF(C72=$C$98,($L$98),(0))+IF(C72=$C$99,($L$99),(0))+IF(C72=$C$100,($L$100),(0))+IF(C72=$C$101,($L$101),(0))+IF(C72=$C$102,($L$102),(0))+IF(C72=$C$103,($L$103),(0))+IF(C72=$C$104,($L$104),(0))+IF(C72=$C$105,($L$105),(0))+IF(C72=$C$86,($L$86),(0))+IF(C72=$C$107,($L$107),(0))+IF(C72=$C$108,($L$108),(0))+IF(C72=$C$109,($L$109),(0))+IF(C72=$C$110,($L$110),(0))+IF(C72=$C$111,($L$111),(0))+IF(C72=$C$112,($L$112),(0))+IF(C72=$C$113,($L$113),(0))+IF(C72=$C$114,($L$114),(0))+IF(C72=$C$115,($L$115),(0))</f>
        <v>0</v>
      </c>
    </row>
    <row r="73" spans="1:19" x14ac:dyDescent="0.2">
      <c r="A73" s="98"/>
      <c r="B73" s="49"/>
      <c r="C73" s="37"/>
      <c r="D73" s="77"/>
      <c r="E73" s="77"/>
      <c r="F73" s="236"/>
      <c r="G73" s="236"/>
      <c r="H73" s="87"/>
      <c r="I73" s="218"/>
      <c r="J73" s="239"/>
      <c r="K73" s="84" t="str">
        <f t="shared" si="3"/>
        <v>Rodando</v>
      </c>
      <c r="L73" s="226">
        <f t="shared" si="4"/>
        <v>0</v>
      </c>
      <c r="M73" s="227"/>
      <c r="N73" s="222"/>
      <c r="O73" s="223"/>
      <c r="P73" s="35">
        <f t="shared" si="5"/>
        <v>0</v>
      </c>
      <c r="Q73" s="212"/>
      <c r="R73" s="213"/>
      <c r="S73" s="51">
        <f>IF(C73=$C$87,(L73+$L$87),(L73))+IF(C73=$C$88,($L$88),(0))+IF(C73=$C$89,($L$89),(0))+IF(C73=$C$90,($L$90),(0))+IF(C73=$C$91,($L$91),(0))+IF(C73=$C$92,($L$92),(0))+IF(C73=$C$93,($L$93),(0))+IF(C73=$C$94,($L$94),(0))+IF(C73=$C$95,($L$95),(0))+IF(C73=$C$96,($L$96),(0))+IF(C73=$C$97,($L$97),(0))+IF(C73=$C$98,($L$98),(0))+IF(C73=$C$99,($L$99),(0))+IF(C73=$C$100,($L$100),(0))+IF(C73=$C$101,($L$101),(0))+IF(C73=$C$102,($L$102),(0))+IF(C73=$C$103,($L$103),(0))+IF(C73=$C$104,($L$104),(0))+IF(C73=$C$105,($L$105),(0))+IF(C73=$C$106,($L$106),(0))+IF(C73=$C$86,($L$86),(0))+IF(C73=$C$108,($L$108),(0))+IF(C73=$C$109,($L$109),(0))+IF(C73=$C$110,($L$110),(0))+IF(C73=$C$111,($L$111),(0))+IF(C73=$C$112,($L$112),(0))+IF(C73=$C$113,($L$113),(0))+IF(C73=$C$114,($L$114),(0))+IF(C73=$C$115,($L$115),(0))</f>
        <v>0</v>
      </c>
    </row>
    <row r="74" spans="1:19" x14ac:dyDescent="0.2">
      <c r="A74" s="98"/>
      <c r="B74" s="49"/>
      <c r="C74" s="37"/>
      <c r="D74" s="78"/>
      <c r="E74" s="78"/>
      <c r="F74" s="235"/>
      <c r="G74" s="235"/>
      <c r="H74" s="87"/>
      <c r="I74" s="218"/>
      <c r="J74" s="239"/>
      <c r="K74" s="84" t="str">
        <f t="shared" si="3"/>
        <v>Rodando</v>
      </c>
      <c r="L74" s="224">
        <f t="shared" si="4"/>
        <v>0</v>
      </c>
      <c r="M74" s="225"/>
      <c r="N74" s="237"/>
      <c r="O74" s="238"/>
      <c r="P74" s="34">
        <f t="shared" si="5"/>
        <v>0</v>
      </c>
      <c r="Q74" s="214"/>
      <c r="R74" s="215"/>
      <c r="S74" s="51">
        <f>IF(C74=$C$87,(L74+$L$87),(L74))+IF(C74=$C$88,($L$88),(0))+IF(C74=$C$89,($L$89),(0))+IF(C74=$C$90,($L$90),(0))+IF(C74=$C$91,($L$91),(0))+IF(C74=$C$92,($L$92),(0))+IF(C74=$C$93,($L$93),(0))+IF(C74=$C$94,($L$94),(0))+IF(C74=$C$95,($L$95),(0))+IF(C74=$C$96,($L$96),(0))+IF(C74=$C$97,($L$97),(0))+IF(C74=$C$98,($L$98),(0))+IF(C74=$C$99,($L$99),(0))+IF(C74=$C$100,($L$100),(0))+IF(C74=$C$101,($L$101),(0))+IF(C74=$C$102,($L$102),(0))+IF(C74=$C$103,($L$103),(0))+IF(C74=$C$104,($L$104),(0))+IF(C74=$C$105,($L$105),(0))+IF(C74=$C$106,($L$106),(0))+IF(C74=$C$107,($L$107),(0))+IF(C74=$C$86,($L$86),(0))+IF(C74=$C$109,($L$109),(0))+IF(C74=$C$110,($L$110),(0))+IF(C74=$C$111,($L$111),(0))+IF(C74=$C$112,($L$112),(0))+IF(C74=$C$113,($L$113),(0))+IF(C74=$C$114,($L$114),(0))+IF(C74=$C$115,($L$115),(0))</f>
        <v>0</v>
      </c>
    </row>
    <row r="75" spans="1:19" x14ac:dyDescent="0.2">
      <c r="A75" s="100"/>
      <c r="B75" s="49"/>
      <c r="C75" s="37"/>
      <c r="D75" s="77"/>
      <c r="E75" s="77"/>
      <c r="F75" s="236"/>
      <c r="G75" s="236"/>
      <c r="H75" s="87"/>
      <c r="I75" s="218"/>
      <c r="J75" s="239"/>
      <c r="K75" s="84" t="str">
        <f t="shared" si="3"/>
        <v>Rodando</v>
      </c>
      <c r="L75" s="226">
        <f t="shared" si="4"/>
        <v>0</v>
      </c>
      <c r="M75" s="227"/>
      <c r="N75" s="222"/>
      <c r="O75" s="223"/>
      <c r="P75" s="35">
        <f t="shared" si="5"/>
        <v>0</v>
      </c>
      <c r="Q75" s="212"/>
      <c r="R75" s="213"/>
      <c r="S75" s="51">
        <f>IF(C75=$C$87,(L75+$L$87),(L75))+IF(C75=$C$88,($L$88),(0))+IF(C75=$C$89,($L$89),(0))+IF(C75=$C$90,($L$90),(0))+IF(C75=$C$91,($L$91),(0))+IF(C75=$C$92,($L$92),(0))+IF(C75=$C$93,($L$93),(0))+IF(C75=$C$94,($L$94),(0))+IF(C75=$C$95,($L$95),(0))+IF(C75=$C$96,($L$96),(0))+IF(C75=$C$97,($L$97),(0))+IF(C75=$C$98,($L$98),(0))+IF(C75=$C$99,($L$99),(0))+IF(C75=$C$100,($L$100),(0))+IF(C75=$C$101,($L$101),(0))+IF(C75=$C$102,($L$102),(0))+IF(C75=$C$103,($L$103),(0))+IF(C75=$C$104,($L$104),(0))+IF(C75=$C$105,($L$105),(0))+IF(C75=$C$106,($L$106),(0))+IF(C75=$C$107,($L$107),(0))+IF(C75=$C$108,($L$108),(0))+IF(C75=$C$86,($L$86),(0))+IF(C75=$C$110,($L$110),(0))+IF(C75=$C$111,($L$111),(0))+IF(C75=$C$112,($L$112),(0))+IF(C75=$C$113,($L$113),(0))+IF(C75=$C$114,($L$114),(0))+IF(C75=$C$115,($L$115),(0))</f>
        <v>0</v>
      </c>
    </row>
    <row r="76" spans="1:19" x14ac:dyDescent="0.2">
      <c r="A76" s="100"/>
      <c r="B76" s="49"/>
      <c r="C76" s="37"/>
      <c r="D76" s="78"/>
      <c r="E76" s="78"/>
      <c r="F76" s="235"/>
      <c r="G76" s="235"/>
      <c r="H76" s="87"/>
      <c r="I76" s="218"/>
      <c r="J76" s="239"/>
      <c r="K76" s="84" t="str">
        <f t="shared" si="3"/>
        <v>Rodando</v>
      </c>
      <c r="L76" s="224">
        <f t="shared" si="4"/>
        <v>0</v>
      </c>
      <c r="M76" s="225"/>
      <c r="N76" s="237"/>
      <c r="O76" s="238"/>
      <c r="P76" s="34">
        <f t="shared" si="5"/>
        <v>0</v>
      </c>
      <c r="Q76" s="214"/>
      <c r="R76" s="215"/>
      <c r="S76" s="51">
        <f>IF(C76=$C$87,(L76+$L$87),(L76))+IF(C76=$C$88,($L$88),(0))+IF(C76=$C$89,($L$89),(0))+IF(C76=$C$90,($L$90),(0))+IF(C76=$C$91,($L$91),(0))+IF(C76=$C$92,($L$92),(0))+IF(C76=$C$93,($L$93),(0))+IF(C76=$C$94,($L$94),(0))+IF(C76=$C$95,($L$95),(0))+IF(C76=$C$96,($L$96),(0))+IF(C76=$C$97,($L$97),(0))+IF(C76=$C$98,($L$98),(0))+IF(C76=$C$99,($L$99),(0))+IF(C76=$C$100,($L$100),(0))+IF(C76=$C$101,($L$101),(0))+IF(C76=$C$102,($L$102),(0))+IF(C76=$C$103,($L$103),(0))+IF(C76=$C$104,($L$104),(0))+IF(C76=$C$105,($L$105),(0))+IF(C76=$C$106,($L$106),(0))+IF(C76=$C$107,($L$107),(0))+IF(C76=$C$108,($L$108),(0))+IF(C76=$C$109,($L$109),(0))+IF(C76=$C$86,($L$86),(0))+IF(C76=$C$111,($L$111),(0))+IF(C76=$C$112,($L$112),(0))+IF(C76=$C$113,($L$113),(0))+IF(C76=$C$114,($L$114),(0))+IF(C76=$C$115,($L$115),(0))</f>
        <v>0</v>
      </c>
    </row>
    <row r="77" spans="1:19" x14ac:dyDescent="0.2">
      <c r="A77" s="100"/>
      <c r="B77" s="49"/>
      <c r="C77" s="37"/>
      <c r="D77" s="77"/>
      <c r="E77" s="77"/>
      <c r="F77" s="236"/>
      <c r="G77" s="236"/>
      <c r="H77" s="87"/>
      <c r="I77" s="218"/>
      <c r="J77" s="239"/>
      <c r="K77" s="84" t="str">
        <f t="shared" si="3"/>
        <v>Rodando</v>
      </c>
      <c r="L77" s="226">
        <f t="shared" si="4"/>
        <v>0</v>
      </c>
      <c r="M77" s="227"/>
      <c r="N77" s="222"/>
      <c r="O77" s="223"/>
      <c r="P77" s="35">
        <f t="shared" si="5"/>
        <v>0</v>
      </c>
      <c r="Q77" s="212"/>
      <c r="R77" s="213"/>
      <c r="S77" s="51">
        <f>IF(C77=$C$87,(L77+$L$87),(L77))+IF(C77=$C$88,($L$88),(0))+IF(C77=$C$89,($L$89),(0))+IF(C77=$C$90,($L$90),(0))+IF(C77=$C$91,($L$91),(0))+IF(C77=$C$92,($L$92),(0))+IF(C77=$C$93,($L$93),(0))+IF(C77=$C$94,($L$94),(0))+IF(C77=$C$95,($L$95),(0))+IF(C77=$C$96,($L$96),(0))+IF(C77=$C$97,($L$97),(0))+IF(C77=$C$98,($L$98),(0))+IF(C77=$C$99,($L$99),(0))+IF(C77=$C$100,($L$100),(0))+IF(C77=$C$101,($L$101),(0))+IF(C77=$C$102,($L$102),(0))+IF(C77=$C$103,($L$103),(0))+IF(C77=$C$104,($L$104),(0))+IF(C77=$C$105,($L$105),(0))+IF(C77=$C$106,($L$106),(0))+IF(C77=$C$107,($L$107),(0))+IF(C77=$C$108,($L$108),(0))+IF(C77=$C$109,($L$109),(0))+IF(C77=$C$110,($L$110),(0))+IF(C77=$C$86,($L$86),(0))+IF(C77=$C$112,($L$112),(0))+IF(C77=$C$113,($L$113),(0))+IF(C77=$C$114,($L$114),(0))+IF(C77=$C$115,($L$115),(0))</f>
        <v>0</v>
      </c>
    </row>
    <row r="78" spans="1:19" x14ac:dyDescent="0.2">
      <c r="A78" s="100"/>
      <c r="B78" s="49"/>
      <c r="C78" s="37"/>
      <c r="D78" s="78"/>
      <c r="E78" s="78"/>
      <c r="F78" s="235"/>
      <c r="G78" s="235"/>
      <c r="H78" s="87"/>
      <c r="I78" s="218"/>
      <c r="J78" s="239"/>
      <c r="K78" s="84" t="str">
        <f t="shared" si="3"/>
        <v>Rodando</v>
      </c>
      <c r="L78" s="224">
        <f t="shared" si="4"/>
        <v>0</v>
      </c>
      <c r="M78" s="225"/>
      <c r="N78" s="237"/>
      <c r="O78" s="238"/>
      <c r="P78" s="34">
        <f t="shared" si="5"/>
        <v>0</v>
      </c>
      <c r="Q78" s="214"/>
      <c r="R78" s="215"/>
      <c r="S78" s="51">
        <f>IF(C78=$C$87,(L78+$L$87),(L78))+IF(C78=$C$88,($L$88),(0))+IF(C78=$C$89,($L$89),(0))+IF(C78=$C$90,($L$90),(0))+IF(C78=$C$91,($L$91),(0))+IF(C78=$C$92,($L$92),(0))+IF(C78=$C$93,($L$93),(0))+IF(C78=$C$94,($L$94),(0))+IF(C78=$C$95,($L$95),(0))+IF(C78=$C$96,($L$96),(0))+IF(C78=$C$97,($L$97),(0))+IF(C78=$C$98,($L$98),(0))+IF(C78=$C$99,($L$99),(0))+IF(C78=$C$100,($L$100),(0))+IF(C78=$C$101,($L$101),(0))+IF(C78=$C$102,($L$102),(0))+IF(C78=$C$103,($L$103),(0))+IF(C78=$C$104,($L$104),(0))+IF(C78=$C$105,($L$105),(0))+IF(C78=$C$106,($L$106),(0))+IF(C78=$C$107,($L$107),(0))+IF(C78=$C$108,($L$108),(0))+IF(C78=$C$109,($L$109),(0))+IF(C78=$C$110,($L$110),(0))+IF(C78=$C$111,($L$111),(0))+IF(C78=$C$86,($L$86),(0))+IF(C78=$C$113,($L$113),(0))+IF(C78=$C$114,($L$114),(0))+IF(C78=$C$115,($L$115),(0))</f>
        <v>0</v>
      </c>
    </row>
    <row r="79" spans="1:19" x14ac:dyDescent="0.2">
      <c r="A79" s="100"/>
      <c r="B79" s="49"/>
      <c r="C79" s="37"/>
      <c r="D79" s="77"/>
      <c r="E79" s="77"/>
      <c r="F79" s="236"/>
      <c r="G79" s="236"/>
      <c r="H79" s="87"/>
      <c r="I79" s="218"/>
      <c r="J79" s="239"/>
      <c r="K79" s="84" t="str">
        <f t="shared" si="3"/>
        <v>Rodando</v>
      </c>
      <c r="L79" s="226">
        <f t="shared" si="4"/>
        <v>0</v>
      </c>
      <c r="M79" s="227"/>
      <c r="N79" s="222"/>
      <c r="O79" s="223"/>
      <c r="P79" s="35">
        <f t="shared" si="5"/>
        <v>0</v>
      </c>
      <c r="Q79" s="212"/>
      <c r="R79" s="213"/>
      <c r="S79" s="51">
        <f>IF(C79=$C$87,(L79+$L$87),(L79))+IF(C79=$C$88,($L$88),(0))+IF(C79=$C$89,($L$89),(0))+IF(C79=$C$90,($L$90),(0))+IF(C79=$C$91,($L$91),(0))+IF(C79=$C$92,($L$92),(0))+IF(C79=$C$93,($L$93),(0))+IF(C79=$C$94,($L$94),(0))+IF(C79=$C$95,($L$95),(0))+IF(C79=$C$96,($L$96),(0))+IF(C79=$C$97,($L$97),(0))+IF(C79=$C$98,($L$98),(0))+IF(C79=$C$99,($L$99),(0))+IF(C79=$C$100,($L$100),(0))+IF(C79=$C$101,($L$101),(0))+IF(C79=$C$102,($L$102),(0))+IF(C79=$C$103,($L$103),(0))+IF(C79=$C$104,($L$104),(0))+IF(C79=$C$105,($L$105),(0))+IF(C79=$C$106,($L$106),(0))+IF(C79=$C$107,($L$107),(0))+IF(C79=$C$108,($L$108),(0))+IF(C79=$C$109,($L$109),(0))+IF(C79=$C$110,($L$110),(0))+IF(C79=$C$111,($L$111),(0))+IF(C79=$C$112,($L$112),(0))+IF(C79=$C$86,($L$86),(0))+IF(C79=$C$114,($L$114),(0))+IF(C79=$C$115,($L$115),(0))</f>
        <v>0</v>
      </c>
    </row>
    <row r="80" spans="1:19" x14ac:dyDescent="0.2">
      <c r="A80" s="100"/>
      <c r="B80" s="49"/>
      <c r="C80" s="37"/>
      <c r="D80" s="78"/>
      <c r="E80" s="78"/>
      <c r="F80" s="235"/>
      <c r="G80" s="235"/>
      <c r="H80" s="87"/>
      <c r="I80" s="218"/>
      <c r="J80" s="239"/>
      <c r="K80" s="84" t="str">
        <f t="shared" si="3"/>
        <v>Rodando</v>
      </c>
      <c r="L80" s="224">
        <f t="shared" si="4"/>
        <v>0</v>
      </c>
      <c r="M80" s="225"/>
      <c r="N80" s="237"/>
      <c r="O80" s="238"/>
      <c r="P80" s="34">
        <f t="shared" si="5"/>
        <v>0</v>
      </c>
      <c r="Q80" s="214"/>
      <c r="R80" s="215"/>
      <c r="S80" s="51">
        <f>IF(C80=$C$87,(L80+$L$87),(L80))+IF(C80=$C$88,($L$88),(0))+IF(C80=$C$89,($L$89),(0))+IF(C80=$C$90,($L$90),(0))+IF(C80=$C$91,($L$91),(0))+IF(C80=$C$92,($L$92),(0))+IF(C80=$C$93,($L$93),(0))+IF(C80=$C$94,($L$94),(0))+IF(C80=$C$95,($L$95),(0))+IF(C80=$C$96,($L$96),(0))+IF(C80=$C$97,($L$97),(0))+IF(C80=$C$98,($L$98),(0))+IF(C80=$C$99,($L$99),(0))+IF(C80=$C$100,($L$100),(0))+IF(C80=$C$101,($L$101),(0))+IF(C80=$C$102,($L$102),(0))+IF(C80=$C$103,($L$103),(0))+IF(C80=$C$104,($L$104),(0))+IF(C80=$C$105,($L$105),(0))+IF(C80=$C$106,($L$106),(0))+IF(C80=$C$107,($L$107),(0))+IF(C80=$C$108,($L$108),(0))+IF(C80=$C$109,($L$109),(0))+IF(C80=$C$110,($L$110),(0))+IF(C80=$C$111,($L$111),(0))+IF(C80=$C$112,($L$112),(0))+IF(C80=$C$113,($L$113),(0))+IF(C80=$C$86,($L$86),(0))+IF(C80=$C$115,($L$115),(0))</f>
        <v>0</v>
      </c>
    </row>
    <row r="81" spans="1:19" x14ac:dyDescent="0.2">
      <c r="A81" s="100"/>
      <c r="B81" s="49"/>
      <c r="C81" s="37"/>
      <c r="D81" s="77"/>
      <c r="E81" s="77"/>
      <c r="F81" s="236"/>
      <c r="G81" s="236"/>
      <c r="H81" s="87"/>
      <c r="I81" s="218"/>
      <c r="J81" s="239"/>
      <c r="K81" s="84" t="str">
        <f t="shared" si="3"/>
        <v>Rodando</v>
      </c>
      <c r="L81" s="226">
        <f t="shared" si="4"/>
        <v>0</v>
      </c>
      <c r="M81" s="227"/>
      <c r="N81" s="222"/>
      <c r="O81" s="223"/>
      <c r="P81" s="35">
        <f t="shared" si="5"/>
        <v>0</v>
      </c>
      <c r="Q81" s="212"/>
      <c r="R81" s="213"/>
      <c r="S81" s="51">
        <f>IF(C81=$C$87,(L81+$L$87),(L81))+IF(C81=$C$88,($L$88),(0))+IF(C81=$C$89,($L$89),(0))+IF(C81=$C$90,($L$90),(0))+IF(C81=$C$91,($L$91),(0))+IF(C81=$C$92,($L$92),(0))+IF(C81=$C$93,($L$93),(0))+IF(C81=$C$94,($L$94),(0))+IF(C81=$C$95,($L$95),(0))+IF(C81=$C$96,($L$96),(0))+IF(C81=$C$97,($L$97),(0))+IF(C81=$C$98,($L$98),(0))+IF(C81=$C$99,($L$99),(0))+IF(C81=$C$100,($L$100),(0))+IF(C81=$C$101,($L$101),(0))+IF(C81=$C$102,($L$102),(0))+IF(C81=$C$103,($L$103),(0))+IF(C81=$C$104,($L$104),(0))+IF(C81=$C$105,($L$105),(0))+IF(C81=$C$106,($L$106),(0))+IF(C81=$C$107,($L$107),(0))+IF(C81=$C$108,($L$108),(0))+IF(C81=$C$109,($L$109),(0))+IF(C81=$C$110,($L$110),(0))+IF(C81=$C$111,($L$111),(0))+IF(C81=$C$112,($L$112),(0))+IF(C81=$C$113,($L$113),(0))+IF(C81=$C$114,($L$114),(0))+IF(C81=$C$86,($L$86),(0))</f>
        <v>0</v>
      </c>
    </row>
    <row r="82" spans="1:19" x14ac:dyDescent="0.2">
      <c r="A82" s="98"/>
      <c r="B82" s="49"/>
      <c r="C82" s="37"/>
      <c r="D82" s="78"/>
      <c r="E82" s="78"/>
      <c r="F82" s="235"/>
      <c r="G82" s="235"/>
      <c r="H82" s="87"/>
      <c r="I82" s="239"/>
      <c r="J82" s="239"/>
      <c r="K82" s="84" t="str">
        <f>IF(I82-H82&lt;=0,("Rodando"),(" "))</f>
        <v>Rodando</v>
      </c>
      <c r="L82" s="224">
        <f>IF(I82-H82&lt;=0,(0),(I82-H82))</f>
        <v>0</v>
      </c>
      <c r="M82" s="225"/>
      <c r="N82" s="237"/>
      <c r="O82" s="238"/>
      <c r="P82" s="34">
        <f>IF(L82=0,(0),(IF(Q82="Sucata",(IF(F82=0,(N82/L82),(IF(F82=1,((N82+$C$79)/L82),(IF(F82=2,((N82+$C$80)/L82),((N82+$C$81)/L82))))))),(IF(F82=0,((N82-$C$79)/L82),(N82/L82))))))</f>
        <v>0</v>
      </c>
      <c r="Q82" s="214"/>
      <c r="R82" s="215"/>
      <c r="S82" s="51">
        <f>IF(C82=$C$87,(L82+$L$87),(L82))+IF(C82=$C$88,($L$88),(0))+IF(C82=$C$89,($L$89),(0))+IF(C82=$C$90,($L$90),(0))+IF(C82=$C$91,($L$91),(0))+IF(C82=$C$92,($L$92),(0))+IF(C82=$C$93,($L$93),(0))+IF(C82=$C$94,($L$94),(0))+IF(C82=$C$95,($L$95),(0))+IF(C82=$C$96,($L$96),(0))+IF(C82=$C$97,($L$97),(0))+IF(C82=$C$98,($L$98),(0))+IF(C82=$C$99,($L$99),(0))+IF(C82=$C$100,($L$100),(0))+IF(C82=$C$101,($L$101),(0))+IF(C82=$C$102,($L$102),(0))+IF(C82=$C$103,($L$103),(0))+IF(C82=$C$104,($L$104),(0))+IF(C82=$C$105,($L$105),(0))+IF(C82=$C$106,($L$106),(0))+IF(C82=$C$107,($L$107),(0))+IF(C82=$C$108,($L$108),(0))+IF(C82=$C$109,($L$109),(0))+IF(C82=$C$110,($L$110),(0))+IF(C82=$C$111,($L$111),(0))+IF(C82=$C$112,($L$112),(0))+IF(C82=$C$113,($L$113),(0))+IF(C82=$C$114,($L$114),(0))+IF(C82=$C$115,($L$115),(0))</f>
        <v>0</v>
      </c>
    </row>
    <row r="83" spans="1:19" x14ac:dyDescent="0.2">
      <c r="A83" s="98"/>
      <c r="B83" s="49"/>
      <c r="C83" s="37"/>
      <c r="D83" s="77"/>
      <c r="E83" s="77"/>
      <c r="F83" s="236"/>
      <c r="G83" s="236"/>
      <c r="H83" s="87"/>
      <c r="I83" s="218"/>
      <c r="J83" s="239"/>
      <c r="K83" s="84" t="str">
        <f t="shared" ref="K83:K111" si="6">IF(I83-H83&lt;=0,("Rodando"),(" "))</f>
        <v>Rodando</v>
      </c>
      <c r="L83" s="226">
        <f t="shared" ref="L83:L111" si="7">IF(I83-H83&lt;=0,(0),(I83-H83))</f>
        <v>0</v>
      </c>
      <c r="M83" s="227"/>
      <c r="N83" s="222"/>
      <c r="O83" s="223"/>
      <c r="P83" s="35">
        <f t="shared" ref="P83:P111" si="8">IF(L83=0,(0),(IF(Q83="Sucata",(IF(F83=0,(N83/L83),(IF(F83=1,((N83+$C$79)/L83),(IF(F83=2,((N83+$C$80)/L83),((N83+$C$81)/L83))))))),(IF(F83=0,((N83-$C$79)/L83),(N83/L83))))))</f>
        <v>0</v>
      </c>
      <c r="Q83" s="212"/>
      <c r="R83" s="213"/>
      <c r="S83" s="51">
        <f>IF(C83=$C$86,(L83+$L$86),(L83))+IF(C83=$C$88,($L$88),(0))+IF(C83=$C$89,($L$89),(0))+IF(C83=$C$90,($L$90),(0))+IF(C83=$C$91,($L$91),(0))+IF(C83=$C$92,($L$92),(0))+IF(C83=$C$93,($L$93),(0))+IF(C83=$C$94,($L$94),(0))+IF(C83=$C$95,($L$95),(0))+IF(C83=$C$96,($L$96),(0))+IF(C83=$C$97,($L$97),(0))+IF(C83=$C$98,($L$98),(0))+IF(C83=$C$99,($L$99),(0))+IF(C83=$C$100,($L$100),(0))+IF(C83=$C$101,($L$101),(0))+IF(C83=$C$102,($L$102),(0))+IF(C83=$C$103,($L$103),(0))+IF(C83=$C$104,($L$104),(0))+IF(C83=$C$105,($L$105),(0))+IF(C83=$C$106,($L$106),(0))+IF(C83=$C$107,($L$107),(0))+IF(C83=$C$108,($L$108),(0))+IF(C83=$C$109,($L$109),(0))+IF(C83=$C$110,($L$110),(0))+IF(C83=$C$111,($L$111),(0))+IF(C83=$C$112,($L$112),(0))+IF(C83=$C$113,($L$113),(0))+IF(C83=$C$114,($L$114),(0))+IF(C83=$C$115,($L$115),(0))</f>
        <v>0</v>
      </c>
    </row>
    <row r="84" spans="1:19" x14ac:dyDescent="0.2">
      <c r="A84" s="98"/>
      <c r="B84" s="49"/>
      <c r="C84" s="37"/>
      <c r="D84" s="78"/>
      <c r="E84" s="78"/>
      <c r="F84" s="235"/>
      <c r="G84" s="235"/>
      <c r="H84" s="87"/>
      <c r="I84" s="218"/>
      <c r="J84" s="239"/>
      <c r="K84" s="84" t="str">
        <f t="shared" si="6"/>
        <v>Rodando</v>
      </c>
      <c r="L84" s="224">
        <f t="shared" si="7"/>
        <v>0</v>
      </c>
      <c r="M84" s="225"/>
      <c r="N84" s="237"/>
      <c r="O84" s="238"/>
      <c r="P84" s="34">
        <f t="shared" si="8"/>
        <v>0</v>
      </c>
      <c r="Q84" s="214"/>
      <c r="R84" s="215"/>
      <c r="S84" s="51">
        <f>IF(C84=$C$87,(L84+$L$87),(L84))+IF(C84=$C$86,($L$86),(0))+IF(C84=$C$89,($L$89),(0))+IF(C84=$C$90,($L$90),(0))+IF(C84=$C$91,($L$91),(0))+IF(C84=$C$92,($L$92),(0))+IF(C84=$C$93,($L$93),(0))+IF(C84=$C$94,($L$94),(0))+IF(C84=$C$95,($L$95),(0))+IF(C84=$C$96,($L$96),(0))+IF(C84=$C$97,($L$97),(0))+IF(C84=$C$98,($L$98),(0))+IF(C84=$C$99,($L$99),(0))+IF(C84=$C$100,($L$100),(0))+IF(C84=$C$101,($L$101),(0))+IF(C84=$C$102,($L$102),(0))+IF(C84=$C$103,($L$103),(0))+IF(C84=$C$104,($L$104),(0))+IF(C84=$C$105,($L$105),(0))+IF(C84=$C$106,($L$106),(0))+IF(C84=$C$107,($L$107),(0))+IF(C84=$C$108,($L$108),(0))+IF(C84=$C$109,($L$109),(0))+IF(C84=$C$110,($L$110),(0))+IF(C84=$C$111,($L$111),(0))+IF(C84=$C$112,($L$112),(0))+IF(C84=$C$113,($L$113),(0))+IF(C84=$C$114,($L$114),(0))+IF(C84=$C$115,($L$115),(0))</f>
        <v>0</v>
      </c>
    </row>
    <row r="85" spans="1:19" x14ac:dyDescent="0.2">
      <c r="A85" s="98"/>
      <c r="B85" s="49"/>
      <c r="C85" s="37"/>
      <c r="D85" s="77"/>
      <c r="E85" s="77"/>
      <c r="F85" s="236"/>
      <c r="G85" s="236"/>
      <c r="H85" s="87"/>
      <c r="I85" s="218"/>
      <c r="J85" s="239"/>
      <c r="K85" s="84" t="str">
        <f t="shared" si="6"/>
        <v>Rodando</v>
      </c>
      <c r="L85" s="226">
        <f t="shared" si="7"/>
        <v>0</v>
      </c>
      <c r="M85" s="227"/>
      <c r="N85" s="222"/>
      <c r="O85" s="223"/>
      <c r="P85" s="35">
        <f t="shared" si="8"/>
        <v>0</v>
      </c>
      <c r="Q85" s="212"/>
      <c r="R85" s="213"/>
      <c r="S85" s="51">
        <f>IF(C85=$C$87,(L85+$L$87),(L85))+IF(C85=$C$88,($L$88),(0))+IF(C85=$C$86,($L$86),(0))+IF(C85=$C$90,($L$90),(0))+IF(C85=$C$91,($L$91),(0))+IF(C85=$C$92,($L$92),(0))+IF(C85=$C$93,($L$93),(0))+IF(C85=$C$94,($L$94),(0))+IF(C85=$C$95,($L$95),(0))+IF(C85=$C$96,($L$96),(0))+IF(C85=$C$97,($L$97),(0))+IF(C85=$C$98,($L$98),(0))+IF(C85=$C$99,($L$99),(0))+IF(C85=$C$100,($L$100),(0))+IF(C85=$C$101,($L$101),(0))+IF(C85=$C$102,($L$102),(0))+IF(C85=$C$103,($L$103),(0))+IF(C85=$C$104,($L$104),(0))+IF(C85=$C$105,($L$105),(0))+IF(C85=$C$106,($L$106),(0))+IF(C85=$C$107,($L$107),(0))+IF(C85=$C$108,($L$108),(0))+IF(C85=$C$109,($L$109),(0))+IF(C85=$C$110,($L$110),(0))+IF(C85=$C$111,($L$111),(0))+IF(C85=$C$112,($L$112),(0))+IF(C85=$C$113,($L$113),(0))+IF(C85=$C$114,($L$114),(0))+IF(C85=$C$115,($L$115),(0))</f>
        <v>0</v>
      </c>
    </row>
    <row r="86" spans="1:19" x14ac:dyDescent="0.2">
      <c r="A86" s="98"/>
      <c r="B86" s="49"/>
      <c r="C86" s="37"/>
      <c r="D86" s="78"/>
      <c r="E86" s="78"/>
      <c r="F86" s="235"/>
      <c r="G86" s="235"/>
      <c r="H86" s="87"/>
      <c r="I86" s="218"/>
      <c r="J86" s="239"/>
      <c r="K86" s="84" t="str">
        <f t="shared" si="6"/>
        <v>Rodando</v>
      </c>
      <c r="L86" s="224">
        <f t="shared" si="7"/>
        <v>0</v>
      </c>
      <c r="M86" s="225"/>
      <c r="N86" s="237"/>
      <c r="O86" s="238"/>
      <c r="P86" s="34">
        <f t="shared" si="8"/>
        <v>0</v>
      </c>
      <c r="Q86" s="214"/>
      <c r="R86" s="215"/>
      <c r="S86" s="51">
        <f>IF(C86=$C$87,(L86+$L$87),(L86))+IF(C86=$C$88,($L$88),(0))+IF(C86=$C$89,($L$89),(0))+IF(C86=$C$86,($L$86),(0))+IF(C86=$C$91,($L$91),(0))+IF(C86=$C$92,($L$92),(0))+IF(C86=$C$93,($L$93),(0))+IF(C86=$C$94,($L$94),(0))+IF(C86=$C$95,($L$95),(0))+IF(C86=$C$96,($L$96),(0))+IF(C86=$C$97,($L$97),(0))+IF(C86=$C$98,($L$98),(0))+IF(C86=$C$99,($L$99),(0))+IF(C86=$C$100,($L$100),(0))+IF(C86=$C$101,($L$101),(0))+IF(C86=$C$102,($L$102),(0))+IF(C86=$C$103,($L$103),(0))+IF(C86=$C$104,($L$104),(0))+IF(C86=$C$105,($L$105),(0))+IF(C86=$C$106,($L$106),(0))+IF(C86=$C$107,($L$107),(0))+IF(C86=$C$108,($L$108),(0))+IF(C86=$C$109,($L$109),(0))+IF(C86=$C$110,($L$110),(0))+IF(C86=$C$111,($L$111),(0))+IF(C86=$C$112,($L$112),(0))+IF(C86=$C$113,($L$113),(0))+IF(C86=$C$114,($L$114),(0))+IF(C86=$C$115,($L$115),(0))</f>
        <v>0</v>
      </c>
    </row>
    <row r="87" spans="1:19" x14ac:dyDescent="0.2">
      <c r="A87" s="98"/>
      <c r="B87" s="49"/>
      <c r="C87" s="37"/>
      <c r="D87" s="77"/>
      <c r="E87" s="77"/>
      <c r="F87" s="236"/>
      <c r="G87" s="236"/>
      <c r="H87" s="87"/>
      <c r="I87" s="218"/>
      <c r="J87" s="239"/>
      <c r="K87" s="84" t="str">
        <f t="shared" si="6"/>
        <v>Rodando</v>
      </c>
      <c r="L87" s="226">
        <f t="shared" si="7"/>
        <v>0</v>
      </c>
      <c r="M87" s="227"/>
      <c r="N87" s="222"/>
      <c r="O87" s="223"/>
      <c r="P87" s="35">
        <f t="shared" si="8"/>
        <v>0</v>
      </c>
      <c r="Q87" s="212"/>
      <c r="R87" s="213"/>
      <c r="S87" s="51">
        <f>IF(C87=$C$87,(L87+$L$87),(L87))+IF(C87=$C$88,($L$88),(0))+IF(C87=$C$89,($L$89),(0))+IF(C87=$C$90,($L$90),(0))+IF(C87=$C$86,($L$86),(0))+IF(C87=$C$92,($L$92),(0))+IF(C87=$C$93,($L$93),(0))+IF(C87=$C$94,($L$94),(0))+IF(C87=$C$95,($L$95),(0))+IF(C87=$C$96,($L$96),(0))+IF(C87=$C$97,($L$97),(0))+IF(C87=$C$98,($L$98),(0))+IF(C87=$C$99,($L$99),(0))+IF(C87=$C$100,($L$100),(0))+IF(C87=$C$101,($L$101),(0))+IF(C87=$C$102,($L$102),(0))+IF(C87=$C$103,($L$103),(0))+IF(C87=$C$104,($L$104),(0))+IF(C87=$C$105,($L$105),(0))+IF(C87=$C$106,($L$106),(0))+IF(C87=$C$107,($L$107),(0))+IF(C87=$C$108,($L$108),(0))+IF(C87=$C$109,($L$109),(0))+IF(C87=$C$110,($L$110),(0))+IF(C87=$C$111,($L$111),(0))+IF(C87=$C$112,($L$112),(0))+IF(C87=$C$113,($L$113),(0))+IF(C87=$C$114,($L$114),(0))+IF(C87=$C$115,($L$115),(0))</f>
        <v>0</v>
      </c>
    </row>
    <row r="88" spans="1:19" x14ac:dyDescent="0.2">
      <c r="A88" s="98"/>
      <c r="B88" s="49"/>
      <c r="C88" s="37"/>
      <c r="D88" s="78"/>
      <c r="E88" s="78"/>
      <c r="F88" s="235"/>
      <c r="G88" s="235"/>
      <c r="H88" s="87"/>
      <c r="I88" s="218"/>
      <c r="J88" s="239"/>
      <c r="K88" s="84" t="str">
        <f t="shared" si="6"/>
        <v>Rodando</v>
      </c>
      <c r="L88" s="224">
        <f t="shared" si="7"/>
        <v>0</v>
      </c>
      <c r="M88" s="225"/>
      <c r="N88" s="237"/>
      <c r="O88" s="238"/>
      <c r="P88" s="34">
        <f t="shared" si="8"/>
        <v>0</v>
      </c>
      <c r="Q88" s="214"/>
      <c r="R88" s="215"/>
      <c r="S88" s="51">
        <f>IF(C88=$C$87,(L88+$L$87),(L88))+IF(C88=$C$88,($L$88),(0))+IF(C88=$C$89,($L$89),(0))+IF(C88=$C$90,($L$90),(0))+IF(C88=$C$91,($L$91),(0))+IF(C88=$C$86,($L$86),(0))+IF(C88=$C$93,($L$93),(0))+IF(C88=$C$94,($L$94),(0))+IF(C88=$C$95,($L$95),(0))+IF(C88=$C$96,($L$96),(0))+IF(C88=$C$97,($L$97),(0))+IF(C88=$C$98,($L$98),(0))+IF(C88=$C$99,($L$99),(0))+IF(C88=$C$100,($L$100),(0))+IF(C88=$C$101,($L$101),(0))+IF(C88=$C$102,($L$102),(0))+IF(C88=$C$103,($L$103),(0))+IF(C88=$C$104,($L$104),(0))+IF(C88=$C$105,($L$105),(0))+IF(C88=$C$106,($L$106),(0))+IF(C88=$C$107,($L$107),(0))+IF(C88=$C$108,($L$108),(0))+IF(C88=$C$109,($L$109),(0))+IF(C88=$C$110,($L$110),(0))+IF(C88=$C$111,($L$111),(0))+IF(C88=$C$112,($L$112),(0))+IF(C88=$C$113,($L$113),(0))+IF(C88=$C$114,($L$114),(0))+IF(C88=$C$115,($L$115),(0))</f>
        <v>0</v>
      </c>
    </row>
    <row r="89" spans="1:19" x14ac:dyDescent="0.2">
      <c r="A89" s="98"/>
      <c r="B89" s="49"/>
      <c r="C89" s="37"/>
      <c r="D89" s="77"/>
      <c r="E89" s="77"/>
      <c r="F89" s="236"/>
      <c r="G89" s="236"/>
      <c r="H89" s="87"/>
      <c r="I89" s="218"/>
      <c r="J89" s="239"/>
      <c r="K89" s="84" t="str">
        <f t="shared" si="6"/>
        <v>Rodando</v>
      </c>
      <c r="L89" s="226">
        <f t="shared" si="7"/>
        <v>0</v>
      </c>
      <c r="M89" s="227"/>
      <c r="N89" s="222"/>
      <c r="O89" s="223"/>
      <c r="P89" s="35">
        <f t="shared" si="8"/>
        <v>0</v>
      </c>
      <c r="Q89" s="212"/>
      <c r="R89" s="213"/>
      <c r="S89" s="51">
        <f>IF(C89=$C$87,(L89+$L$87),(L89))+IF(C89=$C$88,($L$88),(0))+IF(C89=$C$89,($L$89),(0))+IF(C89=$C$90,($L$90),(0))+IF(C89=$C$91,($L$91),(0))+IF(C89=$C$92,($L$92),(0))+IF(C89=$C$86,($L$86),(0))+IF(C89=$C$94,($L$94),(0))+IF(C89=$C$95,($L$95),(0))+IF(C89=$C$96,($L$96),(0))+IF(C89=$C$97,($L$97),(0))+IF(C89=$C$98,($L$98),(0))+IF(C89=$C$99,($L$99),(0))+IF(C89=$C$100,($L$100),(0))+IF(C89=$C$101,($L$101),(0))+IF(C89=$C$102,($L$102),(0))+IF(C89=$C$103,($L$103),(0))+IF(C89=$C$104,($L$104),(0))+IF(C89=$C$105,($L$105),(0))+IF(C89=$C$106,($L$106),(0))+IF(C89=$C$107,($L$107),(0))+IF(C89=$C$108,($L$108),(0))+IF(C89=$C$109,($L$109),(0))+IF(C89=$C$110,($L$110),(0))+IF(C89=$C$111,($L$111),(0))+IF(C89=$C$112,($L$112),(0))+IF(C89=$C$113,($L$113),(0))+IF(C89=$C$114,($L$114),(0))+IF(C89=$C$115,($L$115),(0))</f>
        <v>0</v>
      </c>
    </row>
    <row r="90" spans="1:19" x14ac:dyDescent="0.2">
      <c r="A90" s="98"/>
      <c r="B90" s="49"/>
      <c r="C90" s="37"/>
      <c r="D90" s="78"/>
      <c r="E90" s="78"/>
      <c r="F90" s="235"/>
      <c r="G90" s="235"/>
      <c r="H90" s="87"/>
      <c r="I90" s="218"/>
      <c r="J90" s="239"/>
      <c r="K90" s="84" t="str">
        <f t="shared" si="6"/>
        <v>Rodando</v>
      </c>
      <c r="L90" s="224">
        <f t="shared" si="7"/>
        <v>0</v>
      </c>
      <c r="M90" s="225"/>
      <c r="N90" s="237"/>
      <c r="O90" s="238"/>
      <c r="P90" s="34">
        <f t="shared" si="8"/>
        <v>0</v>
      </c>
      <c r="Q90" s="214"/>
      <c r="R90" s="215"/>
      <c r="S90" s="51">
        <f>IF(C90=$C$87,(L90+$L$87),(L90))+IF(C90=$C$88,($L$88),(0))+IF(C90=$C$89,($L$89),(0))+IF(C90=$C$90,($L$90),(0))+IF(C90=$C$91,($L$91),(0))+IF(C90=$C$92,($L$92),(0))+IF(C90=$C$93,($L$93),(0))+IF(C90=$C$86,($L$86),(0))+IF(C90=$C$95,($L$95),(0))+IF(C90=$C$96,($L$96),(0))+IF(C90=$C$97,($L$97),(0))+IF(C90=$C$98,($L$98),(0))+IF(C90=$C$99,($L$99),(0))+IF(C90=$C$100,($L$100),(0))+IF(C90=$C$101,($L$101),(0))+IF(C90=$C$102,($L$102),(0))+IF(C90=$C$103,($L$103),(0))+IF(C90=$C$104,($L$104),(0))+IF(C90=$C$105,($L$105),(0))+IF(C90=$C$106,($L$106),(0))+IF(C90=$C$107,($L$107),(0))+IF(C90=$C$108,($L$108),(0))+IF(C90=$C$109,($L$109),(0))+IF(C90=$C$110,($L$110),(0))+IF(C90=$C$111,($L$111),(0))+IF(C90=$C$112,($L$112),(0))+IF(C90=$C$113,($L$113),(0))+IF(C90=$C$114,($L$114),(0))+IF(C90=$C$115,($L$115),(0))</f>
        <v>0</v>
      </c>
    </row>
    <row r="91" spans="1:19" x14ac:dyDescent="0.2">
      <c r="A91" s="98"/>
      <c r="B91" s="49"/>
      <c r="C91" s="37"/>
      <c r="D91" s="77"/>
      <c r="E91" s="77"/>
      <c r="F91" s="236"/>
      <c r="G91" s="236"/>
      <c r="H91" s="87"/>
      <c r="I91" s="218"/>
      <c r="J91" s="239"/>
      <c r="K91" s="84" t="str">
        <f t="shared" si="6"/>
        <v>Rodando</v>
      </c>
      <c r="L91" s="226">
        <f t="shared" si="7"/>
        <v>0</v>
      </c>
      <c r="M91" s="227"/>
      <c r="N91" s="222"/>
      <c r="O91" s="223"/>
      <c r="P91" s="35">
        <f t="shared" si="8"/>
        <v>0</v>
      </c>
      <c r="Q91" s="212"/>
      <c r="R91" s="213"/>
      <c r="S91" s="51">
        <f>IF(C91=$C$87,(L91+$L$87),(L91))+IF(C91=$C$88,($L$88),(0))+IF(C91=$C$89,($L$89),(0))+IF(C91=$C$90,($L$90),(0))+IF(C91=$C$91,($L$91),(0))+IF(C91=$C$92,($L$92),(0))+IF(C91=$C$93,($L$93),(0))+IF(C91=$C$94,($L$94),(0))+IF(C91=$C$86,($L$86),(0))+IF(C91=$C$96,($L$96),(0))+IF(C91=$C$97,($L$97),(0))+IF(C91=$C$98,($L$98),(0))+IF(C91=$C$99,($L$99),(0))+IF(C91=$C$100,($L$100),(0))+IF(C91=$C$101,($L$101),(0))+IF(C91=$C$102,($L$102),(0))+IF(C91=$C$103,($L$103),(0))+IF(C91=$C$104,($L$104),(0))+IF(C91=$C$105,($L$105),(0))+IF(C91=$C$106,($L$106),(0))+IF(C91=$C$107,($L$107),(0))+IF(C91=$C$108,($L$108),(0))+IF(C91=$C$109,($L$109),(0))+IF(C91=$C$110,($L$110),(0))+IF(C91=$C$111,($L$111),(0))+IF(C91=$C$112,($L$112),(0))+IF(C91=$C$113,($L$113),(0))+IF(C91=$C$114,($L$114),(0))+IF(C91=$C$115,($L$115),(0))</f>
        <v>0</v>
      </c>
    </row>
    <row r="92" spans="1:19" x14ac:dyDescent="0.2">
      <c r="A92" s="98"/>
      <c r="B92" s="49"/>
      <c r="C92" s="37"/>
      <c r="D92" s="78"/>
      <c r="E92" s="78"/>
      <c r="F92" s="235"/>
      <c r="G92" s="235"/>
      <c r="H92" s="87"/>
      <c r="I92" s="218"/>
      <c r="J92" s="239"/>
      <c r="K92" s="84" t="str">
        <f t="shared" si="6"/>
        <v>Rodando</v>
      </c>
      <c r="L92" s="224">
        <f t="shared" si="7"/>
        <v>0</v>
      </c>
      <c r="M92" s="225"/>
      <c r="N92" s="237"/>
      <c r="O92" s="238"/>
      <c r="P92" s="34">
        <f t="shared" si="8"/>
        <v>0</v>
      </c>
      <c r="Q92" s="214"/>
      <c r="R92" s="215"/>
      <c r="S92" s="51">
        <f>IF(C92=$C$87,(L92+$L$87),(L92))+IF(C92=$C$88,($L$88),(0))+IF(C92=$C$89,($L$89),(0))+IF(C92=$C$90,($L$90),(0))+IF(C92=$C$91,($L$91),(0))+IF(C92=$C$92,($L$92),(0))+IF(C92=$C$93,($L$93),(0))+IF(C92=$C$94,($L$94),(0))+IF(C92=$C$95,($L$95),(0))+IF(C92=$C$86,($L$86),(0))+IF(C92=$C$97,($L$97),(0))+IF(C92=$C$98,($L$98),(0))+IF(C92=$C$99,($L$99),(0))+IF(C92=$C$100,($L$100),(0))+IF(C92=$C$101,($L$101),(0))+IF(C92=$C$102,($L$102),(0))+IF(C92=$C$103,($L$103),(0))+IF(C92=$C$104,($L$104),(0))+IF(C92=$C$105,($L$105),(0))+IF(C92=$C$106,($L$106),(0))+IF(C92=$C$107,($L$107),(0))+IF(C92=$C$108,($L$108),(0))+IF(C92=$C$109,($L$109),(0))+IF(C92=$C$110,($L$110),(0))+IF(C92=$C$111,($L$111),(0))+IF(C92=$C$112,($L$112),(0))+IF(C92=$C$113,($L$113),(0))+IF(C92=$C$114,($L$114),(0))+IF(C92=$C$115,($L$115),(0))</f>
        <v>0</v>
      </c>
    </row>
    <row r="93" spans="1:19" x14ac:dyDescent="0.2">
      <c r="A93" s="98"/>
      <c r="B93" s="49"/>
      <c r="C93" s="37"/>
      <c r="D93" s="77"/>
      <c r="E93" s="77"/>
      <c r="F93" s="236"/>
      <c r="G93" s="236"/>
      <c r="H93" s="87"/>
      <c r="I93" s="218"/>
      <c r="J93" s="239"/>
      <c r="K93" s="84" t="str">
        <f t="shared" si="6"/>
        <v>Rodando</v>
      </c>
      <c r="L93" s="226">
        <f t="shared" si="7"/>
        <v>0</v>
      </c>
      <c r="M93" s="227"/>
      <c r="N93" s="222"/>
      <c r="O93" s="223"/>
      <c r="P93" s="35">
        <f t="shared" si="8"/>
        <v>0</v>
      </c>
      <c r="Q93" s="212"/>
      <c r="R93" s="213"/>
      <c r="S93" s="51">
        <f>IF(C93=$C$87,(L93+$L$87),(L93))+IF(C93=$C$88,($L$88),(0))+IF(C93=$C$89,($L$89),(0))+IF(C93=$C$90,($L$90),(0))+IF(C93=$C$91,($L$91),(0))+IF(C93=$C$92,($L$92),(0))+IF(C93=$C$93,($L$93),(0))+IF(C93=$C$94,($L$94),(0))+IF(C93=$C$95,($L$95),(0))+IF(C93=$C$96,($L$96),(0))+IF(C93=$C$86,($L$86),(0))+IF(C93=$C$98,($L$98),(0))+IF(C93=$C$99,($L$99),(0))+IF(C93=$C$100,($L$100),(0))+IF(C93=$C$101,($L$101),(0))+IF(C93=$C$102,($L$102),(0))+IF(C93=$C$103,($L$103),(0))+IF(C93=$C$104,($L$104),(0))+IF(C93=$C$105,($L$105),(0))+IF(C93=$C$106,($L$106),(0))+IF(C93=$C$107,($L$107),(0))+IF(C93=$C$108,($L$108),(0))+IF(C93=$C$109,($L$109),(0))+IF(C93=$C$110,($L$110),(0))+IF(C93=$C$111,($L$111),(0))+IF(C93=$C$112,($L$112),(0))+IF(C93=$C$113,($L$113),(0))+IF(C93=$C$114,($L$114),(0))+IF(C93=$C$115,($L$115),(0))</f>
        <v>0</v>
      </c>
    </row>
    <row r="94" spans="1:19" x14ac:dyDescent="0.2">
      <c r="A94" s="98"/>
      <c r="B94" s="49"/>
      <c r="C94" s="37"/>
      <c r="D94" s="78"/>
      <c r="E94" s="78"/>
      <c r="F94" s="235"/>
      <c r="G94" s="235"/>
      <c r="H94" s="87"/>
      <c r="I94" s="218"/>
      <c r="J94" s="239"/>
      <c r="K94" s="84" t="str">
        <f t="shared" si="6"/>
        <v>Rodando</v>
      </c>
      <c r="L94" s="224">
        <f t="shared" si="7"/>
        <v>0</v>
      </c>
      <c r="M94" s="225"/>
      <c r="N94" s="237"/>
      <c r="O94" s="238"/>
      <c r="P94" s="34">
        <f t="shared" si="8"/>
        <v>0</v>
      </c>
      <c r="Q94" s="214"/>
      <c r="R94" s="215"/>
      <c r="S94" s="51">
        <f>IF(C94=$C$87,(L94+$L$87),(L94))+IF(C94=$C$88,($L$88),(0))+IF(C94=$C$89,($L$89),(0))+IF(C94=$C$90,($L$90),(0))+IF(C94=$C$91,($L$91),(0))+IF(C94=$C$92,($L$92),(0))+IF(C94=$C$93,($L$93),(0))+IF(C94=$C$94,($L$94),(0))+IF(C94=$C$95,($L$95),(0))+IF(C94=$C$96,($L$96),(0))+IF(C94=$C$97,($L$97),(0))+IF(C94=$C$86,($L$86),(0))+IF(C94=$C$99,($L$99),(0))+IF(C94=$C$100,($L$100),(0))+IF(C94=$C$101,($L$101),(0))+IF(C94=$C$102,($L$102),(0))+IF(C94=$C$103,($L$103),(0))+IF(C94=$C$104,($L$104),(0))+IF(C94=$C$105,($L$105),(0))+IF(C94=$C$106,($L$106),(0))+IF(C94=$C$107,($L$107),(0))+IF(C94=$C$108,($L$108),(0))+IF(C94=$C$109,($L$109),(0))+IF(C94=$C$110,($L$110),(0))+IF(C94=$C$111,($L$111),(0))+IF(C94=$C$112,($L$112),(0))+IF(C94=$C$113,($L$113),(0))+IF(C94=$C$114,($L$114),(0))+IF(C94=$C$115,($L$115),(0))</f>
        <v>0</v>
      </c>
    </row>
    <row r="95" spans="1:19" x14ac:dyDescent="0.2">
      <c r="A95" s="98"/>
      <c r="B95" s="49"/>
      <c r="C95" s="37"/>
      <c r="D95" s="77"/>
      <c r="E95" s="77"/>
      <c r="F95" s="236"/>
      <c r="G95" s="236"/>
      <c r="H95" s="87"/>
      <c r="I95" s="218"/>
      <c r="J95" s="239"/>
      <c r="K95" s="84" t="str">
        <f t="shared" si="6"/>
        <v>Rodando</v>
      </c>
      <c r="L95" s="226">
        <f t="shared" si="7"/>
        <v>0</v>
      </c>
      <c r="M95" s="227"/>
      <c r="N95" s="222"/>
      <c r="O95" s="223"/>
      <c r="P95" s="35">
        <f t="shared" si="8"/>
        <v>0</v>
      </c>
      <c r="Q95" s="212"/>
      <c r="R95" s="213"/>
      <c r="S95" s="51">
        <f>IF(C95=$C$87,(L95+$L$87),(L95))+IF(C95=$C$88,($L$88),(0))+IF(C95=$C$89,($L$89),(0))+IF(C95=$C$90,($L$90),(0))+IF(C95=$C$91,($L$91),(0))+IF(C95=$C$92,($L$92),(0))+IF(C95=$C$93,($L$93),(0))+IF(C95=$C$94,($L$94),(0))+IF(C95=$C$95,($L$95),(0))+IF(C95=$C$96,($L$96),(0))+IF(C95=$C$97,($L$97),(0))+IF(C95=$C$98,($L$98),(0))+IF(C95=$C$86,($L$86),(0))+IF(C95=$C$100,($L$100),(0))+IF(C95=$C$101,($L$101),(0))+IF(C95=$C$102,($L$102),(0))+IF(C95=$C$103,($L$103),(0))+IF(C95=$C$104,($L$104),(0))+IF(C95=$C$105,($L$105),(0))+IF(C95=$C$106,($L$106),(0))+IF(C95=$C$107,($L$107),(0))+IF(C95=$C$108,($L$108),(0))+IF(C95=$C$109,($L$109),(0))+IF(C95=$C$110,($L$110),(0))+IF(C95=$C$111,($L$111),(0))+IF(C95=$C$112,($L$112),(0))+IF(C95=$C$113,($L$113),(0))+IF(C95=$C$114,($L$114),(0))+IF(C95=$C$115,($L$115),(0))</f>
        <v>0</v>
      </c>
    </row>
    <row r="96" spans="1:19" x14ac:dyDescent="0.2">
      <c r="A96" s="98"/>
      <c r="B96" s="49"/>
      <c r="C96" s="37"/>
      <c r="D96" s="78"/>
      <c r="E96" s="78"/>
      <c r="F96" s="235"/>
      <c r="G96" s="235"/>
      <c r="H96" s="87"/>
      <c r="I96" s="218"/>
      <c r="J96" s="239"/>
      <c r="K96" s="84" t="str">
        <f t="shared" si="6"/>
        <v>Rodando</v>
      </c>
      <c r="L96" s="224">
        <f t="shared" si="7"/>
        <v>0</v>
      </c>
      <c r="M96" s="225"/>
      <c r="N96" s="237"/>
      <c r="O96" s="238"/>
      <c r="P96" s="34">
        <f t="shared" si="8"/>
        <v>0</v>
      </c>
      <c r="Q96" s="214"/>
      <c r="R96" s="215"/>
      <c r="S96" s="51">
        <f>IF(C96=$C$87,(L96+$L$87),(L96))+IF(C96=$C$88,($L$88),(0))+IF(C96=$C$89,($L$89),(0))+IF(C96=$C$90,($L$90),(0))+IF(C96=$C$91,($L$91),(0))+IF(C96=$C$92,($L$92),(0))+IF(C96=$C$93,($L$93),(0))+IF(C96=$C$94,($L$94),(0))+IF(C96=$C$95,($L$95),(0))+IF(C96=$C$96,($L$96),(0))+IF(C96=$C$97,($L$97),(0))+IF(C96=$C$98,($L$98),(0))+IF(C96=$C$99,($L$99),(0))+IF(C96=$C$86,($L$86),(0))+IF(C96=$C$101,($L$101),(0))+IF(C96=$C$102,($L$102),(0))+IF(C96=$C$103,($L$103),(0))+IF(C96=$C$104,($L$104),(0))+IF(C96=$C$105,($L$105),(0))+IF(C96=$C$106,($L$106),(0))+IF(C96=$C$107,($L$107),(0))+IF(C96=$C$108,($L$108),(0))+IF(C96=$C$109,($L$109),(0))+IF(C96=$C$110,($L$110),(0))+IF(C96=$C$111,($L$111),(0))+IF(C96=$C$112,($L$112),(0))+IF(C96=$C$113,($L$113),(0))+IF(C96=$C$114,($L$114),(0))+IF(C96=$C$115,($L$115),(0))</f>
        <v>0</v>
      </c>
    </row>
    <row r="97" spans="1:19" x14ac:dyDescent="0.2">
      <c r="A97" s="98"/>
      <c r="B97" s="49"/>
      <c r="C97" s="37"/>
      <c r="D97" s="77"/>
      <c r="E97" s="77"/>
      <c r="F97" s="236"/>
      <c r="G97" s="236"/>
      <c r="H97" s="87"/>
      <c r="I97" s="218"/>
      <c r="J97" s="239"/>
      <c r="K97" s="84" t="str">
        <f t="shared" si="6"/>
        <v>Rodando</v>
      </c>
      <c r="L97" s="226">
        <f t="shared" si="7"/>
        <v>0</v>
      </c>
      <c r="M97" s="227"/>
      <c r="N97" s="222"/>
      <c r="O97" s="223"/>
      <c r="P97" s="35">
        <f t="shared" si="8"/>
        <v>0</v>
      </c>
      <c r="Q97" s="212"/>
      <c r="R97" s="213"/>
      <c r="S97" s="51">
        <f>IF(C97=$C$87,(L97+$L$87),(L97))+IF(C97=$C$88,($L$88),(0))+IF(C97=$C$89,($L$89),(0))+IF(C97=$C$90,($L$90),(0))+IF(C97=$C$91,($L$91),(0))+IF(C97=$C$92,($L$92),(0))+IF(C97=$C$93,($L$93),(0))+IF(C97=$C$94,($L$94),(0))+IF(C97=$C$95,($L$95),(0))+IF(C97=$C$96,($L$96),(0))+IF(C97=$C$97,($L$97),(0))+IF(C97=$C$98,($L$98),(0))+IF(C97=$C$99,($L$99),(0))+IF(C97=$C$100,($L$100),(0))+IF(C97=$C$86,($L$86),(0))+IF(C97=$C$102,($L$102),(0))+IF(C97=$C$103,($L$103),(0))+IF(C97=$C$104,($L$104),(0))+IF(C97=$C$105,($L$105),(0))+IF(C97=$C$106,($L$106),(0))+IF(C97=$C$107,($L$107),(0))+IF(C97=$C$108,($L$108),(0))+IF(C97=$C$109,($L$109),(0))+IF(C97=$C$110,($L$110),(0))+IF(C97=$C$111,($L$111),(0))+IF(C97=$C$112,($L$112),(0))+IF(C97=$C$113,($L$113),(0))+IF(C97=$C$114,($L$114),(0))+IF(C97=$C$115,($L$115),(0))</f>
        <v>0</v>
      </c>
    </row>
    <row r="98" spans="1:19" x14ac:dyDescent="0.2">
      <c r="A98" s="98"/>
      <c r="B98" s="49"/>
      <c r="C98" s="37"/>
      <c r="D98" s="78"/>
      <c r="E98" s="78"/>
      <c r="F98" s="235"/>
      <c r="G98" s="235"/>
      <c r="H98" s="87"/>
      <c r="I98" s="218"/>
      <c r="J98" s="239"/>
      <c r="K98" s="84" t="str">
        <f t="shared" si="6"/>
        <v>Rodando</v>
      </c>
      <c r="L98" s="224">
        <f t="shared" si="7"/>
        <v>0</v>
      </c>
      <c r="M98" s="225"/>
      <c r="N98" s="237"/>
      <c r="O98" s="238"/>
      <c r="P98" s="34">
        <f t="shared" si="8"/>
        <v>0</v>
      </c>
      <c r="Q98" s="214"/>
      <c r="R98" s="215"/>
      <c r="S98" s="51">
        <f>IF(C98=$C$87,(L98+$L$87),(L98))+IF(C98=$C$88,($L$88),(0))+IF(C98=$C$89,($L$89),(0))+IF(C98=$C$90,($L$90),(0))+IF(C98=$C$91,($L$91),(0))+IF(C98=$C$92,($L$92),(0))+IF(C98=$C$93,($L$93),(0))+IF(C98=$C$94,($L$94),(0))+IF(C98=$C$95,($L$95),(0))+IF(C98=$C$96,($L$96),(0))+IF(C98=$C$97,($L$97),(0))+IF(C98=$C$98,($L$98),(0))+IF(C98=$C$99,($L$99),(0))+IF(C98=$C$100,($L$100),(0))+IF(C98=$C$101,($L$101),(0))+IF(C98=$C$86,($L$86),(0))+IF(C98=$C$103,($L$103),(0))+IF(C98=$C$104,($L$104),(0))+IF(C98=$C$105,($L$105),(0))+IF(C98=$C$106,($L$106),(0))+IF(C98=$C$107,($L$107),(0))+IF(C98=$C$108,($L$108),(0))+IF(C98=$C$109,($L$109),(0))+IF(C98=$C$110,($L$110),(0))+IF(C98=$C$111,($L$111),(0))+IF(C98=$C$112,($L$112),(0))+IF(C98=$C$113,($L$113),(0))+IF(C98=$C$114,($L$114),(0))+IF(C98=$C$115,($L$115),(0))</f>
        <v>0</v>
      </c>
    </row>
    <row r="99" spans="1:19" x14ac:dyDescent="0.2">
      <c r="A99" s="98"/>
      <c r="B99" s="49"/>
      <c r="C99" s="37"/>
      <c r="D99" s="77"/>
      <c r="E99" s="77"/>
      <c r="F99" s="236"/>
      <c r="G99" s="236"/>
      <c r="H99" s="87"/>
      <c r="I99" s="218"/>
      <c r="J99" s="239"/>
      <c r="K99" s="84" t="str">
        <f t="shared" si="6"/>
        <v>Rodando</v>
      </c>
      <c r="L99" s="226">
        <f t="shared" si="7"/>
        <v>0</v>
      </c>
      <c r="M99" s="227"/>
      <c r="N99" s="222"/>
      <c r="O99" s="223"/>
      <c r="P99" s="35">
        <f t="shared" si="8"/>
        <v>0</v>
      </c>
      <c r="Q99" s="212"/>
      <c r="R99" s="213"/>
      <c r="S99" s="51">
        <f>IF(C99=$C$87,(L99+$L$87),(L99))+IF(C99=$C$88,($L$88),(0))+IF(C99=$C$89,($L$89),(0))+IF(C99=$C$90,($L$90),(0))+IF(C99=$C$91,($L$91),(0))+IF(C99=$C$92,($L$92),(0))+IF(C99=$C$93,($L$93),(0))+IF(C99=$C$94,($L$94),(0))+IF(C99=$C$95,($L$95),(0))+IF(C99=$C$96,($L$96),(0))+IF(C99=$C$97,($L$97),(0))+IF(C99=$C$98,($L$98),(0))+IF(C99=$C$99,($L$99),(0))+IF(C99=$C$100,($L$100),(0))+IF(C99=$C$101,($L$101),(0))+IF(C99=$C$102,($L$102),(0))+IF(C99=$C$86,($L$86),(0))+IF(C99=$C$104,($L$104),(0))+IF(C99=$C$105,($L$105),(0))+IF(C99=$C$106,($L$106),(0))+IF(C99=$C$107,($L$107),(0))+IF(C99=$C$108,($L$108),(0))+IF(C99=$C$109,($L$109),(0))+IF(C99=$C$110,($L$110),(0))+IF(C99=$C$111,($L$111),(0))+IF(C99=$C$112,($L$112),(0))+IF(C99=$C$113,($L$113),(0))+IF(C99=$C$114,($L$114),(0))+IF(C99=$C$115,($L$115),(0))</f>
        <v>0</v>
      </c>
    </row>
    <row r="100" spans="1:19" x14ac:dyDescent="0.2">
      <c r="A100" s="98"/>
      <c r="B100" s="49"/>
      <c r="C100" s="37"/>
      <c r="D100" s="78"/>
      <c r="E100" s="78"/>
      <c r="F100" s="235"/>
      <c r="G100" s="235"/>
      <c r="H100" s="87"/>
      <c r="I100" s="218"/>
      <c r="J100" s="239"/>
      <c r="K100" s="84" t="str">
        <f t="shared" si="6"/>
        <v>Rodando</v>
      </c>
      <c r="L100" s="224">
        <f t="shared" si="7"/>
        <v>0</v>
      </c>
      <c r="M100" s="225"/>
      <c r="N100" s="237"/>
      <c r="O100" s="238"/>
      <c r="P100" s="34">
        <f t="shared" si="8"/>
        <v>0</v>
      </c>
      <c r="Q100" s="214"/>
      <c r="R100" s="215"/>
      <c r="S100" s="51">
        <f>IF(C100=$C$87,(L100+$L$87),(L100))+IF(C100=$C$88,($L$88),(0))+IF(C100=$C$89,($L$89),(0))+IF(C100=$C$90,($L$90),(0))+IF(C100=$C$91,($L$91),(0))+IF(C100=$C$92,($L$92),(0))+IF(C100=$C$93,($L$93),(0))+IF(C100=$C$94,($L$94),(0))+IF(C100=$C$95,($L$95),(0))+IF(C100=$C$96,($L$96),(0))+IF(C100=$C$97,($L$97),(0))+IF(C100=$C$98,($L$98),(0))+IF(C100=$C$99,($L$99),(0))+IF(C100=$C$100,($L$100),(0))+IF(C100=$C$101,($L$101),(0))+IF(C100=$C$102,($L$102),(0))+IF(C100=$C$103,($L$103),(0))+IF(C100=$C$86,($L$86),(0))+IF(C100=$C$105,($L$105),(0))+IF(C100=$C$106,($L$106),(0))+IF(C100=$C$107,($L$107),(0))+IF(C100=$C$108,($L$108),(0))+IF(C100=$C$109,($L$109),(0))+IF(C100=$C$110,($L$110),(0))+IF(C100=$C$111,($L$111),(0))+IF(C100=$C$112,($L$112),(0))+IF(C100=$C$113,($L$113),(0))+IF(C100=$C$114,($L$114),(0))+IF(C100=$C$115,($L$115),(0))</f>
        <v>0</v>
      </c>
    </row>
    <row r="101" spans="1:19" x14ac:dyDescent="0.2">
      <c r="A101" s="98"/>
      <c r="B101" s="49"/>
      <c r="C101" s="37"/>
      <c r="D101" s="77"/>
      <c r="E101" s="77"/>
      <c r="F101" s="236"/>
      <c r="G101" s="236"/>
      <c r="H101" s="87"/>
      <c r="I101" s="218"/>
      <c r="J101" s="239"/>
      <c r="K101" s="84" t="str">
        <f t="shared" si="6"/>
        <v>Rodando</v>
      </c>
      <c r="L101" s="226">
        <f t="shared" si="7"/>
        <v>0</v>
      </c>
      <c r="M101" s="227"/>
      <c r="N101" s="222"/>
      <c r="O101" s="223"/>
      <c r="P101" s="35">
        <f t="shared" si="8"/>
        <v>0</v>
      </c>
      <c r="Q101" s="212"/>
      <c r="R101" s="213"/>
      <c r="S101" s="51">
        <f>IF(C101=$C$87,(L101+$L$87),(L101))+IF(C101=$C$88,($L$88),(0))+IF(C101=$C$89,($L$89),(0))+IF(C101=$C$90,($L$90),(0))+IF(C101=$C$91,($L$91),(0))+IF(C101=$C$92,($L$92),(0))+IF(C101=$C$93,($L$93),(0))+IF(C101=$C$94,($L$94),(0))+IF(C101=$C$95,($L$95),(0))+IF(C101=$C$96,($L$96),(0))+IF(C101=$C$97,($L$97),(0))+IF(C101=$C$98,($L$98),(0))+IF(C101=$C$99,($L$99),(0))+IF(C101=$C$100,($L$100),(0))+IF(C101=$C$101,($L$101),(0))+IF(C101=$C$102,($L$102),(0))+IF(C101=$C$103,($L$103),(0))+IF(C101=$C$104,($L$104),(0))+IF(C101=$C$86,($L$86),(0))+IF(C101=$C$106,($L$106),(0))+IF(C101=$C$107,($L$107),(0))+IF(C101=$C$108,($L$108),(0))+IF(C101=$C$109,($L$109),(0))+IF(C101=$C$110,($L$110),(0))+IF(C101=$C$111,($L$111),(0))+IF(C101=$C$112,($L$112),(0))+IF(C101=$C$113,($L$113),(0))+IF(C101=$C$114,($L$114),(0))+IF(C101=$C$115,($L$115),(0))</f>
        <v>0</v>
      </c>
    </row>
    <row r="102" spans="1:19" x14ac:dyDescent="0.2">
      <c r="A102" s="98"/>
      <c r="B102" s="49"/>
      <c r="C102" s="37"/>
      <c r="D102" s="78"/>
      <c r="E102" s="78"/>
      <c r="F102" s="235"/>
      <c r="G102" s="235"/>
      <c r="H102" s="87"/>
      <c r="I102" s="218"/>
      <c r="J102" s="239"/>
      <c r="K102" s="84" t="str">
        <f t="shared" si="6"/>
        <v>Rodando</v>
      </c>
      <c r="L102" s="224">
        <f t="shared" si="7"/>
        <v>0</v>
      </c>
      <c r="M102" s="225"/>
      <c r="N102" s="237"/>
      <c r="O102" s="238"/>
      <c r="P102" s="34">
        <f t="shared" si="8"/>
        <v>0</v>
      </c>
      <c r="Q102" s="214"/>
      <c r="R102" s="215"/>
      <c r="S102" s="51">
        <f>IF(C102=$C$87,(L102+$L$87),(L102))+IF(C102=$C$88,($L$88),(0))+IF(C102=$C$89,($L$89),(0))+IF(C102=$C$90,($L$90),(0))+IF(C102=$C$91,($L$91),(0))+IF(C102=$C$92,($L$92),(0))+IF(C102=$C$93,($L$93),(0))+IF(C102=$C$94,($L$94),(0))+IF(C102=$C$95,($L$95),(0))+IF(C102=$C$96,($L$96),(0))+IF(C102=$C$97,($L$97),(0))+IF(C102=$C$98,($L$98),(0))+IF(C102=$C$99,($L$99),(0))+IF(C102=$C$100,($L$100),(0))+IF(C102=$C$101,($L$101),(0))+IF(C102=$C$102,($L$102),(0))+IF(C102=$C$103,($L$103),(0))+IF(C102=$C$104,($L$104),(0))+IF(C102=$C$105,($L$105),(0))+IF(C102=$C$86,($L$86),(0))+IF(C102=$C$107,($L$107),(0))+IF(C102=$C$108,($L$108),(0))+IF(C102=$C$109,($L$109),(0))+IF(C102=$C$110,($L$110),(0))+IF(C102=$C$111,($L$111),(0))+IF(C102=$C$112,($L$112),(0))+IF(C102=$C$113,($L$113),(0))+IF(C102=$C$114,($L$114),(0))+IF(C102=$C$115,($L$115),(0))</f>
        <v>0</v>
      </c>
    </row>
    <row r="103" spans="1:19" x14ac:dyDescent="0.2">
      <c r="A103" s="98"/>
      <c r="B103" s="49"/>
      <c r="C103" s="37"/>
      <c r="D103" s="77"/>
      <c r="E103" s="77"/>
      <c r="F103" s="236"/>
      <c r="G103" s="236"/>
      <c r="H103" s="87"/>
      <c r="I103" s="218"/>
      <c r="J103" s="239"/>
      <c r="K103" s="84" t="str">
        <f t="shared" si="6"/>
        <v>Rodando</v>
      </c>
      <c r="L103" s="226">
        <f t="shared" si="7"/>
        <v>0</v>
      </c>
      <c r="M103" s="227"/>
      <c r="N103" s="222"/>
      <c r="O103" s="223"/>
      <c r="P103" s="35">
        <f t="shared" si="8"/>
        <v>0</v>
      </c>
      <c r="Q103" s="212"/>
      <c r="R103" s="213"/>
      <c r="S103" s="51">
        <f>IF(C103=$C$87,(L103+$L$87),(L103))+IF(C103=$C$88,($L$88),(0))+IF(C103=$C$89,($L$89),(0))+IF(C103=$C$90,($L$90),(0))+IF(C103=$C$91,($L$91),(0))+IF(C103=$C$92,($L$92),(0))+IF(C103=$C$93,($L$93),(0))+IF(C103=$C$94,($L$94),(0))+IF(C103=$C$95,($L$95),(0))+IF(C103=$C$96,($L$96),(0))+IF(C103=$C$97,($L$97),(0))+IF(C103=$C$98,($L$98),(0))+IF(C103=$C$99,($L$99),(0))+IF(C103=$C$100,($L$100),(0))+IF(C103=$C$101,($L$101),(0))+IF(C103=$C$102,($L$102),(0))+IF(C103=$C$103,($L$103),(0))+IF(C103=$C$104,($L$104),(0))+IF(C103=$C$105,($L$105),(0))+IF(C103=$C$106,($L$106),(0))+IF(C103=$C$86,($L$86),(0))+IF(C103=$C$108,($L$108),(0))+IF(C103=$C$109,($L$109),(0))+IF(C103=$C$110,($L$110),(0))+IF(C103=$C$111,($L$111),(0))+IF(C103=$C$112,($L$112),(0))+IF(C103=$C$113,($L$113),(0))+IF(C103=$C$114,($L$114),(0))+IF(C103=$C$115,($L$115),(0))</f>
        <v>0</v>
      </c>
    </row>
    <row r="104" spans="1:19" x14ac:dyDescent="0.2">
      <c r="A104" s="98"/>
      <c r="B104" s="49"/>
      <c r="C104" s="37"/>
      <c r="D104" s="78"/>
      <c r="E104" s="78"/>
      <c r="F104" s="235"/>
      <c r="G104" s="235"/>
      <c r="H104" s="87"/>
      <c r="I104" s="218"/>
      <c r="J104" s="239"/>
      <c r="K104" s="84" t="str">
        <f t="shared" si="6"/>
        <v>Rodando</v>
      </c>
      <c r="L104" s="224">
        <f t="shared" si="7"/>
        <v>0</v>
      </c>
      <c r="M104" s="225"/>
      <c r="N104" s="237"/>
      <c r="O104" s="238"/>
      <c r="P104" s="34">
        <f t="shared" si="8"/>
        <v>0</v>
      </c>
      <c r="Q104" s="214"/>
      <c r="R104" s="215"/>
      <c r="S104" s="51">
        <f>IF(C104=$C$87,(L104+$L$87),(L104))+IF(C104=$C$88,($L$88),(0))+IF(C104=$C$89,($L$89),(0))+IF(C104=$C$90,($L$90),(0))+IF(C104=$C$91,($L$91),(0))+IF(C104=$C$92,($L$92),(0))+IF(C104=$C$93,($L$93),(0))+IF(C104=$C$94,($L$94),(0))+IF(C104=$C$95,($L$95),(0))+IF(C104=$C$96,($L$96),(0))+IF(C104=$C$97,($L$97),(0))+IF(C104=$C$98,($L$98),(0))+IF(C104=$C$99,($L$99),(0))+IF(C104=$C$100,($L$100),(0))+IF(C104=$C$101,($L$101),(0))+IF(C104=$C$102,($L$102),(0))+IF(C104=$C$103,($L$103),(0))+IF(C104=$C$104,($L$104),(0))+IF(C104=$C$105,($L$105),(0))+IF(C104=$C$106,($L$106),(0))+IF(C104=$C$107,($L$107),(0))+IF(C104=$C$86,($L$86),(0))+IF(C104=$C$109,($L$109),(0))+IF(C104=$C$110,($L$110),(0))+IF(C104=$C$111,($L$111),(0))+IF(C104=$C$112,($L$112),(0))+IF(C104=$C$113,($L$113),(0))+IF(C104=$C$114,($L$114),(0))+IF(C104=$C$115,($L$115),(0))</f>
        <v>0</v>
      </c>
    </row>
    <row r="105" spans="1:19" x14ac:dyDescent="0.2">
      <c r="A105" s="100"/>
      <c r="B105" s="49"/>
      <c r="C105" s="37"/>
      <c r="D105" s="77"/>
      <c r="E105" s="77"/>
      <c r="F105" s="236"/>
      <c r="G105" s="236"/>
      <c r="H105" s="87"/>
      <c r="I105" s="218"/>
      <c r="J105" s="239"/>
      <c r="K105" s="84" t="str">
        <f t="shared" si="6"/>
        <v>Rodando</v>
      </c>
      <c r="L105" s="226">
        <f t="shared" si="7"/>
        <v>0</v>
      </c>
      <c r="M105" s="227"/>
      <c r="N105" s="222"/>
      <c r="O105" s="223"/>
      <c r="P105" s="35">
        <f t="shared" si="8"/>
        <v>0</v>
      </c>
      <c r="Q105" s="212"/>
      <c r="R105" s="213"/>
      <c r="S105" s="51">
        <f>IF(C105=$C$87,(L105+$L$87),(L105))+IF(C105=$C$88,($L$88),(0))+IF(C105=$C$89,($L$89),(0))+IF(C105=$C$90,($L$90),(0))+IF(C105=$C$91,($L$91),(0))+IF(C105=$C$92,($L$92),(0))+IF(C105=$C$93,($L$93),(0))+IF(C105=$C$94,($L$94),(0))+IF(C105=$C$95,($L$95),(0))+IF(C105=$C$96,($L$96),(0))+IF(C105=$C$97,($L$97),(0))+IF(C105=$C$98,($L$98),(0))+IF(C105=$C$99,($L$99),(0))+IF(C105=$C$100,($L$100),(0))+IF(C105=$C$101,($L$101),(0))+IF(C105=$C$102,($L$102),(0))+IF(C105=$C$103,($L$103),(0))+IF(C105=$C$104,($L$104),(0))+IF(C105=$C$105,($L$105),(0))+IF(C105=$C$106,($L$106),(0))+IF(C105=$C$107,($L$107),(0))+IF(C105=$C$108,($L$108),(0))+IF(C105=$C$86,($L$86),(0))+IF(C105=$C$110,($L$110),(0))+IF(C105=$C$111,($L$111),(0))+IF(C105=$C$112,($L$112),(0))+IF(C105=$C$113,($L$113),(0))+IF(C105=$C$114,($L$114),(0))+IF(C105=$C$115,($L$115),(0))</f>
        <v>0</v>
      </c>
    </row>
    <row r="106" spans="1:19" x14ac:dyDescent="0.2">
      <c r="A106" s="100"/>
      <c r="B106" s="49"/>
      <c r="C106" s="37"/>
      <c r="D106" s="78"/>
      <c r="E106" s="78"/>
      <c r="F106" s="235"/>
      <c r="G106" s="235"/>
      <c r="H106" s="87"/>
      <c r="I106" s="218"/>
      <c r="J106" s="239"/>
      <c r="K106" s="84" t="str">
        <f t="shared" si="6"/>
        <v>Rodando</v>
      </c>
      <c r="L106" s="224">
        <f t="shared" si="7"/>
        <v>0</v>
      </c>
      <c r="M106" s="225"/>
      <c r="N106" s="237"/>
      <c r="O106" s="238"/>
      <c r="P106" s="34">
        <f t="shared" si="8"/>
        <v>0</v>
      </c>
      <c r="Q106" s="214"/>
      <c r="R106" s="215"/>
      <c r="S106" s="51">
        <f>IF(C106=$C$87,(L106+$L$87),(L106))+IF(C106=$C$88,($L$88),(0))+IF(C106=$C$89,($L$89),(0))+IF(C106=$C$90,($L$90),(0))+IF(C106=$C$91,($L$91),(0))+IF(C106=$C$92,($L$92),(0))+IF(C106=$C$93,($L$93),(0))+IF(C106=$C$94,($L$94),(0))+IF(C106=$C$95,($L$95),(0))+IF(C106=$C$96,($L$96),(0))+IF(C106=$C$97,($L$97),(0))+IF(C106=$C$98,($L$98),(0))+IF(C106=$C$99,($L$99),(0))+IF(C106=$C$100,($L$100),(0))+IF(C106=$C$101,($L$101),(0))+IF(C106=$C$102,($L$102),(0))+IF(C106=$C$103,($L$103),(0))+IF(C106=$C$104,($L$104),(0))+IF(C106=$C$105,($L$105),(0))+IF(C106=$C$106,($L$106),(0))+IF(C106=$C$107,($L$107),(0))+IF(C106=$C$108,($L$108),(0))+IF(C106=$C$109,($L$109),(0))+IF(C106=$C$86,($L$86),(0))+IF(C106=$C$111,($L$111),(0))+IF(C106=$C$112,($L$112),(0))+IF(C106=$C$113,($L$113),(0))+IF(C106=$C$114,($L$114),(0))+IF(C106=$C$115,($L$115),(0))</f>
        <v>0</v>
      </c>
    </row>
    <row r="107" spans="1:19" x14ac:dyDescent="0.2">
      <c r="A107" s="100"/>
      <c r="B107" s="49"/>
      <c r="C107" s="37"/>
      <c r="D107" s="77"/>
      <c r="E107" s="77"/>
      <c r="F107" s="236"/>
      <c r="G107" s="236"/>
      <c r="H107" s="87"/>
      <c r="I107" s="218"/>
      <c r="J107" s="239"/>
      <c r="K107" s="84" t="str">
        <f t="shared" si="6"/>
        <v>Rodando</v>
      </c>
      <c r="L107" s="226">
        <f t="shared" si="7"/>
        <v>0</v>
      </c>
      <c r="M107" s="227"/>
      <c r="N107" s="222"/>
      <c r="O107" s="223"/>
      <c r="P107" s="35">
        <f t="shared" si="8"/>
        <v>0</v>
      </c>
      <c r="Q107" s="212"/>
      <c r="R107" s="213"/>
      <c r="S107" s="51">
        <f>IF(C107=$C$87,(L107+$L$87),(L107))+IF(C107=$C$88,($L$88),(0))+IF(C107=$C$89,($L$89),(0))+IF(C107=$C$90,($L$90),(0))+IF(C107=$C$91,($L$91),(0))+IF(C107=$C$92,($L$92),(0))+IF(C107=$C$93,($L$93),(0))+IF(C107=$C$94,($L$94),(0))+IF(C107=$C$95,($L$95),(0))+IF(C107=$C$96,($L$96),(0))+IF(C107=$C$97,($L$97),(0))+IF(C107=$C$98,($L$98),(0))+IF(C107=$C$99,($L$99),(0))+IF(C107=$C$100,($L$100),(0))+IF(C107=$C$101,($L$101),(0))+IF(C107=$C$102,($L$102),(0))+IF(C107=$C$103,($L$103),(0))+IF(C107=$C$104,($L$104),(0))+IF(C107=$C$105,($L$105),(0))+IF(C107=$C$106,($L$106),(0))+IF(C107=$C$107,($L$107),(0))+IF(C107=$C$108,($L$108),(0))+IF(C107=$C$109,($L$109),(0))+IF(C107=$C$110,($L$110),(0))+IF(C107=$C$86,($L$86),(0))+IF(C107=$C$112,($L$112),(0))+IF(C107=$C$113,($L$113),(0))+IF(C107=$C$114,($L$114),(0))+IF(C107=$C$115,($L$115),(0))</f>
        <v>0</v>
      </c>
    </row>
    <row r="108" spans="1:19" x14ac:dyDescent="0.2">
      <c r="A108" s="100"/>
      <c r="B108" s="49"/>
      <c r="C108" s="37"/>
      <c r="D108" s="78"/>
      <c r="E108" s="78"/>
      <c r="F108" s="235"/>
      <c r="G108" s="235"/>
      <c r="H108" s="87"/>
      <c r="I108" s="218"/>
      <c r="J108" s="239"/>
      <c r="K108" s="84" t="str">
        <f t="shared" si="6"/>
        <v>Rodando</v>
      </c>
      <c r="L108" s="224">
        <f t="shared" si="7"/>
        <v>0</v>
      </c>
      <c r="M108" s="225"/>
      <c r="N108" s="237"/>
      <c r="O108" s="238"/>
      <c r="P108" s="34">
        <f t="shared" si="8"/>
        <v>0</v>
      </c>
      <c r="Q108" s="214"/>
      <c r="R108" s="215"/>
      <c r="S108" s="51">
        <f>IF(C108=$C$87,(L108+$L$87),(L108))+IF(C108=$C$88,($L$88),(0))+IF(C108=$C$89,($L$89),(0))+IF(C108=$C$90,($L$90),(0))+IF(C108=$C$91,($L$91),(0))+IF(C108=$C$92,($L$92),(0))+IF(C108=$C$93,($L$93),(0))+IF(C108=$C$94,($L$94),(0))+IF(C108=$C$95,($L$95),(0))+IF(C108=$C$96,($L$96),(0))+IF(C108=$C$97,($L$97),(0))+IF(C108=$C$98,($L$98),(0))+IF(C108=$C$99,($L$99),(0))+IF(C108=$C$100,($L$100),(0))+IF(C108=$C$101,($L$101),(0))+IF(C108=$C$102,($L$102),(0))+IF(C108=$C$103,($L$103),(0))+IF(C108=$C$104,($L$104),(0))+IF(C108=$C$105,($L$105),(0))+IF(C108=$C$106,($L$106),(0))+IF(C108=$C$107,($L$107),(0))+IF(C108=$C$108,($L$108),(0))+IF(C108=$C$109,($L$109),(0))+IF(C108=$C$110,($L$110),(0))+IF(C108=$C$111,($L$111),(0))+IF(C108=$C$86,($L$86),(0))+IF(C108=$C$113,($L$113),(0))+IF(C108=$C$114,($L$114),(0))+IF(C108=$C$115,($L$115),(0))</f>
        <v>0</v>
      </c>
    </row>
    <row r="109" spans="1:19" x14ac:dyDescent="0.2">
      <c r="A109" s="100"/>
      <c r="B109" s="49"/>
      <c r="C109" s="37"/>
      <c r="D109" s="77"/>
      <c r="E109" s="77"/>
      <c r="F109" s="236"/>
      <c r="G109" s="236"/>
      <c r="H109" s="87"/>
      <c r="I109" s="218"/>
      <c r="J109" s="239"/>
      <c r="K109" s="84" t="str">
        <f t="shared" si="6"/>
        <v>Rodando</v>
      </c>
      <c r="L109" s="226">
        <f t="shared" si="7"/>
        <v>0</v>
      </c>
      <c r="M109" s="227"/>
      <c r="N109" s="222"/>
      <c r="O109" s="223"/>
      <c r="P109" s="35">
        <f t="shared" si="8"/>
        <v>0</v>
      </c>
      <c r="Q109" s="212"/>
      <c r="R109" s="213"/>
      <c r="S109" s="51">
        <f>IF(C109=$C$87,(L109+$L$87),(L109))+IF(C109=$C$88,($L$88),(0))+IF(C109=$C$89,($L$89),(0))+IF(C109=$C$90,($L$90),(0))+IF(C109=$C$91,($L$91),(0))+IF(C109=$C$92,($L$92),(0))+IF(C109=$C$93,($L$93),(0))+IF(C109=$C$94,($L$94),(0))+IF(C109=$C$95,($L$95),(0))+IF(C109=$C$96,($L$96),(0))+IF(C109=$C$97,($L$97),(0))+IF(C109=$C$98,($L$98),(0))+IF(C109=$C$99,($L$99),(0))+IF(C109=$C$100,($L$100),(0))+IF(C109=$C$101,($L$101),(0))+IF(C109=$C$102,($L$102),(0))+IF(C109=$C$103,($L$103),(0))+IF(C109=$C$104,($L$104),(0))+IF(C109=$C$105,($L$105),(0))+IF(C109=$C$106,($L$106),(0))+IF(C109=$C$107,($L$107),(0))+IF(C109=$C$108,($L$108),(0))+IF(C109=$C$109,($L$109),(0))+IF(C109=$C$110,($L$110),(0))+IF(C109=$C$111,($L$111),(0))+IF(C109=$C$112,($L$112),(0))+IF(C109=$C$86,($L$86),(0))+IF(C109=$C$114,($L$114),(0))+IF(C109=$C$115,($L$115),(0))</f>
        <v>0</v>
      </c>
    </row>
    <row r="110" spans="1:19" x14ac:dyDescent="0.2">
      <c r="A110" s="100"/>
      <c r="B110" s="49"/>
      <c r="C110" s="37"/>
      <c r="D110" s="78"/>
      <c r="E110" s="78"/>
      <c r="F110" s="235"/>
      <c r="G110" s="235"/>
      <c r="H110" s="87"/>
      <c r="I110" s="218"/>
      <c r="J110" s="239"/>
      <c r="K110" s="84" t="str">
        <f t="shared" si="6"/>
        <v>Rodando</v>
      </c>
      <c r="L110" s="224">
        <f t="shared" si="7"/>
        <v>0</v>
      </c>
      <c r="M110" s="225"/>
      <c r="N110" s="237"/>
      <c r="O110" s="238"/>
      <c r="P110" s="34">
        <f t="shared" si="8"/>
        <v>0</v>
      </c>
      <c r="Q110" s="214"/>
      <c r="R110" s="215"/>
      <c r="S110" s="51">
        <f>IF(C110=$C$87,(L110+$L$87),(L110))+IF(C110=$C$88,($L$88),(0))+IF(C110=$C$89,($L$89),(0))+IF(C110=$C$90,($L$90),(0))+IF(C110=$C$91,($L$91),(0))+IF(C110=$C$92,($L$92),(0))+IF(C110=$C$93,($L$93),(0))+IF(C110=$C$94,($L$94),(0))+IF(C110=$C$95,($L$95),(0))+IF(C110=$C$96,($L$96),(0))+IF(C110=$C$97,($L$97),(0))+IF(C110=$C$98,($L$98),(0))+IF(C110=$C$99,($L$99),(0))+IF(C110=$C$100,($L$100),(0))+IF(C110=$C$101,($L$101),(0))+IF(C110=$C$102,($L$102),(0))+IF(C110=$C$103,($L$103),(0))+IF(C110=$C$104,($L$104),(0))+IF(C110=$C$105,($L$105),(0))+IF(C110=$C$106,($L$106),(0))+IF(C110=$C$107,($L$107),(0))+IF(C110=$C$108,($L$108),(0))+IF(C110=$C$109,($L$109),(0))+IF(C110=$C$110,($L$110),(0))+IF(C110=$C$111,($L$111),(0))+IF(C110=$C$112,($L$112),(0))+IF(C110=$C$113,($L$113),(0))+IF(C110=$C$86,($L$86),(0))+IF(C110=$C$115,($L$115),(0))</f>
        <v>0</v>
      </c>
    </row>
    <row r="111" spans="1:19" x14ac:dyDescent="0.2">
      <c r="A111" s="100"/>
      <c r="B111" s="49"/>
      <c r="C111" s="37"/>
      <c r="D111" s="77"/>
      <c r="E111" s="77"/>
      <c r="F111" s="236"/>
      <c r="G111" s="236"/>
      <c r="H111" s="87"/>
      <c r="I111" s="218"/>
      <c r="J111" s="239"/>
      <c r="K111" s="84" t="str">
        <f t="shared" si="6"/>
        <v>Rodando</v>
      </c>
      <c r="L111" s="226">
        <f t="shared" si="7"/>
        <v>0</v>
      </c>
      <c r="M111" s="227"/>
      <c r="N111" s="222"/>
      <c r="O111" s="223"/>
      <c r="P111" s="35">
        <f t="shared" si="8"/>
        <v>0</v>
      </c>
      <c r="Q111" s="212"/>
      <c r="R111" s="213"/>
      <c r="S111" s="51">
        <f>IF(C111=$C$87,(L111+$L$87),(L111))+IF(C111=$C$88,($L$88),(0))+IF(C111=$C$89,($L$89),(0))+IF(C111=$C$90,($L$90),(0))+IF(C111=$C$91,($L$91),(0))+IF(C111=$C$92,($L$92),(0))+IF(C111=$C$93,($L$93),(0))+IF(C111=$C$94,($L$94),(0))+IF(C111=$C$95,($L$95),(0))+IF(C111=$C$96,($L$96),(0))+IF(C111=$C$97,($L$97),(0))+IF(C111=$C$98,($L$98),(0))+IF(C111=$C$99,($L$99),(0))+IF(C111=$C$100,($L$100),(0))+IF(C111=$C$101,($L$101),(0))+IF(C111=$C$102,($L$102),(0))+IF(C111=$C$103,($L$103),(0))+IF(C111=$C$104,($L$104),(0))+IF(C111=$C$105,($L$105),(0))+IF(C111=$C$106,($L$106),(0))+IF(C111=$C$107,($L$107),(0))+IF(C111=$C$108,($L$108),(0))+IF(C111=$C$109,($L$109),(0))+IF(C111=$C$110,($L$110),(0))+IF(C111=$C$111,($L$111),(0))+IF(C111=$C$112,($L$112),(0))+IF(C111=$C$113,($L$113),(0))+IF(C111=$C$114,($L$114),(0))+IF(C111=$C$86,($L$86),(0))</f>
        <v>0</v>
      </c>
    </row>
    <row r="112" spans="1:19" x14ac:dyDescent="0.2">
      <c r="A112" s="98"/>
      <c r="B112" s="49"/>
      <c r="C112" s="37"/>
      <c r="D112" s="78"/>
      <c r="E112" s="78"/>
      <c r="F112" s="235"/>
      <c r="G112" s="235"/>
      <c r="H112" s="87"/>
      <c r="I112" s="239"/>
      <c r="J112" s="239"/>
      <c r="K112" s="84" t="str">
        <f>IF(I112-H112&lt;=0,("Rodando"),(" "))</f>
        <v>Rodando</v>
      </c>
      <c r="L112" s="224">
        <f>IF(I112-H112&lt;=0,(0),(I112-H112))</f>
        <v>0</v>
      </c>
      <c r="M112" s="225"/>
      <c r="N112" s="237"/>
      <c r="O112" s="238"/>
      <c r="P112" s="34">
        <f>IF(L112=0,(0),(IF(Q112="Sucata",(IF(F112=0,(N112/L112),(IF(F112=1,((N112+$C$79)/L112),(IF(F112=2,((N112+$C$80)/L112),((N112+$C$81)/L112))))))),(IF(F112=0,((N112-$C$79)/L112),(N112/L112))))))</f>
        <v>0</v>
      </c>
      <c r="Q112" s="214"/>
      <c r="R112" s="215"/>
      <c r="S112" s="51">
        <f>IF(C112=$C$87,(L112+$L$87),(L112))+IF(C112=$C$88,($L$88),(0))+IF(C112=$C$89,($L$89),(0))+IF(C112=$C$90,($L$90),(0))+IF(C112=$C$91,($L$91),(0))+IF(C112=$C$92,($L$92),(0))+IF(C112=$C$93,($L$93),(0))+IF(C112=$C$94,($L$94),(0))+IF(C112=$C$95,($L$95),(0))+IF(C112=$C$96,($L$96),(0))+IF(C112=$C$97,($L$97),(0))+IF(C112=$C$98,($L$98),(0))+IF(C112=$C$99,($L$99),(0))+IF(C112=$C$100,($L$100),(0))+IF(C112=$C$101,($L$101),(0))+IF(C112=$C$102,($L$102),(0))+IF(C112=$C$103,($L$103),(0))+IF(C112=$C$104,($L$104),(0))+IF(C112=$C$105,($L$105),(0))+IF(C112=$C$106,($L$106),(0))+IF(C112=$C$107,($L$107),(0))+IF(C112=$C$108,($L$108),(0))+IF(C112=$C$109,($L$109),(0))+IF(C112=$C$110,($L$110),(0))+IF(C112=$C$111,($L$111),(0))+IF(C112=$C$112,($L$112),(0))+IF(C112=$C$113,($L$113),(0))+IF(C112=$C$114,($L$114),(0))+IF(C112=$C$115,($L$115),(0))</f>
        <v>0</v>
      </c>
    </row>
    <row r="113" spans="1:19" x14ac:dyDescent="0.2">
      <c r="A113" s="98"/>
      <c r="B113" s="49"/>
      <c r="C113" s="37"/>
      <c r="D113" s="77"/>
      <c r="E113" s="77"/>
      <c r="F113" s="236"/>
      <c r="G113" s="236"/>
      <c r="H113" s="87"/>
      <c r="I113" s="218"/>
      <c r="J113" s="239"/>
      <c r="K113" s="84" t="str">
        <f t="shared" ref="K113:K141" si="9">IF(I113-H113&lt;=0,("Rodando"),(" "))</f>
        <v>Rodando</v>
      </c>
      <c r="L113" s="226">
        <f t="shared" ref="L113:L141" si="10">IF(I113-H113&lt;=0,(0),(I113-H113))</f>
        <v>0</v>
      </c>
      <c r="M113" s="227"/>
      <c r="N113" s="222"/>
      <c r="O113" s="223"/>
      <c r="P113" s="35">
        <f t="shared" ref="P113:P141" si="11">IF(L113=0,(0),(IF(Q113="Sucata",(IF(F113=0,(N113/L113),(IF(F113=1,((N113+$C$79)/L113),(IF(F113=2,((N113+$C$80)/L113),((N113+$C$81)/L113))))))),(IF(F113=0,((N113-$C$79)/L113),(N113/L113))))))</f>
        <v>0</v>
      </c>
      <c r="Q113" s="212"/>
      <c r="R113" s="213"/>
      <c r="S113" s="51">
        <f>IF(C113=$C$86,(L113+$L$86),(L113))+IF(C113=$C$88,($L$88),(0))+IF(C113=$C$89,($L$89),(0))+IF(C113=$C$90,($L$90),(0))+IF(C113=$C$91,($L$91),(0))+IF(C113=$C$92,($L$92),(0))+IF(C113=$C$93,($L$93),(0))+IF(C113=$C$94,($L$94),(0))+IF(C113=$C$95,($L$95),(0))+IF(C113=$C$96,($L$96),(0))+IF(C113=$C$97,($L$97),(0))+IF(C113=$C$98,($L$98),(0))+IF(C113=$C$99,($L$99),(0))+IF(C113=$C$100,($L$100),(0))+IF(C113=$C$101,($L$101),(0))+IF(C113=$C$102,($L$102),(0))+IF(C113=$C$103,($L$103),(0))+IF(C113=$C$104,($L$104),(0))+IF(C113=$C$105,($L$105),(0))+IF(C113=$C$106,($L$106),(0))+IF(C113=$C$107,($L$107),(0))+IF(C113=$C$108,($L$108),(0))+IF(C113=$C$109,($L$109),(0))+IF(C113=$C$110,($L$110),(0))+IF(C113=$C$111,($L$111),(0))+IF(C113=$C$112,($L$112),(0))+IF(C113=$C$113,($L$113),(0))+IF(C113=$C$114,($L$114),(0))+IF(C113=$C$115,($L$115),(0))</f>
        <v>0</v>
      </c>
    </row>
    <row r="114" spans="1:19" x14ac:dyDescent="0.2">
      <c r="A114" s="98"/>
      <c r="B114" s="49"/>
      <c r="C114" s="37"/>
      <c r="D114" s="78"/>
      <c r="E114" s="78"/>
      <c r="F114" s="235"/>
      <c r="G114" s="235"/>
      <c r="H114" s="87"/>
      <c r="I114" s="218"/>
      <c r="J114" s="239"/>
      <c r="K114" s="84" t="str">
        <f t="shared" si="9"/>
        <v>Rodando</v>
      </c>
      <c r="L114" s="224">
        <f t="shared" si="10"/>
        <v>0</v>
      </c>
      <c r="M114" s="225"/>
      <c r="N114" s="237"/>
      <c r="O114" s="238"/>
      <c r="P114" s="34">
        <f t="shared" si="11"/>
        <v>0</v>
      </c>
      <c r="Q114" s="214"/>
      <c r="R114" s="215"/>
      <c r="S114" s="51">
        <f>IF(C114=$C$87,(L114+$L$87),(L114))+IF(C114=$C$86,($L$86),(0))+IF(C114=$C$89,($L$89),(0))+IF(C114=$C$90,($L$90),(0))+IF(C114=$C$91,($L$91),(0))+IF(C114=$C$92,($L$92),(0))+IF(C114=$C$93,($L$93),(0))+IF(C114=$C$94,($L$94),(0))+IF(C114=$C$95,($L$95),(0))+IF(C114=$C$96,($L$96),(0))+IF(C114=$C$97,($L$97),(0))+IF(C114=$C$98,($L$98),(0))+IF(C114=$C$99,($L$99),(0))+IF(C114=$C$100,($L$100),(0))+IF(C114=$C$101,($L$101),(0))+IF(C114=$C$102,($L$102),(0))+IF(C114=$C$103,($L$103),(0))+IF(C114=$C$104,($L$104),(0))+IF(C114=$C$105,($L$105),(0))+IF(C114=$C$106,($L$106),(0))+IF(C114=$C$107,($L$107),(0))+IF(C114=$C$108,($L$108),(0))+IF(C114=$C$109,($L$109),(0))+IF(C114=$C$110,($L$110),(0))+IF(C114=$C$111,($L$111),(0))+IF(C114=$C$112,($L$112),(0))+IF(C114=$C$113,($L$113),(0))+IF(C114=$C$114,($L$114),(0))+IF(C114=$C$115,($L$115),(0))</f>
        <v>0</v>
      </c>
    </row>
    <row r="115" spans="1:19" x14ac:dyDescent="0.2">
      <c r="A115" s="98"/>
      <c r="B115" s="49"/>
      <c r="C115" s="37"/>
      <c r="D115" s="77"/>
      <c r="E115" s="77"/>
      <c r="F115" s="236"/>
      <c r="G115" s="236"/>
      <c r="H115" s="87"/>
      <c r="I115" s="218"/>
      <c r="J115" s="239"/>
      <c r="K115" s="84" t="str">
        <f t="shared" si="9"/>
        <v>Rodando</v>
      </c>
      <c r="L115" s="226">
        <f t="shared" si="10"/>
        <v>0</v>
      </c>
      <c r="M115" s="227"/>
      <c r="N115" s="222"/>
      <c r="O115" s="223"/>
      <c r="P115" s="35">
        <f t="shared" si="11"/>
        <v>0</v>
      </c>
      <c r="Q115" s="212"/>
      <c r="R115" s="213"/>
      <c r="S115" s="51">
        <f>IF(C115=$C$87,(L115+$L$87),(L115))+IF(C115=$C$88,($L$88),(0))+IF(C115=$C$86,($L$86),(0))+IF(C115=$C$90,($L$90),(0))+IF(C115=$C$91,($L$91),(0))+IF(C115=$C$92,($L$92),(0))+IF(C115=$C$93,($L$93),(0))+IF(C115=$C$94,($L$94),(0))+IF(C115=$C$95,($L$95),(0))+IF(C115=$C$96,($L$96),(0))+IF(C115=$C$97,($L$97),(0))+IF(C115=$C$98,($L$98),(0))+IF(C115=$C$99,($L$99),(0))+IF(C115=$C$100,($L$100),(0))+IF(C115=$C$101,($L$101),(0))+IF(C115=$C$102,($L$102),(0))+IF(C115=$C$103,($L$103),(0))+IF(C115=$C$104,($L$104),(0))+IF(C115=$C$105,($L$105),(0))+IF(C115=$C$106,($L$106),(0))+IF(C115=$C$107,($L$107),(0))+IF(C115=$C$108,($L$108),(0))+IF(C115=$C$109,($L$109),(0))+IF(C115=$C$110,($L$110),(0))+IF(C115=$C$111,($L$111),(0))+IF(C115=$C$112,($L$112),(0))+IF(C115=$C$113,($L$113),(0))+IF(C115=$C$114,($L$114),(0))+IF(C115=$C$115,($L$115),(0))</f>
        <v>0</v>
      </c>
    </row>
    <row r="116" spans="1:19" x14ac:dyDescent="0.2">
      <c r="A116" s="98"/>
      <c r="B116" s="49"/>
      <c r="C116" s="37"/>
      <c r="D116" s="78"/>
      <c r="E116" s="78"/>
      <c r="F116" s="235"/>
      <c r="G116" s="235"/>
      <c r="H116" s="87"/>
      <c r="I116" s="218"/>
      <c r="J116" s="239"/>
      <c r="K116" s="84" t="str">
        <f t="shared" si="9"/>
        <v>Rodando</v>
      </c>
      <c r="L116" s="224">
        <f t="shared" si="10"/>
        <v>0</v>
      </c>
      <c r="M116" s="225"/>
      <c r="N116" s="237"/>
      <c r="O116" s="238"/>
      <c r="P116" s="34">
        <f t="shared" si="11"/>
        <v>0</v>
      </c>
      <c r="Q116" s="214"/>
      <c r="R116" s="215"/>
      <c r="S116" s="51">
        <f>IF(C116=$C$87,(L116+$L$87),(L116))+IF(C116=$C$88,($L$88),(0))+IF(C116=$C$89,($L$89),(0))+IF(C116=$C$86,($L$86),(0))+IF(C116=$C$91,($L$91),(0))+IF(C116=$C$92,($L$92),(0))+IF(C116=$C$93,($L$93),(0))+IF(C116=$C$94,($L$94),(0))+IF(C116=$C$95,($L$95),(0))+IF(C116=$C$96,($L$96),(0))+IF(C116=$C$97,($L$97),(0))+IF(C116=$C$98,($L$98),(0))+IF(C116=$C$99,($L$99),(0))+IF(C116=$C$100,($L$100),(0))+IF(C116=$C$101,($L$101),(0))+IF(C116=$C$102,($L$102),(0))+IF(C116=$C$103,($L$103),(0))+IF(C116=$C$104,($L$104),(0))+IF(C116=$C$105,($L$105),(0))+IF(C116=$C$106,($L$106),(0))+IF(C116=$C$107,($L$107),(0))+IF(C116=$C$108,($L$108),(0))+IF(C116=$C$109,($L$109),(0))+IF(C116=$C$110,($L$110),(0))+IF(C116=$C$111,($L$111),(0))+IF(C116=$C$112,($L$112),(0))+IF(C116=$C$113,($L$113),(0))+IF(C116=$C$114,($L$114),(0))+IF(C116=$C$115,($L$115),(0))</f>
        <v>0</v>
      </c>
    </row>
    <row r="117" spans="1:19" x14ac:dyDescent="0.2">
      <c r="A117" s="98"/>
      <c r="B117" s="49"/>
      <c r="C117" s="37"/>
      <c r="D117" s="77"/>
      <c r="E117" s="77"/>
      <c r="F117" s="236"/>
      <c r="G117" s="236"/>
      <c r="H117" s="87"/>
      <c r="I117" s="218"/>
      <c r="J117" s="239"/>
      <c r="K117" s="84" t="str">
        <f t="shared" si="9"/>
        <v>Rodando</v>
      </c>
      <c r="L117" s="226">
        <f t="shared" si="10"/>
        <v>0</v>
      </c>
      <c r="M117" s="227"/>
      <c r="N117" s="222"/>
      <c r="O117" s="223"/>
      <c r="P117" s="35">
        <f t="shared" si="11"/>
        <v>0</v>
      </c>
      <c r="Q117" s="212"/>
      <c r="R117" s="213"/>
      <c r="S117" s="51">
        <f>IF(C117=$C$87,(L117+$L$87),(L117))+IF(C117=$C$88,($L$88),(0))+IF(C117=$C$89,($L$89),(0))+IF(C117=$C$90,($L$90),(0))+IF(C117=$C$86,($L$86),(0))+IF(C117=$C$92,($L$92),(0))+IF(C117=$C$93,($L$93),(0))+IF(C117=$C$94,($L$94),(0))+IF(C117=$C$95,($L$95),(0))+IF(C117=$C$96,($L$96),(0))+IF(C117=$C$97,($L$97),(0))+IF(C117=$C$98,($L$98),(0))+IF(C117=$C$99,($L$99),(0))+IF(C117=$C$100,($L$100),(0))+IF(C117=$C$101,($L$101),(0))+IF(C117=$C$102,($L$102),(0))+IF(C117=$C$103,($L$103),(0))+IF(C117=$C$104,($L$104),(0))+IF(C117=$C$105,($L$105),(0))+IF(C117=$C$106,($L$106),(0))+IF(C117=$C$107,($L$107),(0))+IF(C117=$C$108,($L$108),(0))+IF(C117=$C$109,($L$109),(0))+IF(C117=$C$110,($L$110),(0))+IF(C117=$C$111,($L$111),(0))+IF(C117=$C$112,($L$112),(0))+IF(C117=$C$113,($L$113),(0))+IF(C117=$C$114,($L$114),(0))+IF(C117=$C$115,($L$115),(0))</f>
        <v>0</v>
      </c>
    </row>
    <row r="118" spans="1:19" x14ac:dyDescent="0.2">
      <c r="A118" s="98"/>
      <c r="B118" s="49"/>
      <c r="C118" s="37"/>
      <c r="D118" s="78"/>
      <c r="E118" s="78"/>
      <c r="F118" s="235"/>
      <c r="G118" s="235"/>
      <c r="H118" s="87"/>
      <c r="I118" s="218"/>
      <c r="J118" s="239"/>
      <c r="K118" s="84" t="str">
        <f t="shared" si="9"/>
        <v>Rodando</v>
      </c>
      <c r="L118" s="224">
        <f t="shared" si="10"/>
        <v>0</v>
      </c>
      <c r="M118" s="225"/>
      <c r="N118" s="237"/>
      <c r="O118" s="238"/>
      <c r="P118" s="34">
        <f t="shared" si="11"/>
        <v>0</v>
      </c>
      <c r="Q118" s="214"/>
      <c r="R118" s="215"/>
      <c r="S118" s="51">
        <f>IF(C118=$C$87,(L118+$L$87),(L118))+IF(C118=$C$88,($L$88),(0))+IF(C118=$C$89,($L$89),(0))+IF(C118=$C$90,($L$90),(0))+IF(C118=$C$91,($L$91),(0))+IF(C118=$C$86,($L$86),(0))+IF(C118=$C$93,($L$93),(0))+IF(C118=$C$94,($L$94),(0))+IF(C118=$C$95,($L$95),(0))+IF(C118=$C$96,($L$96),(0))+IF(C118=$C$97,($L$97),(0))+IF(C118=$C$98,($L$98),(0))+IF(C118=$C$99,($L$99),(0))+IF(C118=$C$100,($L$100),(0))+IF(C118=$C$101,($L$101),(0))+IF(C118=$C$102,($L$102),(0))+IF(C118=$C$103,($L$103),(0))+IF(C118=$C$104,($L$104),(0))+IF(C118=$C$105,($L$105),(0))+IF(C118=$C$106,($L$106),(0))+IF(C118=$C$107,($L$107),(0))+IF(C118=$C$108,($L$108),(0))+IF(C118=$C$109,($L$109),(0))+IF(C118=$C$110,($L$110),(0))+IF(C118=$C$111,($L$111),(0))+IF(C118=$C$112,($L$112),(0))+IF(C118=$C$113,($L$113),(0))+IF(C118=$C$114,($L$114),(0))+IF(C118=$C$115,($L$115),(0))</f>
        <v>0</v>
      </c>
    </row>
    <row r="119" spans="1:19" x14ac:dyDescent="0.2">
      <c r="A119" s="98"/>
      <c r="B119" s="49"/>
      <c r="C119" s="37"/>
      <c r="D119" s="77"/>
      <c r="E119" s="77"/>
      <c r="F119" s="236"/>
      <c r="G119" s="236"/>
      <c r="H119" s="87"/>
      <c r="I119" s="218"/>
      <c r="J119" s="239"/>
      <c r="K119" s="84" t="str">
        <f t="shared" si="9"/>
        <v>Rodando</v>
      </c>
      <c r="L119" s="226">
        <f t="shared" si="10"/>
        <v>0</v>
      </c>
      <c r="M119" s="227"/>
      <c r="N119" s="222"/>
      <c r="O119" s="223"/>
      <c r="P119" s="35">
        <f t="shared" si="11"/>
        <v>0</v>
      </c>
      <c r="Q119" s="212"/>
      <c r="R119" s="213"/>
      <c r="S119" s="51">
        <f>IF(C119=$C$87,(L119+$L$87),(L119))+IF(C119=$C$88,($L$88),(0))+IF(C119=$C$89,($L$89),(0))+IF(C119=$C$90,($L$90),(0))+IF(C119=$C$91,($L$91),(0))+IF(C119=$C$92,($L$92),(0))+IF(C119=$C$86,($L$86),(0))+IF(C119=$C$94,($L$94),(0))+IF(C119=$C$95,($L$95),(0))+IF(C119=$C$96,($L$96),(0))+IF(C119=$C$97,($L$97),(0))+IF(C119=$C$98,($L$98),(0))+IF(C119=$C$99,($L$99),(0))+IF(C119=$C$100,($L$100),(0))+IF(C119=$C$101,($L$101),(0))+IF(C119=$C$102,($L$102),(0))+IF(C119=$C$103,($L$103),(0))+IF(C119=$C$104,($L$104),(0))+IF(C119=$C$105,($L$105),(0))+IF(C119=$C$106,($L$106),(0))+IF(C119=$C$107,($L$107),(0))+IF(C119=$C$108,($L$108),(0))+IF(C119=$C$109,($L$109),(0))+IF(C119=$C$110,($L$110),(0))+IF(C119=$C$111,($L$111),(0))+IF(C119=$C$112,($L$112),(0))+IF(C119=$C$113,($L$113),(0))+IF(C119=$C$114,($L$114),(0))+IF(C119=$C$115,($L$115),(0))</f>
        <v>0</v>
      </c>
    </row>
    <row r="120" spans="1:19" x14ac:dyDescent="0.2">
      <c r="A120" s="98"/>
      <c r="B120" s="49"/>
      <c r="C120" s="37"/>
      <c r="D120" s="78"/>
      <c r="E120" s="78"/>
      <c r="F120" s="235"/>
      <c r="G120" s="235"/>
      <c r="H120" s="87"/>
      <c r="I120" s="218"/>
      <c r="J120" s="239"/>
      <c r="K120" s="84" t="str">
        <f t="shared" si="9"/>
        <v>Rodando</v>
      </c>
      <c r="L120" s="224">
        <f t="shared" si="10"/>
        <v>0</v>
      </c>
      <c r="M120" s="225"/>
      <c r="N120" s="237"/>
      <c r="O120" s="238"/>
      <c r="P120" s="34">
        <f t="shared" si="11"/>
        <v>0</v>
      </c>
      <c r="Q120" s="214"/>
      <c r="R120" s="215"/>
      <c r="S120" s="51">
        <f>IF(C120=$C$87,(L120+$L$87),(L120))+IF(C120=$C$88,($L$88),(0))+IF(C120=$C$89,($L$89),(0))+IF(C120=$C$90,($L$90),(0))+IF(C120=$C$91,($L$91),(0))+IF(C120=$C$92,($L$92),(0))+IF(C120=$C$93,($L$93),(0))+IF(C120=$C$86,($L$86),(0))+IF(C120=$C$95,($L$95),(0))+IF(C120=$C$96,($L$96),(0))+IF(C120=$C$97,($L$97),(0))+IF(C120=$C$98,($L$98),(0))+IF(C120=$C$99,($L$99),(0))+IF(C120=$C$100,($L$100),(0))+IF(C120=$C$101,($L$101),(0))+IF(C120=$C$102,($L$102),(0))+IF(C120=$C$103,($L$103),(0))+IF(C120=$C$104,($L$104),(0))+IF(C120=$C$105,($L$105),(0))+IF(C120=$C$106,($L$106),(0))+IF(C120=$C$107,($L$107),(0))+IF(C120=$C$108,($L$108),(0))+IF(C120=$C$109,($L$109),(0))+IF(C120=$C$110,($L$110),(0))+IF(C120=$C$111,($L$111),(0))+IF(C120=$C$112,($L$112),(0))+IF(C120=$C$113,($L$113),(0))+IF(C120=$C$114,($L$114),(0))+IF(C120=$C$115,($L$115),(0))</f>
        <v>0</v>
      </c>
    </row>
    <row r="121" spans="1:19" x14ac:dyDescent="0.2">
      <c r="A121" s="98"/>
      <c r="B121" s="49"/>
      <c r="C121" s="37"/>
      <c r="D121" s="77"/>
      <c r="E121" s="77"/>
      <c r="F121" s="236"/>
      <c r="G121" s="236"/>
      <c r="H121" s="87"/>
      <c r="I121" s="218"/>
      <c r="J121" s="239"/>
      <c r="K121" s="84" t="str">
        <f t="shared" si="9"/>
        <v>Rodando</v>
      </c>
      <c r="L121" s="226">
        <f t="shared" si="10"/>
        <v>0</v>
      </c>
      <c r="M121" s="227"/>
      <c r="N121" s="222"/>
      <c r="O121" s="223"/>
      <c r="P121" s="35">
        <f t="shared" si="11"/>
        <v>0</v>
      </c>
      <c r="Q121" s="212"/>
      <c r="R121" s="213"/>
      <c r="S121" s="51">
        <f>IF(C121=$C$87,(L121+$L$87),(L121))+IF(C121=$C$88,($L$88),(0))+IF(C121=$C$89,($L$89),(0))+IF(C121=$C$90,($L$90),(0))+IF(C121=$C$91,($L$91),(0))+IF(C121=$C$92,($L$92),(0))+IF(C121=$C$93,($L$93),(0))+IF(C121=$C$94,($L$94),(0))+IF(C121=$C$86,($L$86),(0))+IF(C121=$C$96,($L$96),(0))+IF(C121=$C$97,($L$97),(0))+IF(C121=$C$98,($L$98),(0))+IF(C121=$C$99,($L$99),(0))+IF(C121=$C$100,($L$100),(0))+IF(C121=$C$101,($L$101),(0))+IF(C121=$C$102,($L$102),(0))+IF(C121=$C$103,($L$103),(0))+IF(C121=$C$104,($L$104),(0))+IF(C121=$C$105,($L$105),(0))+IF(C121=$C$106,($L$106),(0))+IF(C121=$C$107,($L$107),(0))+IF(C121=$C$108,($L$108),(0))+IF(C121=$C$109,($L$109),(0))+IF(C121=$C$110,($L$110),(0))+IF(C121=$C$111,($L$111),(0))+IF(C121=$C$112,($L$112),(0))+IF(C121=$C$113,($L$113),(0))+IF(C121=$C$114,($L$114),(0))+IF(C121=$C$115,($L$115),(0))</f>
        <v>0</v>
      </c>
    </row>
    <row r="122" spans="1:19" x14ac:dyDescent="0.2">
      <c r="A122" s="98"/>
      <c r="B122" s="49"/>
      <c r="C122" s="37"/>
      <c r="D122" s="78"/>
      <c r="E122" s="78"/>
      <c r="F122" s="235"/>
      <c r="G122" s="235"/>
      <c r="H122" s="87"/>
      <c r="I122" s="218"/>
      <c r="J122" s="239"/>
      <c r="K122" s="84" t="str">
        <f t="shared" si="9"/>
        <v>Rodando</v>
      </c>
      <c r="L122" s="224">
        <f t="shared" si="10"/>
        <v>0</v>
      </c>
      <c r="M122" s="225"/>
      <c r="N122" s="237"/>
      <c r="O122" s="238"/>
      <c r="P122" s="34">
        <f t="shared" si="11"/>
        <v>0</v>
      </c>
      <c r="Q122" s="214"/>
      <c r="R122" s="215"/>
      <c r="S122" s="51">
        <f>IF(C122=$C$87,(L122+$L$87),(L122))+IF(C122=$C$88,($L$88),(0))+IF(C122=$C$89,($L$89),(0))+IF(C122=$C$90,($L$90),(0))+IF(C122=$C$91,($L$91),(0))+IF(C122=$C$92,($L$92),(0))+IF(C122=$C$93,($L$93),(0))+IF(C122=$C$94,($L$94),(0))+IF(C122=$C$95,($L$95),(0))+IF(C122=$C$86,($L$86),(0))+IF(C122=$C$97,($L$97),(0))+IF(C122=$C$98,($L$98),(0))+IF(C122=$C$99,($L$99),(0))+IF(C122=$C$100,($L$100),(0))+IF(C122=$C$101,($L$101),(0))+IF(C122=$C$102,($L$102),(0))+IF(C122=$C$103,($L$103),(0))+IF(C122=$C$104,($L$104),(0))+IF(C122=$C$105,($L$105),(0))+IF(C122=$C$106,($L$106),(0))+IF(C122=$C$107,($L$107),(0))+IF(C122=$C$108,($L$108),(0))+IF(C122=$C$109,($L$109),(0))+IF(C122=$C$110,($L$110),(0))+IF(C122=$C$111,($L$111),(0))+IF(C122=$C$112,($L$112),(0))+IF(C122=$C$113,($L$113),(0))+IF(C122=$C$114,($L$114),(0))+IF(C122=$C$115,($L$115),(0))</f>
        <v>0</v>
      </c>
    </row>
    <row r="123" spans="1:19" x14ac:dyDescent="0.2">
      <c r="A123" s="98"/>
      <c r="B123" s="49"/>
      <c r="C123" s="37"/>
      <c r="D123" s="77"/>
      <c r="E123" s="77"/>
      <c r="F123" s="236"/>
      <c r="G123" s="236"/>
      <c r="H123" s="87"/>
      <c r="I123" s="218"/>
      <c r="J123" s="239"/>
      <c r="K123" s="84" t="str">
        <f t="shared" si="9"/>
        <v>Rodando</v>
      </c>
      <c r="L123" s="226">
        <f t="shared" si="10"/>
        <v>0</v>
      </c>
      <c r="M123" s="227"/>
      <c r="N123" s="222"/>
      <c r="O123" s="223"/>
      <c r="P123" s="35">
        <f t="shared" si="11"/>
        <v>0</v>
      </c>
      <c r="Q123" s="212"/>
      <c r="R123" s="213"/>
      <c r="S123" s="51">
        <f>IF(C123=$C$87,(L123+$L$87),(L123))+IF(C123=$C$88,($L$88),(0))+IF(C123=$C$89,($L$89),(0))+IF(C123=$C$90,($L$90),(0))+IF(C123=$C$91,($L$91),(0))+IF(C123=$C$92,($L$92),(0))+IF(C123=$C$93,($L$93),(0))+IF(C123=$C$94,($L$94),(0))+IF(C123=$C$95,($L$95),(0))+IF(C123=$C$96,($L$96),(0))+IF(C123=$C$86,($L$86),(0))+IF(C123=$C$98,($L$98),(0))+IF(C123=$C$99,($L$99),(0))+IF(C123=$C$100,($L$100),(0))+IF(C123=$C$101,($L$101),(0))+IF(C123=$C$102,($L$102),(0))+IF(C123=$C$103,($L$103),(0))+IF(C123=$C$104,($L$104),(0))+IF(C123=$C$105,($L$105),(0))+IF(C123=$C$106,($L$106),(0))+IF(C123=$C$107,($L$107),(0))+IF(C123=$C$108,($L$108),(0))+IF(C123=$C$109,($L$109),(0))+IF(C123=$C$110,($L$110),(0))+IF(C123=$C$111,($L$111),(0))+IF(C123=$C$112,($L$112),(0))+IF(C123=$C$113,($L$113),(0))+IF(C123=$C$114,($L$114),(0))+IF(C123=$C$115,($L$115),(0))</f>
        <v>0</v>
      </c>
    </row>
    <row r="124" spans="1:19" x14ac:dyDescent="0.2">
      <c r="A124" s="98"/>
      <c r="B124" s="49"/>
      <c r="C124" s="37"/>
      <c r="D124" s="78"/>
      <c r="E124" s="78"/>
      <c r="F124" s="235"/>
      <c r="G124" s="235"/>
      <c r="H124" s="87"/>
      <c r="I124" s="218"/>
      <c r="J124" s="239"/>
      <c r="K124" s="84" t="str">
        <f t="shared" si="9"/>
        <v>Rodando</v>
      </c>
      <c r="L124" s="224">
        <f t="shared" si="10"/>
        <v>0</v>
      </c>
      <c r="M124" s="225"/>
      <c r="N124" s="237"/>
      <c r="O124" s="238"/>
      <c r="P124" s="34">
        <f t="shared" si="11"/>
        <v>0</v>
      </c>
      <c r="Q124" s="214"/>
      <c r="R124" s="215"/>
      <c r="S124" s="51">
        <f>IF(C124=$C$87,(L124+$L$87),(L124))+IF(C124=$C$88,($L$88),(0))+IF(C124=$C$89,($L$89),(0))+IF(C124=$C$90,($L$90),(0))+IF(C124=$C$91,($L$91),(0))+IF(C124=$C$92,($L$92),(0))+IF(C124=$C$93,($L$93),(0))+IF(C124=$C$94,($L$94),(0))+IF(C124=$C$95,($L$95),(0))+IF(C124=$C$96,($L$96),(0))+IF(C124=$C$97,($L$97),(0))+IF(C124=$C$86,($L$86),(0))+IF(C124=$C$99,($L$99),(0))+IF(C124=$C$100,($L$100),(0))+IF(C124=$C$101,($L$101),(0))+IF(C124=$C$102,($L$102),(0))+IF(C124=$C$103,($L$103),(0))+IF(C124=$C$104,($L$104),(0))+IF(C124=$C$105,($L$105),(0))+IF(C124=$C$106,($L$106),(0))+IF(C124=$C$107,($L$107),(0))+IF(C124=$C$108,($L$108),(0))+IF(C124=$C$109,($L$109),(0))+IF(C124=$C$110,($L$110),(0))+IF(C124=$C$111,($L$111),(0))+IF(C124=$C$112,($L$112),(0))+IF(C124=$C$113,($L$113),(0))+IF(C124=$C$114,($L$114),(0))+IF(C124=$C$115,($L$115),(0))</f>
        <v>0</v>
      </c>
    </row>
    <row r="125" spans="1:19" x14ac:dyDescent="0.2">
      <c r="A125" s="98"/>
      <c r="B125" s="49"/>
      <c r="C125" s="37"/>
      <c r="D125" s="77"/>
      <c r="E125" s="77"/>
      <c r="F125" s="236"/>
      <c r="G125" s="236"/>
      <c r="H125" s="87"/>
      <c r="I125" s="218"/>
      <c r="J125" s="239"/>
      <c r="K125" s="84" t="str">
        <f t="shared" si="9"/>
        <v>Rodando</v>
      </c>
      <c r="L125" s="226">
        <f t="shared" si="10"/>
        <v>0</v>
      </c>
      <c r="M125" s="227"/>
      <c r="N125" s="222"/>
      <c r="O125" s="223"/>
      <c r="P125" s="35">
        <f t="shared" si="11"/>
        <v>0</v>
      </c>
      <c r="Q125" s="212"/>
      <c r="R125" s="213"/>
      <c r="S125" s="51">
        <f>IF(C125=$C$87,(L125+$L$87),(L125))+IF(C125=$C$88,($L$88),(0))+IF(C125=$C$89,($L$89),(0))+IF(C125=$C$90,($L$90),(0))+IF(C125=$C$91,($L$91),(0))+IF(C125=$C$92,($L$92),(0))+IF(C125=$C$93,($L$93),(0))+IF(C125=$C$94,($L$94),(0))+IF(C125=$C$95,($L$95),(0))+IF(C125=$C$96,($L$96),(0))+IF(C125=$C$97,($L$97),(0))+IF(C125=$C$98,($L$98),(0))+IF(C125=$C$86,($L$86),(0))+IF(C125=$C$100,($L$100),(0))+IF(C125=$C$101,($L$101),(0))+IF(C125=$C$102,($L$102),(0))+IF(C125=$C$103,($L$103),(0))+IF(C125=$C$104,($L$104),(0))+IF(C125=$C$105,($L$105),(0))+IF(C125=$C$106,($L$106),(0))+IF(C125=$C$107,($L$107),(0))+IF(C125=$C$108,($L$108),(0))+IF(C125=$C$109,($L$109),(0))+IF(C125=$C$110,($L$110),(0))+IF(C125=$C$111,($L$111),(0))+IF(C125=$C$112,($L$112),(0))+IF(C125=$C$113,($L$113),(0))+IF(C125=$C$114,($L$114),(0))+IF(C125=$C$115,($L$115),(0))</f>
        <v>0</v>
      </c>
    </row>
    <row r="126" spans="1:19" x14ac:dyDescent="0.2">
      <c r="A126" s="98"/>
      <c r="B126" s="49"/>
      <c r="C126" s="37"/>
      <c r="D126" s="78"/>
      <c r="E126" s="78"/>
      <c r="F126" s="235"/>
      <c r="G126" s="235"/>
      <c r="H126" s="87"/>
      <c r="I126" s="218"/>
      <c r="J126" s="239"/>
      <c r="K126" s="84" t="str">
        <f t="shared" si="9"/>
        <v>Rodando</v>
      </c>
      <c r="L126" s="224">
        <f t="shared" si="10"/>
        <v>0</v>
      </c>
      <c r="M126" s="225"/>
      <c r="N126" s="237"/>
      <c r="O126" s="238"/>
      <c r="P126" s="34">
        <f t="shared" si="11"/>
        <v>0</v>
      </c>
      <c r="Q126" s="214"/>
      <c r="R126" s="215"/>
      <c r="S126" s="51">
        <f>IF(C126=$C$87,(L126+$L$87),(L126))+IF(C126=$C$88,($L$88),(0))+IF(C126=$C$89,($L$89),(0))+IF(C126=$C$90,($L$90),(0))+IF(C126=$C$91,($L$91),(0))+IF(C126=$C$92,($L$92),(0))+IF(C126=$C$93,($L$93),(0))+IF(C126=$C$94,($L$94),(0))+IF(C126=$C$95,($L$95),(0))+IF(C126=$C$96,($L$96),(0))+IF(C126=$C$97,($L$97),(0))+IF(C126=$C$98,($L$98),(0))+IF(C126=$C$99,($L$99),(0))+IF(C126=$C$86,($L$86),(0))+IF(C126=$C$101,($L$101),(0))+IF(C126=$C$102,($L$102),(0))+IF(C126=$C$103,($L$103),(0))+IF(C126=$C$104,($L$104),(0))+IF(C126=$C$105,($L$105),(0))+IF(C126=$C$106,($L$106),(0))+IF(C126=$C$107,($L$107),(0))+IF(C126=$C$108,($L$108),(0))+IF(C126=$C$109,($L$109),(0))+IF(C126=$C$110,($L$110),(0))+IF(C126=$C$111,($L$111),(0))+IF(C126=$C$112,($L$112),(0))+IF(C126=$C$113,($L$113),(0))+IF(C126=$C$114,($L$114),(0))+IF(C126=$C$115,($L$115),(0))</f>
        <v>0</v>
      </c>
    </row>
    <row r="127" spans="1:19" x14ac:dyDescent="0.2">
      <c r="A127" s="98"/>
      <c r="B127" s="49"/>
      <c r="C127" s="37"/>
      <c r="D127" s="77"/>
      <c r="E127" s="77"/>
      <c r="F127" s="236"/>
      <c r="G127" s="236"/>
      <c r="H127" s="87"/>
      <c r="I127" s="218"/>
      <c r="J127" s="239"/>
      <c r="K127" s="84" t="str">
        <f t="shared" si="9"/>
        <v>Rodando</v>
      </c>
      <c r="L127" s="226">
        <f t="shared" si="10"/>
        <v>0</v>
      </c>
      <c r="M127" s="227"/>
      <c r="N127" s="222"/>
      <c r="O127" s="223"/>
      <c r="P127" s="35">
        <f t="shared" si="11"/>
        <v>0</v>
      </c>
      <c r="Q127" s="212"/>
      <c r="R127" s="213"/>
      <c r="S127" s="51">
        <f>IF(C127=$C$87,(L127+$L$87),(L127))+IF(C127=$C$88,($L$88),(0))+IF(C127=$C$89,($L$89),(0))+IF(C127=$C$90,($L$90),(0))+IF(C127=$C$91,($L$91),(0))+IF(C127=$C$92,($L$92),(0))+IF(C127=$C$93,($L$93),(0))+IF(C127=$C$94,($L$94),(0))+IF(C127=$C$95,($L$95),(0))+IF(C127=$C$96,($L$96),(0))+IF(C127=$C$97,($L$97),(0))+IF(C127=$C$98,($L$98),(0))+IF(C127=$C$99,($L$99),(0))+IF(C127=$C$100,($L$100),(0))+IF(C127=$C$86,($L$86),(0))+IF(C127=$C$102,($L$102),(0))+IF(C127=$C$103,($L$103),(0))+IF(C127=$C$104,($L$104),(0))+IF(C127=$C$105,($L$105),(0))+IF(C127=$C$106,($L$106),(0))+IF(C127=$C$107,($L$107),(0))+IF(C127=$C$108,($L$108),(0))+IF(C127=$C$109,($L$109),(0))+IF(C127=$C$110,($L$110),(0))+IF(C127=$C$111,($L$111),(0))+IF(C127=$C$112,($L$112),(0))+IF(C127=$C$113,($L$113),(0))+IF(C127=$C$114,($L$114),(0))+IF(C127=$C$115,($L$115),(0))</f>
        <v>0</v>
      </c>
    </row>
    <row r="128" spans="1:19" x14ac:dyDescent="0.2">
      <c r="A128" s="98"/>
      <c r="B128" s="49"/>
      <c r="C128" s="37"/>
      <c r="D128" s="78"/>
      <c r="E128" s="78"/>
      <c r="F128" s="235"/>
      <c r="G128" s="235"/>
      <c r="H128" s="87"/>
      <c r="I128" s="218"/>
      <c r="J128" s="239"/>
      <c r="K128" s="84" t="str">
        <f t="shared" si="9"/>
        <v>Rodando</v>
      </c>
      <c r="L128" s="224">
        <f t="shared" si="10"/>
        <v>0</v>
      </c>
      <c r="M128" s="225"/>
      <c r="N128" s="237"/>
      <c r="O128" s="238"/>
      <c r="P128" s="34">
        <f t="shared" si="11"/>
        <v>0</v>
      </c>
      <c r="Q128" s="214"/>
      <c r="R128" s="215"/>
      <c r="S128" s="51">
        <f>IF(C128=$C$87,(L128+$L$87),(L128))+IF(C128=$C$88,($L$88),(0))+IF(C128=$C$89,($L$89),(0))+IF(C128=$C$90,($L$90),(0))+IF(C128=$C$91,($L$91),(0))+IF(C128=$C$92,($L$92),(0))+IF(C128=$C$93,($L$93),(0))+IF(C128=$C$94,($L$94),(0))+IF(C128=$C$95,($L$95),(0))+IF(C128=$C$96,($L$96),(0))+IF(C128=$C$97,($L$97),(0))+IF(C128=$C$98,($L$98),(0))+IF(C128=$C$99,($L$99),(0))+IF(C128=$C$100,($L$100),(0))+IF(C128=$C$101,($L$101),(0))+IF(C128=$C$86,($L$86),(0))+IF(C128=$C$103,($L$103),(0))+IF(C128=$C$104,($L$104),(0))+IF(C128=$C$105,($L$105),(0))+IF(C128=$C$106,($L$106),(0))+IF(C128=$C$107,($L$107),(0))+IF(C128=$C$108,($L$108),(0))+IF(C128=$C$109,($L$109),(0))+IF(C128=$C$110,($L$110),(0))+IF(C128=$C$111,($L$111),(0))+IF(C128=$C$112,($L$112),(0))+IF(C128=$C$113,($L$113),(0))+IF(C128=$C$114,($L$114),(0))+IF(C128=$C$115,($L$115),(0))</f>
        <v>0</v>
      </c>
    </row>
    <row r="129" spans="1:19" x14ac:dyDescent="0.2">
      <c r="A129" s="98"/>
      <c r="B129" s="49"/>
      <c r="C129" s="37"/>
      <c r="D129" s="77"/>
      <c r="E129" s="77"/>
      <c r="F129" s="236"/>
      <c r="G129" s="236"/>
      <c r="H129" s="87"/>
      <c r="I129" s="218"/>
      <c r="J129" s="239"/>
      <c r="K129" s="84" t="str">
        <f t="shared" si="9"/>
        <v>Rodando</v>
      </c>
      <c r="L129" s="226">
        <f t="shared" si="10"/>
        <v>0</v>
      </c>
      <c r="M129" s="227"/>
      <c r="N129" s="222"/>
      <c r="O129" s="223"/>
      <c r="P129" s="35">
        <f t="shared" si="11"/>
        <v>0</v>
      </c>
      <c r="Q129" s="212"/>
      <c r="R129" s="213"/>
      <c r="S129" s="51">
        <f>IF(C129=$C$87,(L129+$L$87),(L129))+IF(C129=$C$88,($L$88),(0))+IF(C129=$C$89,($L$89),(0))+IF(C129=$C$90,($L$90),(0))+IF(C129=$C$91,($L$91),(0))+IF(C129=$C$92,($L$92),(0))+IF(C129=$C$93,($L$93),(0))+IF(C129=$C$94,($L$94),(0))+IF(C129=$C$95,($L$95),(0))+IF(C129=$C$96,($L$96),(0))+IF(C129=$C$97,($L$97),(0))+IF(C129=$C$98,($L$98),(0))+IF(C129=$C$99,($L$99),(0))+IF(C129=$C$100,($L$100),(0))+IF(C129=$C$101,($L$101),(0))+IF(C129=$C$102,($L$102),(0))+IF(C129=$C$86,($L$86),(0))+IF(C129=$C$104,($L$104),(0))+IF(C129=$C$105,($L$105),(0))+IF(C129=$C$106,($L$106),(0))+IF(C129=$C$107,($L$107),(0))+IF(C129=$C$108,($L$108),(0))+IF(C129=$C$109,($L$109),(0))+IF(C129=$C$110,($L$110),(0))+IF(C129=$C$111,($L$111),(0))+IF(C129=$C$112,($L$112),(0))+IF(C129=$C$113,($L$113),(0))+IF(C129=$C$114,($L$114),(0))+IF(C129=$C$115,($L$115),(0))</f>
        <v>0</v>
      </c>
    </row>
    <row r="130" spans="1:19" x14ac:dyDescent="0.2">
      <c r="A130" s="98"/>
      <c r="B130" s="49"/>
      <c r="C130" s="37"/>
      <c r="D130" s="78"/>
      <c r="E130" s="78"/>
      <c r="F130" s="235"/>
      <c r="G130" s="235"/>
      <c r="H130" s="87"/>
      <c r="I130" s="218"/>
      <c r="J130" s="239"/>
      <c r="K130" s="84" t="str">
        <f t="shared" si="9"/>
        <v>Rodando</v>
      </c>
      <c r="L130" s="224">
        <f t="shared" si="10"/>
        <v>0</v>
      </c>
      <c r="M130" s="225"/>
      <c r="N130" s="237"/>
      <c r="O130" s="238"/>
      <c r="P130" s="34">
        <f t="shared" si="11"/>
        <v>0</v>
      </c>
      <c r="Q130" s="214"/>
      <c r="R130" s="215"/>
      <c r="S130" s="51">
        <f>IF(C130=$C$87,(L130+$L$87),(L130))+IF(C130=$C$88,($L$88),(0))+IF(C130=$C$89,($L$89),(0))+IF(C130=$C$90,($L$90),(0))+IF(C130=$C$91,($L$91),(0))+IF(C130=$C$92,($L$92),(0))+IF(C130=$C$93,($L$93),(0))+IF(C130=$C$94,($L$94),(0))+IF(C130=$C$95,($L$95),(0))+IF(C130=$C$96,($L$96),(0))+IF(C130=$C$97,($L$97),(0))+IF(C130=$C$98,($L$98),(0))+IF(C130=$C$99,($L$99),(0))+IF(C130=$C$100,($L$100),(0))+IF(C130=$C$101,($L$101),(0))+IF(C130=$C$102,($L$102),(0))+IF(C130=$C$103,($L$103),(0))+IF(C130=$C$86,($L$86),(0))+IF(C130=$C$105,($L$105),(0))+IF(C130=$C$106,($L$106),(0))+IF(C130=$C$107,($L$107),(0))+IF(C130=$C$108,($L$108),(0))+IF(C130=$C$109,($L$109),(0))+IF(C130=$C$110,($L$110),(0))+IF(C130=$C$111,($L$111),(0))+IF(C130=$C$112,($L$112),(0))+IF(C130=$C$113,($L$113),(0))+IF(C130=$C$114,($L$114),(0))+IF(C130=$C$115,($L$115),(0))</f>
        <v>0</v>
      </c>
    </row>
    <row r="131" spans="1:19" x14ac:dyDescent="0.2">
      <c r="A131" s="98"/>
      <c r="B131" s="49"/>
      <c r="C131" s="37"/>
      <c r="D131" s="77"/>
      <c r="E131" s="77"/>
      <c r="F131" s="236"/>
      <c r="G131" s="236"/>
      <c r="H131" s="87"/>
      <c r="I131" s="218"/>
      <c r="J131" s="239"/>
      <c r="K131" s="84" t="str">
        <f t="shared" si="9"/>
        <v>Rodando</v>
      </c>
      <c r="L131" s="226">
        <f t="shared" si="10"/>
        <v>0</v>
      </c>
      <c r="M131" s="227"/>
      <c r="N131" s="222"/>
      <c r="O131" s="223"/>
      <c r="P131" s="35">
        <f t="shared" si="11"/>
        <v>0</v>
      </c>
      <c r="Q131" s="212"/>
      <c r="R131" s="213"/>
      <c r="S131" s="51">
        <f>IF(C131=$C$87,(L131+$L$87),(L131))+IF(C131=$C$88,($L$88),(0))+IF(C131=$C$89,($L$89),(0))+IF(C131=$C$90,($L$90),(0))+IF(C131=$C$91,($L$91),(0))+IF(C131=$C$92,($L$92),(0))+IF(C131=$C$93,($L$93),(0))+IF(C131=$C$94,($L$94),(0))+IF(C131=$C$95,($L$95),(0))+IF(C131=$C$96,($L$96),(0))+IF(C131=$C$97,($L$97),(0))+IF(C131=$C$98,($L$98),(0))+IF(C131=$C$99,($L$99),(0))+IF(C131=$C$100,($L$100),(0))+IF(C131=$C$101,($L$101),(0))+IF(C131=$C$102,($L$102),(0))+IF(C131=$C$103,($L$103),(0))+IF(C131=$C$104,($L$104),(0))+IF(C131=$C$86,($L$86),(0))+IF(C131=$C$106,($L$106),(0))+IF(C131=$C$107,($L$107),(0))+IF(C131=$C$108,($L$108),(0))+IF(C131=$C$109,($L$109),(0))+IF(C131=$C$110,($L$110),(0))+IF(C131=$C$111,($L$111),(0))+IF(C131=$C$112,($L$112),(0))+IF(C131=$C$113,($L$113),(0))+IF(C131=$C$114,($L$114),(0))+IF(C131=$C$115,($L$115),(0))</f>
        <v>0</v>
      </c>
    </row>
    <row r="132" spans="1:19" x14ac:dyDescent="0.2">
      <c r="A132" s="98"/>
      <c r="B132" s="49"/>
      <c r="C132" s="37"/>
      <c r="D132" s="78"/>
      <c r="E132" s="78"/>
      <c r="F132" s="235"/>
      <c r="G132" s="235"/>
      <c r="H132" s="87"/>
      <c r="I132" s="218"/>
      <c r="J132" s="239"/>
      <c r="K132" s="84" t="str">
        <f t="shared" si="9"/>
        <v>Rodando</v>
      </c>
      <c r="L132" s="224">
        <f t="shared" si="10"/>
        <v>0</v>
      </c>
      <c r="M132" s="225"/>
      <c r="N132" s="237"/>
      <c r="O132" s="238"/>
      <c r="P132" s="34">
        <f t="shared" si="11"/>
        <v>0</v>
      </c>
      <c r="Q132" s="214"/>
      <c r="R132" s="215"/>
      <c r="S132" s="51">
        <f>IF(C132=$C$87,(L132+$L$87),(L132))+IF(C132=$C$88,($L$88),(0))+IF(C132=$C$89,($L$89),(0))+IF(C132=$C$90,($L$90),(0))+IF(C132=$C$91,($L$91),(0))+IF(C132=$C$92,($L$92),(0))+IF(C132=$C$93,($L$93),(0))+IF(C132=$C$94,($L$94),(0))+IF(C132=$C$95,($L$95),(0))+IF(C132=$C$96,($L$96),(0))+IF(C132=$C$97,($L$97),(0))+IF(C132=$C$98,($L$98),(0))+IF(C132=$C$99,($L$99),(0))+IF(C132=$C$100,($L$100),(0))+IF(C132=$C$101,($L$101),(0))+IF(C132=$C$102,($L$102),(0))+IF(C132=$C$103,($L$103),(0))+IF(C132=$C$104,($L$104),(0))+IF(C132=$C$105,($L$105),(0))+IF(C132=$C$86,($L$86),(0))+IF(C132=$C$107,($L$107),(0))+IF(C132=$C$108,($L$108),(0))+IF(C132=$C$109,($L$109),(0))+IF(C132=$C$110,($L$110),(0))+IF(C132=$C$111,($L$111),(0))+IF(C132=$C$112,($L$112),(0))+IF(C132=$C$113,($L$113),(0))+IF(C132=$C$114,($L$114),(0))+IF(C132=$C$115,($L$115),(0))</f>
        <v>0</v>
      </c>
    </row>
    <row r="133" spans="1:19" x14ac:dyDescent="0.2">
      <c r="A133" s="98"/>
      <c r="B133" s="49"/>
      <c r="C133" s="37"/>
      <c r="D133" s="77"/>
      <c r="E133" s="77"/>
      <c r="F133" s="236"/>
      <c r="G133" s="236"/>
      <c r="H133" s="87"/>
      <c r="I133" s="218"/>
      <c r="J133" s="239"/>
      <c r="K133" s="84" t="str">
        <f t="shared" si="9"/>
        <v>Rodando</v>
      </c>
      <c r="L133" s="226">
        <f t="shared" si="10"/>
        <v>0</v>
      </c>
      <c r="M133" s="227"/>
      <c r="N133" s="222"/>
      <c r="O133" s="223"/>
      <c r="P133" s="35">
        <f t="shared" si="11"/>
        <v>0</v>
      </c>
      <c r="Q133" s="212"/>
      <c r="R133" s="213"/>
      <c r="S133" s="51">
        <f>IF(C133=$C$87,(L133+$L$87),(L133))+IF(C133=$C$88,($L$88),(0))+IF(C133=$C$89,($L$89),(0))+IF(C133=$C$90,($L$90),(0))+IF(C133=$C$91,($L$91),(0))+IF(C133=$C$92,($L$92),(0))+IF(C133=$C$93,($L$93),(0))+IF(C133=$C$94,($L$94),(0))+IF(C133=$C$95,($L$95),(0))+IF(C133=$C$96,($L$96),(0))+IF(C133=$C$97,($L$97),(0))+IF(C133=$C$98,($L$98),(0))+IF(C133=$C$99,($L$99),(0))+IF(C133=$C$100,($L$100),(0))+IF(C133=$C$101,($L$101),(0))+IF(C133=$C$102,($L$102),(0))+IF(C133=$C$103,($L$103),(0))+IF(C133=$C$104,($L$104),(0))+IF(C133=$C$105,($L$105),(0))+IF(C133=$C$106,($L$106),(0))+IF(C133=$C$86,($L$86),(0))+IF(C133=$C$108,($L$108),(0))+IF(C133=$C$109,($L$109),(0))+IF(C133=$C$110,($L$110),(0))+IF(C133=$C$111,($L$111),(0))+IF(C133=$C$112,($L$112),(0))+IF(C133=$C$113,($L$113),(0))+IF(C133=$C$114,($L$114),(0))+IF(C133=$C$115,($L$115),(0))</f>
        <v>0</v>
      </c>
    </row>
    <row r="134" spans="1:19" x14ac:dyDescent="0.2">
      <c r="A134" s="98"/>
      <c r="B134" s="49"/>
      <c r="C134" s="37"/>
      <c r="D134" s="78"/>
      <c r="E134" s="78"/>
      <c r="F134" s="235"/>
      <c r="G134" s="235"/>
      <c r="H134" s="87"/>
      <c r="I134" s="218"/>
      <c r="J134" s="239"/>
      <c r="K134" s="84" t="str">
        <f t="shared" si="9"/>
        <v>Rodando</v>
      </c>
      <c r="L134" s="224">
        <f t="shared" si="10"/>
        <v>0</v>
      </c>
      <c r="M134" s="225"/>
      <c r="N134" s="237"/>
      <c r="O134" s="238"/>
      <c r="P134" s="34">
        <f t="shared" si="11"/>
        <v>0</v>
      </c>
      <c r="Q134" s="214"/>
      <c r="R134" s="215"/>
      <c r="S134" s="51">
        <f>IF(C134=$C$87,(L134+$L$87),(L134))+IF(C134=$C$88,($L$88),(0))+IF(C134=$C$89,($L$89),(0))+IF(C134=$C$90,($L$90),(0))+IF(C134=$C$91,($L$91),(0))+IF(C134=$C$92,($L$92),(0))+IF(C134=$C$93,($L$93),(0))+IF(C134=$C$94,($L$94),(0))+IF(C134=$C$95,($L$95),(0))+IF(C134=$C$96,($L$96),(0))+IF(C134=$C$97,($L$97),(0))+IF(C134=$C$98,($L$98),(0))+IF(C134=$C$99,($L$99),(0))+IF(C134=$C$100,($L$100),(0))+IF(C134=$C$101,($L$101),(0))+IF(C134=$C$102,($L$102),(0))+IF(C134=$C$103,($L$103),(0))+IF(C134=$C$104,($L$104),(0))+IF(C134=$C$105,($L$105),(0))+IF(C134=$C$106,($L$106),(0))+IF(C134=$C$107,($L$107),(0))+IF(C134=$C$86,($L$86),(0))+IF(C134=$C$109,($L$109),(0))+IF(C134=$C$110,($L$110),(0))+IF(C134=$C$111,($L$111),(0))+IF(C134=$C$112,($L$112),(0))+IF(C134=$C$113,($L$113),(0))+IF(C134=$C$114,($L$114),(0))+IF(C134=$C$115,($L$115),(0))</f>
        <v>0</v>
      </c>
    </row>
    <row r="135" spans="1:19" x14ac:dyDescent="0.2">
      <c r="A135" s="100"/>
      <c r="B135" s="49"/>
      <c r="C135" s="37"/>
      <c r="D135" s="77"/>
      <c r="E135" s="77"/>
      <c r="F135" s="236"/>
      <c r="G135" s="236"/>
      <c r="H135" s="87"/>
      <c r="I135" s="218"/>
      <c r="J135" s="239"/>
      <c r="K135" s="84" t="str">
        <f t="shared" si="9"/>
        <v>Rodando</v>
      </c>
      <c r="L135" s="226">
        <f t="shared" si="10"/>
        <v>0</v>
      </c>
      <c r="M135" s="227"/>
      <c r="N135" s="222"/>
      <c r="O135" s="223"/>
      <c r="P135" s="35">
        <f t="shared" si="11"/>
        <v>0</v>
      </c>
      <c r="Q135" s="212"/>
      <c r="R135" s="213"/>
      <c r="S135" s="51">
        <f>IF(C135=$C$87,(L135+$L$87),(L135))+IF(C135=$C$88,($L$88),(0))+IF(C135=$C$89,($L$89),(0))+IF(C135=$C$90,($L$90),(0))+IF(C135=$C$91,($L$91),(0))+IF(C135=$C$92,($L$92),(0))+IF(C135=$C$93,($L$93),(0))+IF(C135=$C$94,($L$94),(0))+IF(C135=$C$95,($L$95),(0))+IF(C135=$C$96,($L$96),(0))+IF(C135=$C$97,($L$97),(0))+IF(C135=$C$98,($L$98),(0))+IF(C135=$C$99,($L$99),(0))+IF(C135=$C$100,($L$100),(0))+IF(C135=$C$101,($L$101),(0))+IF(C135=$C$102,($L$102),(0))+IF(C135=$C$103,($L$103),(0))+IF(C135=$C$104,($L$104),(0))+IF(C135=$C$105,($L$105),(0))+IF(C135=$C$106,($L$106),(0))+IF(C135=$C$107,($L$107),(0))+IF(C135=$C$108,($L$108),(0))+IF(C135=$C$86,($L$86),(0))+IF(C135=$C$110,($L$110),(0))+IF(C135=$C$111,($L$111),(0))+IF(C135=$C$112,($L$112),(0))+IF(C135=$C$113,($L$113),(0))+IF(C135=$C$114,($L$114),(0))+IF(C135=$C$115,($L$115),(0))</f>
        <v>0</v>
      </c>
    </row>
    <row r="136" spans="1:19" x14ac:dyDescent="0.2">
      <c r="A136" s="100"/>
      <c r="B136" s="49"/>
      <c r="C136" s="37"/>
      <c r="D136" s="78"/>
      <c r="E136" s="78"/>
      <c r="F136" s="235"/>
      <c r="G136" s="235"/>
      <c r="H136" s="87"/>
      <c r="I136" s="218"/>
      <c r="J136" s="239"/>
      <c r="K136" s="84" t="str">
        <f t="shared" si="9"/>
        <v>Rodando</v>
      </c>
      <c r="L136" s="224">
        <f t="shared" si="10"/>
        <v>0</v>
      </c>
      <c r="M136" s="225"/>
      <c r="N136" s="237"/>
      <c r="O136" s="238"/>
      <c r="P136" s="34">
        <f t="shared" si="11"/>
        <v>0</v>
      </c>
      <c r="Q136" s="214"/>
      <c r="R136" s="215"/>
      <c r="S136" s="51">
        <f>IF(C136=$C$87,(L136+$L$87),(L136))+IF(C136=$C$88,($L$88),(0))+IF(C136=$C$89,($L$89),(0))+IF(C136=$C$90,($L$90),(0))+IF(C136=$C$91,($L$91),(0))+IF(C136=$C$92,($L$92),(0))+IF(C136=$C$93,($L$93),(0))+IF(C136=$C$94,($L$94),(0))+IF(C136=$C$95,($L$95),(0))+IF(C136=$C$96,($L$96),(0))+IF(C136=$C$97,($L$97),(0))+IF(C136=$C$98,($L$98),(0))+IF(C136=$C$99,($L$99),(0))+IF(C136=$C$100,($L$100),(0))+IF(C136=$C$101,($L$101),(0))+IF(C136=$C$102,($L$102),(0))+IF(C136=$C$103,($L$103),(0))+IF(C136=$C$104,($L$104),(0))+IF(C136=$C$105,($L$105),(0))+IF(C136=$C$106,($L$106),(0))+IF(C136=$C$107,($L$107),(0))+IF(C136=$C$108,($L$108),(0))+IF(C136=$C$109,($L$109),(0))+IF(C136=$C$86,($L$86),(0))+IF(C136=$C$111,($L$111),(0))+IF(C136=$C$112,($L$112),(0))+IF(C136=$C$113,($L$113),(0))+IF(C136=$C$114,($L$114),(0))+IF(C136=$C$115,($L$115),(0))</f>
        <v>0</v>
      </c>
    </row>
    <row r="137" spans="1:19" x14ac:dyDescent="0.2">
      <c r="A137" s="100"/>
      <c r="B137" s="49"/>
      <c r="C137" s="37"/>
      <c r="D137" s="77"/>
      <c r="E137" s="77"/>
      <c r="F137" s="236"/>
      <c r="G137" s="236"/>
      <c r="H137" s="87"/>
      <c r="I137" s="218"/>
      <c r="J137" s="239"/>
      <c r="K137" s="84" t="str">
        <f t="shared" si="9"/>
        <v>Rodando</v>
      </c>
      <c r="L137" s="226">
        <f t="shared" si="10"/>
        <v>0</v>
      </c>
      <c r="M137" s="227"/>
      <c r="N137" s="222"/>
      <c r="O137" s="223"/>
      <c r="P137" s="35">
        <f t="shared" si="11"/>
        <v>0</v>
      </c>
      <c r="Q137" s="212"/>
      <c r="R137" s="213"/>
      <c r="S137" s="51">
        <f>IF(C137=$C$87,(L137+$L$87),(L137))+IF(C137=$C$88,($L$88),(0))+IF(C137=$C$89,($L$89),(0))+IF(C137=$C$90,($L$90),(0))+IF(C137=$C$91,($L$91),(0))+IF(C137=$C$92,($L$92),(0))+IF(C137=$C$93,($L$93),(0))+IF(C137=$C$94,($L$94),(0))+IF(C137=$C$95,($L$95),(0))+IF(C137=$C$96,($L$96),(0))+IF(C137=$C$97,($L$97),(0))+IF(C137=$C$98,($L$98),(0))+IF(C137=$C$99,($L$99),(0))+IF(C137=$C$100,($L$100),(0))+IF(C137=$C$101,($L$101),(0))+IF(C137=$C$102,($L$102),(0))+IF(C137=$C$103,($L$103),(0))+IF(C137=$C$104,($L$104),(0))+IF(C137=$C$105,($L$105),(0))+IF(C137=$C$106,($L$106),(0))+IF(C137=$C$107,($L$107),(0))+IF(C137=$C$108,($L$108),(0))+IF(C137=$C$109,($L$109),(0))+IF(C137=$C$110,($L$110),(0))+IF(C137=$C$86,($L$86),(0))+IF(C137=$C$112,($L$112),(0))+IF(C137=$C$113,($L$113),(0))+IF(C137=$C$114,($L$114),(0))+IF(C137=$C$115,($L$115),(0))</f>
        <v>0</v>
      </c>
    </row>
    <row r="138" spans="1:19" x14ac:dyDescent="0.2">
      <c r="A138" s="100"/>
      <c r="B138" s="49"/>
      <c r="C138" s="37"/>
      <c r="D138" s="78"/>
      <c r="E138" s="78"/>
      <c r="F138" s="235"/>
      <c r="G138" s="235"/>
      <c r="H138" s="87"/>
      <c r="I138" s="218"/>
      <c r="J138" s="239"/>
      <c r="K138" s="84" t="str">
        <f t="shared" si="9"/>
        <v>Rodando</v>
      </c>
      <c r="L138" s="224">
        <f t="shared" si="10"/>
        <v>0</v>
      </c>
      <c r="M138" s="225"/>
      <c r="N138" s="237"/>
      <c r="O138" s="238"/>
      <c r="P138" s="34">
        <f t="shared" si="11"/>
        <v>0</v>
      </c>
      <c r="Q138" s="214"/>
      <c r="R138" s="215"/>
      <c r="S138" s="51">
        <f>IF(C138=$C$87,(L138+$L$87),(L138))+IF(C138=$C$88,($L$88),(0))+IF(C138=$C$89,($L$89),(0))+IF(C138=$C$90,($L$90),(0))+IF(C138=$C$91,($L$91),(0))+IF(C138=$C$92,($L$92),(0))+IF(C138=$C$93,($L$93),(0))+IF(C138=$C$94,($L$94),(0))+IF(C138=$C$95,($L$95),(0))+IF(C138=$C$96,($L$96),(0))+IF(C138=$C$97,($L$97),(0))+IF(C138=$C$98,($L$98),(0))+IF(C138=$C$99,($L$99),(0))+IF(C138=$C$100,($L$100),(0))+IF(C138=$C$101,($L$101),(0))+IF(C138=$C$102,($L$102),(0))+IF(C138=$C$103,($L$103),(0))+IF(C138=$C$104,($L$104),(0))+IF(C138=$C$105,($L$105),(0))+IF(C138=$C$106,($L$106),(0))+IF(C138=$C$107,($L$107),(0))+IF(C138=$C$108,($L$108),(0))+IF(C138=$C$109,($L$109),(0))+IF(C138=$C$110,($L$110),(0))+IF(C138=$C$111,($L$111),(0))+IF(C138=$C$86,($L$86),(0))+IF(C138=$C$113,($L$113),(0))+IF(C138=$C$114,($L$114),(0))+IF(C138=$C$115,($L$115),(0))</f>
        <v>0</v>
      </c>
    </row>
    <row r="139" spans="1:19" x14ac:dyDescent="0.2">
      <c r="A139" s="100"/>
      <c r="B139" s="49"/>
      <c r="C139" s="37"/>
      <c r="D139" s="77"/>
      <c r="E139" s="77"/>
      <c r="F139" s="236"/>
      <c r="G139" s="236"/>
      <c r="H139" s="87"/>
      <c r="I139" s="218"/>
      <c r="J139" s="239"/>
      <c r="K139" s="84" t="str">
        <f t="shared" si="9"/>
        <v>Rodando</v>
      </c>
      <c r="L139" s="226">
        <f t="shared" si="10"/>
        <v>0</v>
      </c>
      <c r="M139" s="227"/>
      <c r="N139" s="222"/>
      <c r="O139" s="223"/>
      <c r="P139" s="35">
        <f t="shared" si="11"/>
        <v>0</v>
      </c>
      <c r="Q139" s="212"/>
      <c r="R139" s="213"/>
      <c r="S139" s="51">
        <f>IF(C139=$C$87,(L139+$L$87),(L139))+IF(C139=$C$88,($L$88),(0))+IF(C139=$C$89,($L$89),(0))+IF(C139=$C$90,($L$90),(0))+IF(C139=$C$91,($L$91),(0))+IF(C139=$C$92,($L$92),(0))+IF(C139=$C$93,($L$93),(0))+IF(C139=$C$94,($L$94),(0))+IF(C139=$C$95,($L$95),(0))+IF(C139=$C$96,($L$96),(0))+IF(C139=$C$97,($L$97),(0))+IF(C139=$C$98,($L$98),(0))+IF(C139=$C$99,($L$99),(0))+IF(C139=$C$100,($L$100),(0))+IF(C139=$C$101,($L$101),(0))+IF(C139=$C$102,($L$102),(0))+IF(C139=$C$103,($L$103),(0))+IF(C139=$C$104,($L$104),(0))+IF(C139=$C$105,($L$105),(0))+IF(C139=$C$106,($L$106),(0))+IF(C139=$C$107,($L$107),(0))+IF(C139=$C$108,($L$108),(0))+IF(C139=$C$109,($L$109),(0))+IF(C139=$C$110,($L$110),(0))+IF(C139=$C$111,($L$111),(0))+IF(C139=$C$112,($L$112),(0))+IF(C139=$C$86,($L$86),(0))+IF(C139=$C$114,($L$114),(0))+IF(C139=$C$115,($L$115),(0))</f>
        <v>0</v>
      </c>
    </row>
    <row r="140" spans="1:19" x14ac:dyDescent="0.2">
      <c r="A140" s="100"/>
      <c r="B140" s="49"/>
      <c r="C140" s="37"/>
      <c r="D140" s="78"/>
      <c r="E140" s="78"/>
      <c r="F140" s="235"/>
      <c r="G140" s="235"/>
      <c r="H140" s="87"/>
      <c r="I140" s="218"/>
      <c r="J140" s="239"/>
      <c r="K140" s="84" t="str">
        <f t="shared" si="9"/>
        <v>Rodando</v>
      </c>
      <c r="L140" s="224">
        <f t="shared" si="10"/>
        <v>0</v>
      </c>
      <c r="M140" s="225"/>
      <c r="N140" s="237"/>
      <c r="O140" s="238"/>
      <c r="P140" s="34">
        <f t="shared" si="11"/>
        <v>0</v>
      </c>
      <c r="Q140" s="214"/>
      <c r="R140" s="215"/>
      <c r="S140" s="51">
        <f>IF(C140=$C$87,(L140+$L$87),(L140))+IF(C140=$C$88,($L$88),(0))+IF(C140=$C$89,($L$89),(0))+IF(C140=$C$90,($L$90),(0))+IF(C140=$C$91,($L$91),(0))+IF(C140=$C$92,($L$92),(0))+IF(C140=$C$93,($L$93),(0))+IF(C140=$C$94,($L$94),(0))+IF(C140=$C$95,($L$95),(0))+IF(C140=$C$96,($L$96),(0))+IF(C140=$C$97,($L$97),(0))+IF(C140=$C$98,($L$98),(0))+IF(C140=$C$99,($L$99),(0))+IF(C140=$C$100,($L$100),(0))+IF(C140=$C$101,($L$101),(0))+IF(C140=$C$102,($L$102),(0))+IF(C140=$C$103,($L$103),(0))+IF(C140=$C$104,($L$104),(0))+IF(C140=$C$105,($L$105),(0))+IF(C140=$C$106,($L$106),(0))+IF(C140=$C$107,($L$107),(0))+IF(C140=$C$108,($L$108),(0))+IF(C140=$C$109,($L$109),(0))+IF(C140=$C$110,($L$110),(0))+IF(C140=$C$111,($L$111),(0))+IF(C140=$C$112,($L$112),(0))+IF(C140=$C$113,($L$113),(0))+IF(C140=$C$86,($L$86),(0))+IF(C140=$C$115,($L$115),(0))</f>
        <v>0</v>
      </c>
    </row>
    <row r="141" spans="1:19" x14ac:dyDescent="0.2">
      <c r="A141" s="100"/>
      <c r="B141" s="49"/>
      <c r="C141" s="37"/>
      <c r="D141" s="77"/>
      <c r="E141" s="77"/>
      <c r="F141" s="236"/>
      <c r="G141" s="236"/>
      <c r="H141" s="87"/>
      <c r="I141" s="218"/>
      <c r="J141" s="239"/>
      <c r="K141" s="84" t="str">
        <f t="shared" si="9"/>
        <v>Rodando</v>
      </c>
      <c r="L141" s="226">
        <f t="shared" si="10"/>
        <v>0</v>
      </c>
      <c r="M141" s="227"/>
      <c r="N141" s="222"/>
      <c r="O141" s="223"/>
      <c r="P141" s="35">
        <f t="shared" si="11"/>
        <v>0</v>
      </c>
      <c r="Q141" s="212"/>
      <c r="R141" s="213"/>
      <c r="S141" s="51">
        <f>IF(C141=$C$87,(L141+$L$87),(L141))+IF(C141=$C$88,($L$88),(0))+IF(C141=$C$89,($L$89),(0))+IF(C141=$C$90,($L$90),(0))+IF(C141=$C$91,($L$91),(0))+IF(C141=$C$92,($L$92),(0))+IF(C141=$C$93,($L$93),(0))+IF(C141=$C$94,($L$94),(0))+IF(C141=$C$95,($L$95),(0))+IF(C141=$C$96,($L$96),(0))+IF(C141=$C$97,($L$97),(0))+IF(C141=$C$98,($L$98),(0))+IF(C141=$C$99,($L$99),(0))+IF(C141=$C$100,($L$100),(0))+IF(C141=$C$101,($L$101),(0))+IF(C141=$C$102,($L$102),(0))+IF(C141=$C$103,($L$103),(0))+IF(C141=$C$104,($L$104),(0))+IF(C141=$C$105,($L$105),(0))+IF(C141=$C$106,($L$106),(0))+IF(C141=$C$107,($L$107),(0))+IF(C141=$C$108,($L$108),(0))+IF(C141=$C$109,($L$109),(0))+IF(C141=$C$110,($L$110),(0))+IF(C141=$C$111,($L$111),(0))+IF(C141=$C$112,($L$112),(0))+IF(C141=$C$113,($L$113),(0))+IF(C141=$C$114,($L$114),(0))+IF(C141=$C$86,($L$86),(0))</f>
        <v>0</v>
      </c>
    </row>
    <row r="142" spans="1:19" x14ac:dyDescent="0.2">
      <c r="A142" s="98"/>
      <c r="B142" s="49"/>
      <c r="C142" s="37"/>
      <c r="D142" s="78"/>
      <c r="E142" s="78"/>
      <c r="F142" s="235"/>
      <c r="G142" s="235"/>
      <c r="H142" s="87"/>
      <c r="I142" s="239"/>
      <c r="J142" s="239"/>
      <c r="K142" s="84" t="str">
        <f>IF(I142-H142&lt;=0,("Rodando"),(" "))</f>
        <v>Rodando</v>
      </c>
      <c r="L142" s="224">
        <f>IF(I142-H142&lt;=0,(0),(I142-H142))</f>
        <v>0</v>
      </c>
      <c r="M142" s="225"/>
      <c r="N142" s="237"/>
      <c r="O142" s="238"/>
      <c r="P142" s="34">
        <f>IF(L142=0,(0),(IF(Q142="Sucata",(IF(F142=0,(N142/L142),(IF(F142=1,((N142+$C$79)/L142),(IF(F142=2,((N142+$C$80)/L142),((N142+$C$81)/L142))))))),(IF(F142=0,((N142-$C$79)/L142),(N142/L142))))))</f>
        <v>0</v>
      </c>
      <c r="Q142" s="214"/>
      <c r="R142" s="215"/>
      <c r="S142" s="51">
        <f>IF(C142=$C$87,(L142+$L$87),(L142))+IF(C142=$C$88,($L$88),(0))+IF(C142=$C$89,($L$89),(0))+IF(C142=$C$90,($L$90),(0))+IF(C142=$C$91,($L$91),(0))+IF(C142=$C$92,($L$92),(0))+IF(C142=$C$93,($L$93),(0))+IF(C142=$C$94,($L$94),(0))+IF(C142=$C$95,($L$95),(0))+IF(C142=$C$96,($L$96),(0))+IF(C142=$C$97,($L$97),(0))+IF(C142=$C$98,($L$98),(0))+IF(C142=$C$99,($L$99),(0))+IF(C142=$C$100,($L$100),(0))+IF(C142=$C$101,($L$101),(0))+IF(C142=$C$102,($L$102),(0))+IF(C142=$C$103,($L$103),(0))+IF(C142=$C$104,($L$104),(0))+IF(C142=$C$105,($L$105),(0))+IF(C142=$C$106,($L$106),(0))+IF(C142=$C$107,($L$107),(0))+IF(C142=$C$108,($L$108),(0))+IF(C142=$C$109,($L$109),(0))+IF(C142=$C$110,($L$110),(0))+IF(C142=$C$111,($L$111),(0))+IF(C142=$C$112,($L$112),(0))+IF(C142=$C$113,($L$113),(0))+IF(C142=$C$114,($L$114),(0))+IF(C142=$C$115,($L$115),(0))</f>
        <v>0</v>
      </c>
    </row>
    <row r="143" spans="1:19" x14ac:dyDescent="0.2">
      <c r="A143" s="98"/>
      <c r="B143" s="49"/>
      <c r="C143" s="37"/>
      <c r="D143" s="77"/>
      <c r="E143" s="77"/>
      <c r="F143" s="236"/>
      <c r="G143" s="236"/>
      <c r="H143" s="87"/>
      <c r="I143" s="218"/>
      <c r="J143" s="239"/>
      <c r="K143" s="84" t="str">
        <f t="shared" ref="K143:K171" si="12">IF(I143-H143&lt;=0,("Rodando"),(" "))</f>
        <v>Rodando</v>
      </c>
      <c r="L143" s="226">
        <f t="shared" ref="L143:L171" si="13">IF(I143-H143&lt;=0,(0),(I143-H143))</f>
        <v>0</v>
      </c>
      <c r="M143" s="227"/>
      <c r="N143" s="222"/>
      <c r="O143" s="223"/>
      <c r="P143" s="35">
        <f t="shared" ref="P143:P171" si="14">IF(L143=0,(0),(IF(Q143="Sucata",(IF(F143=0,(N143/L143),(IF(F143=1,((N143+$C$79)/L143),(IF(F143=2,((N143+$C$80)/L143),((N143+$C$81)/L143))))))),(IF(F143=0,((N143-$C$79)/L143),(N143/L143))))))</f>
        <v>0</v>
      </c>
      <c r="Q143" s="212"/>
      <c r="R143" s="213"/>
      <c r="S143" s="51">
        <f>IF(C143=$C$86,(L143+$L$86),(L143))+IF(C143=$C$88,($L$88),(0))+IF(C143=$C$89,($L$89),(0))+IF(C143=$C$90,($L$90),(0))+IF(C143=$C$91,($L$91),(0))+IF(C143=$C$92,($L$92),(0))+IF(C143=$C$93,($L$93),(0))+IF(C143=$C$94,($L$94),(0))+IF(C143=$C$95,($L$95),(0))+IF(C143=$C$96,($L$96),(0))+IF(C143=$C$97,($L$97),(0))+IF(C143=$C$98,($L$98),(0))+IF(C143=$C$99,($L$99),(0))+IF(C143=$C$100,($L$100),(0))+IF(C143=$C$101,($L$101),(0))+IF(C143=$C$102,($L$102),(0))+IF(C143=$C$103,($L$103),(0))+IF(C143=$C$104,($L$104),(0))+IF(C143=$C$105,($L$105),(0))+IF(C143=$C$106,($L$106),(0))+IF(C143=$C$107,($L$107),(0))+IF(C143=$C$108,($L$108),(0))+IF(C143=$C$109,($L$109),(0))+IF(C143=$C$110,($L$110),(0))+IF(C143=$C$111,($L$111),(0))+IF(C143=$C$112,($L$112),(0))+IF(C143=$C$113,($L$113),(0))+IF(C143=$C$114,($L$114),(0))+IF(C143=$C$115,($L$115),(0))</f>
        <v>0</v>
      </c>
    </row>
    <row r="144" spans="1:19" x14ac:dyDescent="0.2">
      <c r="A144" s="98"/>
      <c r="B144" s="49"/>
      <c r="C144" s="37"/>
      <c r="D144" s="78"/>
      <c r="E144" s="78"/>
      <c r="F144" s="235"/>
      <c r="G144" s="235"/>
      <c r="H144" s="87"/>
      <c r="I144" s="218"/>
      <c r="J144" s="239"/>
      <c r="K144" s="84" t="str">
        <f t="shared" si="12"/>
        <v>Rodando</v>
      </c>
      <c r="L144" s="224">
        <f t="shared" si="13"/>
        <v>0</v>
      </c>
      <c r="M144" s="225"/>
      <c r="N144" s="237"/>
      <c r="O144" s="238"/>
      <c r="P144" s="34">
        <f t="shared" si="14"/>
        <v>0</v>
      </c>
      <c r="Q144" s="214"/>
      <c r="R144" s="215"/>
      <c r="S144" s="51">
        <f>IF(C144=$C$87,(L144+$L$87),(L144))+IF(C144=$C$86,($L$86),(0))+IF(C144=$C$89,($L$89),(0))+IF(C144=$C$90,($L$90),(0))+IF(C144=$C$91,($L$91),(0))+IF(C144=$C$92,($L$92),(0))+IF(C144=$C$93,($L$93),(0))+IF(C144=$C$94,($L$94),(0))+IF(C144=$C$95,($L$95),(0))+IF(C144=$C$96,($L$96),(0))+IF(C144=$C$97,($L$97),(0))+IF(C144=$C$98,($L$98),(0))+IF(C144=$C$99,($L$99),(0))+IF(C144=$C$100,($L$100),(0))+IF(C144=$C$101,($L$101),(0))+IF(C144=$C$102,($L$102),(0))+IF(C144=$C$103,($L$103),(0))+IF(C144=$C$104,($L$104),(0))+IF(C144=$C$105,($L$105),(0))+IF(C144=$C$106,($L$106),(0))+IF(C144=$C$107,($L$107),(0))+IF(C144=$C$108,($L$108),(0))+IF(C144=$C$109,($L$109),(0))+IF(C144=$C$110,($L$110),(0))+IF(C144=$C$111,($L$111),(0))+IF(C144=$C$112,($L$112),(0))+IF(C144=$C$113,($L$113),(0))+IF(C144=$C$114,($L$114),(0))+IF(C144=$C$115,($L$115),(0))</f>
        <v>0</v>
      </c>
    </row>
    <row r="145" spans="1:19" x14ac:dyDescent="0.2">
      <c r="A145" s="98"/>
      <c r="B145" s="49"/>
      <c r="C145" s="37"/>
      <c r="D145" s="77"/>
      <c r="E145" s="77"/>
      <c r="F145" s="236"/>
      <c r="G145" s="236"/>
      <c r="H145" s="87"/>
      <c r="I145" s="218"/>
      <c r="J145" s="239"/>
      <c r="K145" s="84" t="str">
        <f t="shared" si="12"/>
        <v>Rodando</v>
      </c>
      <c r="L145" s="226">
        <f t="shared" si="13"/>
        <v>0</v>
      </c>
      <c r="M145" s="227"/>
      <c r="N145" s="222"/>
      <c r="O145" s="223"/>
      <c r="P145" s="35">
        <f t="shared" si="14"/>
        <v>0</v>
      </c>
      <c r="Q145" s="212"/>
      <c r="R145" s="213"/>
      <c r="S145" s="51">
        <f>IF(C145=$C$87,(L145+$L$87),(L145))+IF(C145=$C$88,($L$88),(0))+IF(C145=$C$86,($L$86),(0))+IF(C145=$C$90,($L$90),(0))+IF(C145=$C$91,($L$91),(0))+IF(C145=$C$92,($L$92),(0))+IF(C145=$C$93,($L$93),(0))+IF(C145=$C$94,($L$94),(0))+IF(C145=$C$95,($L$95),(0))+IF(C145=$C$96,($L$96),(0))+IF(C145=$C$97,($L$97),(0))+IF(C145=$C$98,($L$98),(0))+IF(C145=$C$99,($L$99),(0))+IF(C145=$C$100,($L$100),(0))+IF(C145=$C$101,($L$101),(0))+IF(C145=$C$102,($L$102),(0))+IF(C145=$C$103,($L$103),(0))+IF(C145=$C$104,($L$104),(0))+IF(C145=$C$105,($L$105),(0))+IF(C145=$C$106,($L$106),(0))+IF(C145=$C$107,($L$107),(0))+IF(C145=$C$108,($L$108),(0))+IF(C145=$C$109,($L$109),(0))+IF(C145=$C$110,($L$110),(0))+IF(C145=$C$111,($L$111),(0))+IF(C145=$C$112,($L$112),(0))+IF(C145=$C$113,($L$113),(0))+IF(C145=$C$114,($L$114),(0))+IF(C145=$C$115,($L$115),(0))</f>
        <v>0</v>
      </c>
    </row>
    <row r="146" spans="1:19" x14ac:dyDescent="0.2">
      <c r="A146" s="98"/>
      <c r="B146" s="49"/>
      <c r="C146" s="37"/>
      <c r="D146" s="78"/>
      <c r="E146" s="78"/>
      <c r="F146" s="235"/>
      <c r="G146" s="235"/>
      <c r="H146" s="87"/>
      <c r="I146" s="218"/>
      <c r="J146" s="239"/>
      <c r="K146" s="84" t="str">
        <f t="shared" si="12"/>
        <v>Rodando</v>
      </c>
      <c r="L146" s="224">
        <f t="shared" si="13"/>
        <v>0</v>
      </c>
      <c r="M146" s="225"/>
      <c r="N146" s="237"/>
      <c r="O146" s="238"/>
      <c r="P146" s="34">
        <f t="shared" si="14"/>
        <v>0</v>
      </c>
      <c r="Q146" s="214"/>
      <c r="R146" s="215"/>
      <c r="S146" s="51">
        <f>IF(C146=$C$87,(L146+$L$87),(L146))+IF(C146=$C$88,($L$88),(0))+IF(C146=$C$89,($L$89),(0))+IF(C146=$C$86,($L$86),(0))+IF(C146=$C$91,($L$91),(0))+IF(C146=$C$92,($L$92),(0))+IF(C146=$C$93,($L$93),(0))+IF(C146=$C$94,($L$94),(0))+IF(C146=$C$95,($L$95),(0))+IF(C146=$C$96,($L$96),(0))+IF(C146=$C$97,($L$97),(0))+IF(C146=$C$98,($L$98),(0))+IF(C146=$C$99,($L$99),(0))+IF(C146=$C$100,($L$100),(0))+IF(C146=$C$101,($L$101),(0))+IF(C146=$C$102,($L$102),(0))+IF(C146=$C$103,($L$103),(0))+IF(C146=$C$104,($L$104),(0))+IF(C146=$C$105,($L$105),(0))+IF(C146=$C$106,($L$106),(0))+IF(C146=$C$107,($L$107),(0))+IF(C146=$C$108,($L$108),(0))+IF(C146=$C$109,($L$109),(0))+IF(C146=$C$110,($L$110),(0))+IF(C146=$C$111,($L$111),(0))+IF(C146=$C$112,($L$112),(0))+IF(C146=$C$113,($L$113),(0))+IF(C146=$C$114,($L$114),(0))+IF(C146=$C$115,($L$115),(0))</f>
        <v>0</v>
      </c>
    </row>
    <row r="147" spans="1:19" x14ac:dyDescent="0.2">
      <c r="A147" s="98"/>
      <c r="B147" s="49"/>
      <c r="C147" s="37"/>
      <c r="D147" s="77"/>
      <c r="E147" s="77"/>
      <c r="F147" s="236"/>
      <c r="G147" s="236"/>
      <c r="H147" s="87"/>
      <c r="I147" s="218"/>
      <c r="J147" s="239"/>
      <c r="K147" s="84" t="str">
        <f t="shared" si="12"/>
        <v>Rodando</v>
      </c>
      <c r="L147" s="226">
        <f t="shared" si="13"/>
        <v>0</v>
      </c>
      <c r="M147" s="227"/>
      <c r="N147" s="222"/>
      <c r="O147" s="223"/>
      <c r="P147" s="35">
        <f t="shared" si="14"/>
        <v>0</v>
      </c>
      <c r="Q147" s="212"/>
      <c r="R147" s="213"/>
      <c r="S147" s="51">
        <f>IF(C147=$C$87,(L147+$L$87),(L147))+IF(C147=$C$88,($L$88),(0))+IF(C147=$C$89,($L$89),(0))+IF(C147=$C$90,($L$90),(0))+IF(C147=$C$86,($L$86),(0))+IF(C147=$C$92,($L$92),(0))+IF(C147=$C$93,($L$93),(0))+IF(C147=$C$94,($L$94),(0))+IF(C147=$C$95,($L$95),(0))+IF(C147=$C$96,($L$96),(0))+IF(C147=$C$97,($L$97),(0))+IF(C147=$C$98,($L$98),(0))+IF(C147=$C$99,($L$99),(0))+IF(C147=$C$100,($L$100),(0))+IF(C147=$C$101,($L$101),(0))+IF(C147=$C$102,($L$102),(0))+IF(C147=$C$103,($L$103),(0))+IF(C147=$C$104,($L$104),(0))+IF(C147=$C$105,($L$105),(0))+IF(C147=$C$106,($L$106),(0))+IF(C147=$C$107,($L$107),(0))+IF(C147=$C$108,($L$108),(0))+IF(C147=$C$109,($L$109),(0))+IF(C147=$C$110,($L$110),(0))+IF(C147=$C$111,($L$111),(0))+IF(C147=$C$112,($L$112),(0))+IF(C147=$C$113,($L$113),(0))+IF(C147=$C$114,($L$114),(0))+IF(C147=$C$115,($L$115),(0))</f>
        <v>0</v>
      </c>
    </row>
    <row r="148" spans="1:19" x14ac:dyDescent="0.2">
      <c r="A148" s="98"/>
      <c r="B148" s="49"/>
      <c r="C148" s="37"/>
      <c r="D148" s="78"/>
      <c r="E148" s="78"/>
      <c r="F148" s="235"/>
      <c r="G148" s="235"/>
      <c r="H148" s="87"/>
      <c r="I148" s="218"/>
      <c r="J148" s="239"/>
      <c r="K148" s="84" t="str">
        <f t="shared" si="12"/>
        <v>Rodando</v>
      </c>
      <c r="L148" s="224">
        <f t="shared" si="13"/>
        <v>0</v>
      </c>
      <c r="M148" s="225"/>
      <c r="N148" s="237"/>
      <c r="O148" s="238"/>
      <c r="P148" s="34">
        <f t="shared" si="14"/>
        <v>0</v>
      </c>
      <c r="Q148" s="214"/>
      <c r="R148" s="215"/>
      <c r="S148" s="51">
        <f>IF(C148=$C$87,(L148+$L$87),(L148))+IF(C148=$C$88,($L$88),(0))+IF(C148=$C$89,($L$89),(0))+IF(C148=$C$90,($L$90),(0))+IF(C148=$C$91,($L$91),(0))+IF(C148=$C$86,($L$86),(0))+IF(C148=$C$93,($L$93),(0))+IF(C148=$C$94,($L$94),(0))+IF(C148=$C$95,($L$95),(0))+IF(C148=$C$96,($L$96),(0))+IF(C148=$C$97,($L$97),(0))+IF(C148=$C$98,($L$98),(0))+IF(C148=$C$99,($L$99),(0))+IF(C148=$C$100,($L$100),(0))+IF(C148=$C$101,($L$101),(0))+IF(C148=$C$102,($L$102),(0))+IF(C148=$C$103,($L$103),(0))+IF(C148=$C$104,($L$104),(0))+IF(C148=$C$105,($L$105),(0))+IF(C148=$C$106,($L$106),(0))+IF(C148=$C$107,($L$107),(0))+IF(C148=$C$108,($L$108),(0))+IF(C148=$C$109,($L$109),(0))+IF(C148=$C$110,($L$110),(0))+IF(C148=$C$111,($L$111),(0))+IF(C148=$C$112,($L$112),(0))+IF(C148=$C$113,($L$113),(0))+IF(C148=$C$114,($L$114),(0))+IF(C148=$C$115,($L$115),(0))</f>
        <v>0</v>
      </c>
    </row>
    <row r="149" spans="1:19" x14ac:dyDescent="0.2">
      <c r="A149" s="98"/>
      <c r="B149" s="49"/>
      <c r="C149" s="37"/>
      <c r="D149" s="77"/>
      <c r="E149" s="77"/>
      <c r="F149" s="236"/>
      <c r="G149" s="236"/>
      <c r="H149" s="87"/>
      <c r="I149" s="218"/>
      <c r="J149" s="239"/>
      <c r="K149" s="84" t="str">
        <f t="shared" si="12"/>
        <v>Rodando</v>
      </c>
      <c r="L149" s="226">
        <f t="shared" si="13"/>
        <v>0</v>
      </c>
      <c r="M149" s="227"/>
      <c r="N149" s="222"/>
      <c r="O149" s="223"/>
      <c r="P149" s="35">
        <f t="shared" si="14"/>
        <v>0</v>
      </c>
      <c r="Q149" s="212"/>
      <c r="R149" s="213"/>
      <c r="S149" s="51">
        <f>IF(C149=$C$87,(L149+$L$87),(L149))+IF(C149=$C$88,($L$88),(0))+IF(C149=$C$89,($L$89),(0))+IF(C149=$C$90,($L$90),(0))+IF(C149=$C$91,($L$91),(0))+IF(C149=$C$92,($L$92),(0))+IF(C149=$C$86,($L$86),(0))+IF(C149=$C$94,($L$94),(0))+IF(C149=$C$95,($L$95),(0))+IF(C149=$C$96,($L$96),(0))+IF(C149=$C$97,($L$97),(0))+IF(C149=$C$98,($L$98),(0))+IF(C149=$C$99,($L$99),(0))+IF(C149=$C$100,($L$100),(0))+IF(C149=$C$101,($L$101),(0))+IF(C149=$C$102,($L$102),(0))+IF(C149=$C$103,($L$103),(0))+IF(C149=$C$104,($L$104),(0))+IF(C149=$C$105,($L$105),(0))+IF(C149=$C$106,($L$106),(0))+IF(C149=$C$107,($L$107),(0))+IF(C149=$C$108,($L$108),(0))+IF(C149=$C$109,($L$109),(0))+IF(C149=$C$110,($L$110),(0))+IF(C149=$C$111,($L$111),(0))+IF(C149=$C$112,($L$112),(0))+IF(C149=$C$113,($L$113),(0))+IF(C149=$C$114,($L$114),(0))+IF(C149=$C$115,($L$115),(0))</f>
        <v>0</v>
      </c>
    </row>
    <row r="150" spans="1:19" x14ac:dyDescent="0.2">
      <c r="A150" s="98"/>
      <c r="B150" s="49"/>
      <c r="C150" s="37"/>
      <c r="D150" s="78"/>
      <c r="E150" s="78"/>
      <c r="F150" s="235"/>
      <c r="G150" s="235"/>
      <c r="H150" s="87"/>
      <c r="I150" s="218"/>
      <c r="J150" s="239"/>
      <c r="K150" s="84" t="str">
        <f t="shared" si="12"/>
        <v>Rodando</v>
      </c>
      <c r="L150" s="224">
        <f t="shared" si="13"/>
        <v>0</v>
      </c>
      <c r="M150" s="225"/>
      <c r="N150" s="237"/>
      <c r="O150" s="238"/>
      <c r="P150" s="34">
        <f t="shared" si="14"/>
        <v>0</v>
      </c>
      <c r="Q150" s="214"/>
      <c r="R150" s="215"/>
      <c r="S150" s="51">
        <f>IF(C150=$C$87,(L150+$L$87),(L150))+IF(C150=$C$88,($L$88),(0))+IF(C150=$C$89,($L$89),(0))+IF(C150=$C$90,($L$90),(0))+IF(C150=$C$91,($L$91),(0))+IF(C150=$C$92,($L$92),(0))+IF(C150=$C$93,($L$93),(0))+IF(C150=$C$86,($L$86),(0))+IF(C150=$C$95,($L$95),(0))+IF(C150=$C$96,($L$96),(0))+IF(C150=$C$97,($L$97),(0))+IF(C150=$C$98,($L$98),(0))+IF(C150=$C$99,($L$99),(0))+IF(C150=$C$100,($L$100),(0))+IF(C150=$C$101,($L$101),(0))+IF(C150=$C$102,($L$102),(0))+IF(C150=$C$103,($L$103),(0))+IF(C150=$C$104,($L$104),(0))+IF(C150=$C$105,($L$105),(0))+IF(C150=$C$106,($L$106),(0))+IF(C150=$C$107,($L$107),(0))+IF(C150=$C$108,($L$108),(0))+IF(C150=$C$109,($L$109),(0))+IF(C150=$C$110,($L$110),(0))+IF(C150=$C$111,($L$111),(0))+IF(C150=$C$112,($L$112),(0))+IF(C150=$C$113,($L$113),(0))+IF(C150=$C$114,($L$114),(0))+IF(C150=$C$115,($L$115),(0))</f>
        <v>0</v>
      </c>
    </row>
    <row r="151" spans="1:19" x14ac:dyDescent="0.2">
      <c r="A151" s="98"/>
      <c r="B151" s="49"/>
      <c r="C151" s="37"/>
      <c r="D151" s="77"/>
      <c r="E151" s="77"/>
      <c r="F151" s="236"/>
      <c r="G151" s="236"/>
      <c r="H151" s="87"/>
      <c r="I151" s="218"/>
      <c r="J151" s="239"/>
      <c r="K151" s="84" t="str">
        <f t="shared" si="12"/>
        <v>Rodando</v>
      </c>
      <c r="L151" s="226">
        <f t="shared" si="13"/>
        <v>0</v>
      </c>
      <c r="M151" s="227"/>
      <c r="N151" s="222"/>
      <c r="O151" s="223"/>
      <c r="P151" s="35">
        <f t="shared" si="14"/>
        <v>0</v>
      </c>
      <c r="Q151" s="212"/>
      <c r="R151" s="213"/>
      <c r="S151" s="51">
        <f>IF(C151=$C$87,(L151+$L$87),(L151))+IF(C151=$C$88,($L$88),(0))+IF(C151=$C$89,($L$89),(0))+IF(C151=$C$90,($L$90),(0))+IF(C151=$C$91,($L$91),(0))+IF(C151=$C$92,($L$92),(0))+IF(C151=$C$93,($L$93),(0))+IF(C151=$C$94,($L$94),(0))+IF(C151=$C$86,($L$86),(0))+IF(C151=$C$96,($L$96),(0))+IF(C151=$C$97,($L$97),(0))+IF(C151=$C$98,($L$98),(0))+IF(C151=$C$99,($L$99),(0))+IF(C151=$C$100,($L$100),(0))+IF(C151=$C$101,($L$101),(0))+IF(C151=$C$102,($L$102),(0))+IF(C151=$C$103,($L$103),(0))+IF(C151=$C$104,($L$104),(0))+IF(C151=$C$105,($L$105),(0))+IF(C151=$C$106,($L$106),(0))+IF(C151=$C$107,($L$107),(0))+IF(C151=$C$108,($L$108),(0))+IF(C151=$C$109,($L$109),(0))+IF(C151=$C$110,($L$110),(0))+IF(C151=$C$111,($L$111),(0))+IF(C151=$C$112,($L$112),(0))+IF(C151=$C$113,($L$113),(0))+IF(C151=$C$114,($L$114),(0))+IF(C151=$C$115,($L$115),(0))</f>
        <v>0</v>
      </c>
    </row>
    <row r="152" spans="1:19" x14ac:dyDescent="0.2">
      <c r="A152" s="98"/>
      <c r="B152" s="49"/>
      <c r="C152" s="37"/>
      <c r="D152" s="78"/>
      <c r="E152" s="78"/>
      <c r="F152" s="235"/>
      <c r="G152" s="235"/>
      <c r="H152" s="87"/>
      <c r="I152" s="218"/>
      <c r="J152" s="239"/>
      <c r="K152" s="84" t="str">
        <f t="shared" si="12"/>
        <v>Rodando</v>
      </c>
      <c r="L152" s="224">
        <f t="shared" si="13"/>
        <v>0</v>
      </c>
      <c r="M152" s="225"/>
      <c r="N152" s="237"/>
      <c r="O152" s="238"/>
      <c r="P152" s="34">
        <f t="shared" si="14"/>
        <v>0</v>
      </c>
      <c r="Q152" s="214"/>
      <c r="R152" s="215"/>
      <c r="S152" s="51">
        <f>IF(C152=$C$87,(L152+$L$87),(L152))+IF(C152=$C$88,($L$88),(0))+IF(C152=$C$89,($L$89),(0))+IF(C152=$C$90,($L$90),(0))+IF(C152=$C$91,($L$91),(0))+IF(C152=$C$92,($L$92),(0))+IF(C152=$C$93,($L$93),(0))+IF(C152=$C$94,($L$94),(0))+IF(C152=$C$95,($L$95),(0))+IF(C152=$C$86,($L$86),(0))+IF(C152=$C$97,($L$97),(0))+IF(C152=$C$98,($L$98),(0))+IF(C152=$C$99,($L$99),(0))+IF(C152=$C$100,($L$100),(0))+IF(C152=$C$101,($L$101),(0))+IF(C152=$C$102,($L$102),(0))+IF(C152=$C$103,($L$103),(0))+IF(C152=$C$104,($L$104),(0))+IF(C152=$C$105,($L$105),(0))+IF(C152=$C$106,($L$106),(0))+IF(C152=$C$107,($L$107),(0))+IF(C152=$C$108,($L$108),(0))+IF(C152=$C$109,($L$109),(0))+IF(C152=$C$110,($L$110),(0))+IF(C152=$C$111,($L$111),(0))+IF(C152=$C$112,($L$112),(0))+IF(C152=$C$113,($L$113),(0))+IF(C152=$C$114,($L$114),(0))+IF(C152=$C$115,($L$115),(0))</f>
        <v>0</v>
      </c>
    </row>
    <row r="153" spans="1:19" x14ac:dyDescent="0.2">
      <c r="A153" s="98"/>
      <c r="B153" s="49"/>
      <c r="C153" s="37"/>
      <c r="D153" s="77"/>
      <c r="E153" s="77"/>
      <c r="F153" s="236"/>
      <c r="G153" s="236"/>
      <c r="H153" s="87"/>
      <c r="I153" s="218"/>
      <c r="J153" s="239"/>
      <c r="K153" s="84" t="str">
        <f t="shared" si="12"/>
        <v>Rodando</v>
      </c>
      <c r="L153" s="226">
        <f t="shared" si="13"/>
        <v>0</v>
      </c>
      <c r="M153" s="227"/>
      <c r="N153" s="222"/>
      <c r="O153" s="223"/>
      <c r="P153" s="35">
        <f t="shared" si="14"/>
        <v>0</v>
      </c>
      <c r="Q153" s="212"/>
      <c r="R153" s="213"/>
      <c r="S153" s="51">
        <f>IF(C153=$C$87,(L153+$L$87),(L153))+IF(C153=$C$88,($L$88),(0))+IF(C153=$C$89,($L$89),(0))+IF(C153=$C$90,($L$90),(0))+IF(C153=$C$91,($L$91),(0))+IF(C153=$C$92,($L$92),(0))+IF(C153=$C$93,($L$93),(0))+IF(C153=$C$94,($L$94),(0))+IF(C153=$C$95,($L$95),(0))+IF(C153=$C$96,($L$96),(0))+IF(C153=$C$86,($L$86),(0))+IF(C153=$C$98,($L$98),(0))+IF(C153=$C$99,($L$99),(0))+IF(C153=$C$100,($L$100),(0))+IF(C153=$C$101,($L$101),(0))+IF(C153=$C$102,($L$102),(0))+IF(C153=$C$103,($L$103),(0))+IF(C153=$C$104,($L$104),(0))+IF(C153=$C$105,($L$105),(0))+IF(C153=$C$106,($L$106),(0))+IF(C153=$C$107,($L$107),(0))+IF(C153=$C$108,($L$108),(0))+IF(C153=$C$109,($L$109),(0))+IF(C153=$C$110,($L$110),(0))+IF(C153=$C$111,($L$111),(0))+IF(C153=$C$112,($L$112),(0))+IF(C153=$C$113,($L$113),(0))+IF(C153=$C$114,($L$114),(0))+IF(C153=$C$115,($L$115),(0))</f>
        <v>0</v>
      </c>
    </row>
    <row r="154" spans="1:19" x14ac:dyDescent="0.2">
      <c r="A154" s="98"/>
      <c r="B154" s="49"/>
      <c r="C154" s="37"/>
      <c r="D154" s="78"/>
      <c r="E154" s="78"/>
      <c r="F154" s="235"/>
      <c r="G154" s="235"/>
      <c r="H154" s="87"/>
      <c r="I154" s="218"/>
      <c r="J154" s="239"/>
      <c r="K154" s="84" t="str">
        <f t="shared" si="12"/>
        <v>Rodando</v>
      </c>
      <c r="L154" s="224">
        <f t="shared" si="13"/>
        <v>0</v>
      </c>
      <c r="M154" s="225"/>
      <c r="N154" s="237"/>
      <c r="O154" s="238"/>
      <c r="P154" s="34">
        <f t="shared" si="14"/>
        <v>0</v>
      </c>
      <c r="Q154" s="214"/>
      <c r="R154" s="215"/>
      <c r="S154" s="51">
        <f>IF(C154=$C$87,(L154+$L$87),(L154))+IF(C154=$C$88,($L$88),(0))+IF(C154=$C$89,($L$89),(0))+IF(C154=$C$90,($L$90),(0))+IF(C154=$C$91,($L$91),(0))+IF(C154=$C$92,($L$92),(0))+IF(C154=$C$93,($L$93),(0))+IF(C154=$C$94,($L$94),(0))+IF(C154=$C$95,($L$95),(0))+IF(C154=$C$96,($L$96),(0))+IF(C154=$C$97,($L$97),(0))+IF(C154=$C$86,($L$86),(0))+IF(C154=$C$99,($L$99),(0))+IF(C154=$C$100,($L$100),(0))+IF(C154=$C$101,($L$101),(0))+IF(C154=$C$102,($L$102),(0))+IF(C154=$C$103,($L$103),(0))+IF(C154=$C$104,($L$104),(0))+IF(C154=$C$105,($L$105),(0))+IF(C154=$C$106,($L$106),(0))+IF(C154=$C$107,($L$107),(0))+IF(C154=$C$108,($L$108),(0))+IF(C154=$C$109,($L$109),(0))+IF(C154=$C$110,($L$110),(0))+IF(C154=$C$111,($L$111),(0))+IF(C154=$C$112,($L$112),(0))+IF(C154=$C$113,($L$113),(0))+IF(C154=$C$114,($L$114),(0))+IF(C154=$C$115,($L$115),(0))</f>
        <v>0</v>
      </c>
    </row>
    <row r="155" spans="1:19" x14ac:dyDescent="0.2">
      <c r="A155" s="98"/>
      <c r="B155" s="49"/>
      <c r="C155" s="37"/>
      <c r="D155" s="77"/>
      <c r="E155" s="77"/>
      <c r="F155" s="236"/>
      <c r="G155" s="236"/>
      <c r="H155" s="87"/>
      <c r="I155" s="218"/>
      <c r="J155" s="239"/>
      <c r="K155" s="84" t="str">
        <f t="shared" si="12"/>
        <v>Rodando</v>
      </c>
      <c r="L155" s="226">
        <f t="shared" si="13"/>
        <v>0</v>
      </c>
      <c r="M155" s="227"/>
      <c r="N155" s="222"/>
      <c r="O155" s="223"/>
      <c r="P155" s="35">
        <f t="shared" si="14"/>
        <v>0</v>
      </c>
      <c r="Q155" s="212"/>
      <c r="R155" s="213"/>
      <c r="S155" s="51">
        <f>IF(C155=$C$87,(L155+$L$87),(L155))+IF(C155=$C$88,($L$88),(0))+IF(C155=$C$89,($L$89),(0))+IF(C155=$C$90,($L$90),(0))+IF(C155=$C$91,($L$91),(0))+IF(C155=$C$92,($L$92),(0))+IF(C155=$C$93,($L$93),(0))+IF(C155=$C$94,($L$94),(0))+IF(C155=$C$95,($L$95),(0))+IF(C155=$C$96,($L$96),(0))+IF(C155=$C$97,($L$97),(0))+IF(C155=$C$98,($L$98),(0))+IF(C155=$C$86,($L$86),(0))+IF(C155=$C$100,($L$100),(0))+IF(C155=$C$101,($L$101),(0))+IF(C155=$C$102,($L$102),(0))+IF(C155=$C$103,($L$103),(0))+IF(C155=$C$104,($L$104),(0))+IF(C155=$C$105,($L$105),(0))+IF(C155=$C$106,($L$106),(0))+IF(C155=$C$107,($L$107),(0))+IF(C155=$C$108,($L$108),(0))+IF(C155=$C$109,($L$109),(0))+IF(C155=$C$110,($L$110),(0))+IF(C155=$C$111,($L$111),(0))+IF(C155=$C$112,($L$112),(0))+IF(C155=$C$113,($L$113),(0))+IF(C155=$C$114,($L$114),(0))+IF(C155=$C$115,($L$115),(0))</f>
        <v>0</v>
      </c>
    </row>
    <row r="156" spans="1:19" x14ac:dyDescent="0.2">
      <c r="A156" s="98"/>
      <c r="B156" s="49"/>
      <c r="C156" s="37"/>
      <c r="D156" s="78"/>
      <c r="E156" s="78"/>
      <c r="F156" s="235"/>
      <c r="G156" s="235"/>
      <c r="H156" s="87"/>
      <c r="I156" s="218"/>
      <c r="J156" s="239"/>
      <c r="K156" s="84" t="str">
        <f t="shared" si="12"/>
        <v>Rodando</v>
      </c>
      <c r="L156" s="224">
        <f t="shared" si="13"/>
        <v>0</v>
      </c>
      <c r="M156" s="225"/>
      <c r="N156" s="237"/>
      <c r="O156" s="238"/>
      <c r="P156" s="34">
        <f t="shared" si="14"/>
        <v>0</v>
      </c>
      <c r="Q156" s="214"/>
      <c r="R156" s="215"/>
      <c r="S156" s="51">
        <f>IF(C156=$C$87,(L156+$L$87),(L156))+IF(C156=$C$88,($L$88),(0))+IF(C156=$C$89,($L$89),(0))+IF(C156=$C$90,($L$90),(0))+IF(C156=$C$91,($L$91),(0))+IF(C156=$C$92,($L$92),(0))+IF(C156=$C$93,($L$93),(0))+IF(C156=$C$94,($L$94),(0))+IF(C156=$C$95,($L$95),(0))+IF(C156=$C$96,($L$96),(0))+IF(C156=$C$97,($L$97),(0))+IF(C156=$C$98,($L$98),(0))+IF(C156=$C$99,($L$99),(0))+IF(C156=$C$86,($L$86),(0))+IF(C156=$C$101,($L$101),(0))+IF(C156=$C$102,($L$102),(0))+IF(C156=$C$103,($L$103),(0))+IF(C156=$C$104,($L$104),(0))+IF(C156=$C$105,($L$105),(0))+IF(C156=$C$106,($L$106),(0))+IF(C156=$C$107,($L$107),(0))+IF(C156=$C$108,($L$108),(0))+IF(C156=$C$109,($L$109),(0))+IF(C156=$C$110,($L$110),(0))+IF(C156=$C$111,($L$111),(0))+IF(C156=$C$112,($L$112),(0))+IF(C156=$C$113,($L$113),(0))+IF(C156=$C$114,($L$114),(0))+IF(C156=$C$115,($L$115),(0))</f>
        <v>0</v>
      </c>
    </row>
    <row r="157" spans="1:19" x14ac:dyDescent="0.2">
      <c r="A157" s="98"/>
      <c r="B157" s="49"/>
      <c r="C157" s="37"/>
      <c r="D157" s="77"/>
      <c r="E157" s="77"/>
      <c r="F157" s="236"/>
      <c r="G157" s="236"/>
      <c r="H157" s="87"/>
      <c r="I157" s="218"/>
      <c r="J157" s="239"/>
      <c r="K157" s="84" t="str">
        <f t="shared" si="12"/>
        <v>Rodando</v>
      </c>
      <c r="L157" s="226">
        <f t="shared" si="13"/>
        <v>0</v>
      </c>
      <c r="M157" s="227"/>
      <c r="N157" s="222"/>
      <c r="O157" s="223"/>
      <c r="P157" s="35">
        <f t="shared" si="14"/>
        <v>0</v>
      </c>
      <c r="Q157" s="212"/>
      <c r="R157" s="213"/>
      <c r="S157" s="51">
        <f>IF(C157=$C$87,(L157+$L$87),(L157))+IF(C157=$C$88,($L$88),(0))+IF(C157=$C$89,($L$89),(0))+IF(C157=$C$90,($L$90),(0))+IF(C157=$C$91,($L$91),(0))+IF(C157=$C$92,($L$92),(0))+IF(C157=$C$93,($L$93),(0))+IF(C157=$C$94,($L$94),(0))+IF(C157=$C$95,($L$95),(0))+IF(C157=$C$96,($L$96),(0))+IF(C157=$C$97,($L$97),(0))+IF(C157=$C$98,($L$98),(0))+IF(C157=$C$99,($L$99),(0))+IF(C157=$C$100,($L$100),(0))+IF(C157=$C$86,($L$86),(0))+IF(C157=$C$102,($L$102),(0))+IF(C157=$C$103,($L$103),(0))+IF(C157=$C$104,($L$104),(0))+IF(C157=$C$105,($L$105),(0))+IF(C157=$C$106,($L$106),(0))+IF(C157=$C$107,($L$107),(0))+IF(C157=$C$108,($L$108),(0))+IF(C157=$C$109,($L$109),(0))+IF(C157=$C$110,($L$110),(0))+IF(C157=$C$111,($L$111),(0))+IF(C157=$C$112,($L$112),(0))+IF(C157=$C$113,($L$113),(0))+IF(C157=$C$114,($L$114),(0))+IF(C157=$C$115,($L$115),(0))</f>
        <v>0</v>
      </c>
    </row>
    <row r="158" spans="1:19" x14ac:dyDescent="0.2">
      <c r="A158" s="98"/>
      <c r="B158" s="49"/>
      <c r="C158" s="37"/>
      <c r="D158" s="78"/>
      <c r="E158" s="78"/>
      <c r="F158" s="235"/>
      <c r="G158" s="235"/>
      <c r="H158" s="87"/>
      <c r="I158" s="218"/>
      <c r="J158" s="239"/>
      <c r="K158" s="84" t="str">
        <f t="shared" si="12"/>
        <v>Rodando</v>
      </c>
      <c r="L158" s="224">
        <f t="shared" si="13"/>
        <v>0</v>
      </c>
      <c r="M158" s="225"/>
      <c r="N158" s="237"/>
      <c r="O158" s="238"/>
      <c r="P158" s="34">
        <f t="shared" si="14"/>
        <v>0</v>
      </c>
      <c r="Q158" s="214"/>
      <c r="R158" s="215"/>
      <c r="S158" s="51">
        <f>IF(C158=$C$87,(L158+$L$87),(L158))+IF(C158=$C$88,($L$88),(0))+IF(C158=$C$89,($L$89),(0))+IF(C158=$C$90,($L$90),(0))+IF(C158=$C$91,($L$91),(0))+IF(C158=$C$92,($L$92),(0))+IF(C158=$C$93,($L$93),(0))+IF(C158=$C$94,($L$94),(0))+IF(C158=$C$95,($L$95),(0))+IF(C158=$C$96,($L$96),(0))+IF(C158=$C$97,($L$97),(0))+IF(C158=$C$98,($L$98),(0))+IF(C158=$C$99,($L$99),(0))+IF(C158=$C$100,($L$100),(0))+IF(C158=$C$101,($L$101),(0))+IF(C158=$C$86,($L$86),(0))+IF(C158=$C$103,($L$103),(0))+IF(C158=$C$104,($L$104),(0))+IF(C158=$C$105,($L$105),(0))+IF(C158=$C$106,($L$106),(0))+IF(C158=$C$107,($L$107),(0))+IF(C158=$C$108,($L$108),(0))+IF(C158=$C$109,($L$109),(0))+IF(C158=$C$110,($L$110),(0))+IF(C158=$C$111,($L$111),(0))+IF(C158=$C$112,($L$112),(0))+IF(C158=$C$113,($L$113),(0))+IF(C158=$C$114,($L$114),(0))+IF(C158=$C$115,($L$115),(0))</f>
        <v>0</v>
      </c>
    </row>
    <row r="159" spans="1:19" x14ac:dyDescent="0.2">
      <c r="A159" s="98"/>
      <c r="B159" s="49"/>
      <c r="C159" s="37"/>
      <c r="D159" s="77"/>
      <c r="E159" s="77"/>
      <c r="F159" s="236"/>
      <c r="G159" s="236"/>
      <c r="H159" s="87"/>
      <c r="I159" s="218"/>
      <c r="J159" s="239"/>
      <c r="K159" s="84" t="str">
        <f t="shared" si="12"/>
        <v>Rodando</v>
      </c>
      <c r="L159" s="226">
        <f t="shared" si="13"/>
        <v>0</v>
      </c>
      <c r="M159" s="227"/>
      <c r="N159" s="222"/>
      <c r="O159" s="223"/>
      <c r="P159" s="35">
        <f t="shared" si="14"/>
        <v>0</v>
      </c>
      <c r="Q159" s="212"/>
      <c r="R159" s="213"/>
      <c r="S159" s="51">
        <f>IF(C159=$C$87,(L159+$L$87),(L159))+IF(C159=$C$88,($L$88),(0))+IF(C159=$C$89,($L$89),(0))+IF(C159=$C$90,($L$90),(0))+IF(C159=$C$91,($L$91),(0))+IF(C159=$C$92,($L$92),(0))+IF(C159=$C$93,($L$93),(0))+IF(C159=$C$94,($L$94),(0))+IF(C159=$C$95,($L$95),(0))+IF(C159=$C$96,($L$96),(0))+IF(C159=$C$97,($L$97),(0))+IF(C159=$C$98,($L$98),(0))+IF(C159=$C$99,($L$99),(0))+IF(C159=$C$100,($L$100),(0))+IF(C159=$C$101,($L$101),(0))+IF(C159=$C$102,($L$102),(0))+IF(C159=$C$86,($L$86),(0))+IF(C159=$C$104,($L$104),(0))+IF(C159=$C$105,($L$105),(0))+IF(C159=$C$106,($L$106),(0))+IF(C159=$C$107,($L$107),(0))+IF(C159=$C$108,($L$108),(0))+IF(C159=$C$109,($L$109),(0))+IF(C159=$C$110,($L$110),(0))+IF(C159=$C$111,($L$111),(0))+IF(C159=$C$112,($L$112),(0))+IF(C159=$C$113,($L$113),(0))+IF(C159=$C$114,($L$114),(0))+IF(C159=$C$115,($L$115),(0))</f>
        <v>0</v>
      </c>
    </row>
    <row r="160" spans="1:19" x14ac:dyDescent="0.2">
      <c r="A160" s="98"/>
      <c r="B160" s="49"/>
      <c r="C160" s="37"/>
      <c r="D160" s="78"/>
      <c r="E160" s="78"/>
      <c r="F160" s="235"/>
      <c r="G160" s="235"/>
      <c r="H160" s="87"/>
      <c r="I160" s="218"/>
      <c r="J160" s="239"/>
      <c r="K160" s="84" t="str">
        <f t="shared" si="12"/>
        <v>Rodando</v>
      </c>
      <c r="L160" s="224">
        <f t="shared" si="13"/>
        <v>0</v>
      </c>
      <c r="M160" s="225"/>
      <c r="N160" s="237"/>
      <c r="O160" s="238"/>
      <c r="P160" s="34">
        <f t="shared" si="14"/>
        <v>0</v>
      </c>
      <c r="Q160" s="214"/>
      <c r="R160" s="215"/>
      <c r="S160" s="51">
        <f>IF(C160=$C$87,(L160+$L$87),(L160))+IF(C160=$C$88,($L$88),(0))+IF(C160=$C$89,($L$89),(0))+IF(C160=$C$90,($L$90),(0))+IF(C160=$C$91,($L$91),(0))+IF(C160=$C$92,($L$92),(0))+IF(C160=$C$93,($L$93),(0))+IF(C160=$C$94,($L$94),(0))+IF(C160=$C$95,($L$95),(0))+IF(C160=$C$96,($L$96),(0))+IF(C160=$C$97,($L$97),(0))+IF(C160=$C$98,($L$98),(0))+IF(C160=$C$99,($L$99),(0))+IF(C160=$C$100,($L$100),(0))+IF(C160=$C$101,($L$101),(0))+IF(C160=$C$102,($L$102),(0))+IF(C160=$C$103,($L$103),(0))+IF(C160=$C$86,($L$86),(0))+IF(C160=$C$105,($L$105),(0))+IF(C160=$C$106,($L$106),(0))+IF(C160=$C$107,($L$107),(0))+IF(C160=$C$108,($L$108),(0))+IF(C160=$C$109,($L$109),(0))+IF(C160=$C$110,($L$110),(0))+IF(C160=$C$111,($L$111),(0))+IF(C160=$C$112,($L$112),(0))+IF(C160=$C$113,($L$113),(0))+IF(C160=$C$114,($L$114),(0))+IF(C160=$C$115,($L$115),(0))</f>
        <v>0</v>
      </c>
    </row>
    <row r="161" spans="1:19" x14ac:dyDescent="0.2">
      <c r="A161" s="98"/>
      <c r="B161" s="49"/>
      <c r="C161" s="37"/>
      <c r="D161" s="77"/>
      <c r="E161" s="77"/>
      <c r="F161" s="236"/>
      <c r="G161" s="236"/>
      <c r="H161" s="87"/>
      <c r="I161" s="218"/>
      <c r="J161" s="239"/>
      <c r="K161" s="84" t="str">
        <f t="shared" si="12"/>
        <v>Rodando</v>
      </c>
      <c r="L161" s="226">
        <f t="shared" si="13"/>
        <v>0</v>
      </c>
      <c r="M161" s="227"/>
      <c r="N161" s="222"/>
      <c r="O161" s="223"/>
      <c r="P161" s="35">
        <f t="shared" si="14"/>
        <v>0</v>
      </c>
      <c r="Q161" s="212"/>
      <c r="R161" s="213"/>
      <c r="S161" s="51">
        <f>IF(C161=$C$87,(L161+$L$87),(L161))+IF(C161=$C$88,($L$88),(0))+IF(C161=$C$89,($L$89),(0))+IF(C161=$C$90,($L$90),(0))+IF(C161=$C$91,($L$91),(0))+IF(C161=$C$92,($L$92),(0))+IF(C161=$C$93,($L$93),(0))+IF(C161=$C$94,($L$94),(0))+IF(C161=$C$95,($L$95),(0))+IF(C161=$C$96,($L$96),(0))+IF(C161=$C$97,($L$97),(0))+IF(C161=$C$98,($L$98),(0))+IF(C161=$C$99,($L$99),(0))+IF(C161=$C$100,($L$100),(0))+IF(C161=$C$101,($L$101),(0))+IF(C161=$C$102,($L$102),(0))+IF(C161=$C$103,($L$103),(0))+IF(C161=$C$104,($L$104),(0))+IF(C161=$C$86,($L$86),(0))+IF(C161=$C$106,($L$106),(0))+IF(C161=$C$107,($L$107),(0))+IF(C161=$C$108,($L$108),(0))+IF(C161=$C$109,($L$109),(0))+IF(C161=$C$110,($L$110),(0))+IF(C161=$C$111,($L$111),(0))+IF(C161=$C$112,($L$112),(0))+IF(C161=$C$113,($L$113),(0))+IF(C161=$C$114,($L$114),(0))+IF(C161=$C$115,($L$115),(0))</f>
        <v>0</v>
      </c>
    </row>
    <row r="162" spans="1:19" x14ac:dyDescent="0.2">
      <c r="A162" s="98"/>
      <c r="B162" s="49"/>
      <c r="C162" s="37"/>
      <c r="D162" s="78"/>
      <c r="E162" s="78"/>
      <c r="F162" s="235"/>
      <c r="G162" s="235"/>
      <c r="H162" s="87"/>
      <c r="I162" s="218"/>
      <c r="J162" s="239"/>
      <c r="K162" s="84" t="str">
        <f t="shared" si="12"/>
        <v>Rodando</v>
      </c>
      <c r="L162" s="224">
        <f t="shared" si="13"/>
        <v>0</v>
      </c>
      <c r="M162" s="225"/>
      <c r="N162" s="237"/>
      <c r="O162" s="238"/>
      <c r="P162" s="34">
        <f t="shared" si="14"/>
        <v>0</v>
      </c>
      <c r="Q162" s="214"/>
      <c r="R162" s="215"/>
      <c r="S162" s="51">
        <f>IF(C162=$C$87,(L162+$L$87),(L162))+IF(C162=$C$88,($L$88),(0))+IF(C162=$C$89,($L$89),(0))+IF(C162=$C$90,($L$90),(0))+IF(C162=$C$91,($L$91),(0))+IF(C162=$C$92,($L$92),(0))+IF(C162=$C$93,($L$93),(0))+IF(C162=$C$94,($L$94),(0))+IF(C162=$C$95,($L$95),(0))+IF(C162=$C$96,($L$96),(0))+IF(C162=$C$97,($L$97),(0))+IF(C162=$C$98,($L$98),(0))+IF(C162=$C$99,($L$99),(0))+IF(C162=$C$100,($L$100),(0))+IF(C162=$C$101,($L$101),(0))+IF(C162=$C$102,($L$102),(0))+IF(C162=$C$103,($L$103),(0))+IF(C162=$C$104,($L$104),(0))+IF(C162=$C$105,($L$105),(0))+IF(C162=$C$86,($L$86),(0))+IF(C162=$C$107,($L$107),(0))+IF(C162=$C$108,($L$108),(0))+IF(C162=$C$109,($L$109),(0))+IF(C162=$C$110,($L$110),(0))+IF(C162=$C$111,($L$111),(0))+IF(C162=$C$112,($L$112),(0))+IF(C162=$C$113,($L$113),(0))+IF(C162=$C$114,($L$114),(0))+IF(C162=$C$115,($L$115),(0))</f>
        <v>0</v>
      </c>
    </row>
    <row r="163" spans="1:19" x14ac:dyDescent="0.2">
      <c r="A163" s="98"/>
      <c r="B163" s="49"/>
      <c r="C163" s="37"/>
      <c r="D163" s="77"/>
      <c r="E163" s="77"/>
      <c r="F163" s="236"/>
      <c r="G163" s="236"/>
      <c r="H163" s="87"/>
      <c r="I163" s="218"/>
      <c r="J163" s="239"/>
      <c r="K163" s="84" t="str">
        <f t="shared" si="12"/>
        <v>Rodando</v>
      </c>
      <c r="L163" s="226">
        <f t="shared" si="13"/>
        <v>0</v>
      </c>
      <c r="M163" s="227"/>
      <c r="N163" s="222"/>
      <c r="O163" s="223"/>
      <c r="P163" s="35">
        <f t="shared" si="14"/>
        <v>0</v>
      </c>
      <c r="Q163" s="212"/>
      <c r="R163" s="213"/>
      <c r="S163" s="51">
        <f>IF(C163=$C$87,(L163+$L$87),(L163))+IF(C163=$C$88,($L$88),(0))+IF(C163=$C$89,($L$89),(0))+IF(C163=$C$90,($L$90),(0))+IF(C163=$C$91,($L$91),(0))+IF(C163=$C$92,($L$92),(0))+IF(C163=$C$93,($L$93),(0))+IF(C163=$C$94,($L$94),(0))+IF(C163=$C$95,($L$95),(0))+IF(C163=$C$96,($L$96),(0))+IF(C163=$C$97,($L$97),(0))+IF(C163=$C$98,($L$98),(0))+IF(C163=$C$99,($L$99),(0))+IF(C163=$C$100,($L$100),(0))+IF(C163=$C$101,($L$101),(0))+IF(C163=$C$102,($L$102),(0))+IF(C163=$C$103,($L$103),(0))+IF(C163=$C$104,($L$104),(0))+IF(C163=$C$105,($L$105),(0))+IF(C163=$C$106,($L$106),(0))+IF(C163=$C$86,($L$86),(0))+IF(C163=$C$108,($L$108),(0))+IF(C163=$C$109,($L$109),(0))+IF(C163=$C$110,($L$110),(0))+IF(C163=$C$111,($L$111),(0))+IF(C163=$C$112,($L$112),(0))+IF(C163=$C$113,($L$113),(0))+IF(C163=$C$114,($L$114),(0))+IF(C163=$C$115,($L$115),(0))</f>
        <v>0</v>
      </c>
    </row>
    <row r="164" spans="1:19" x14ac:dyDescent="0.2">
      <c r="A164" s="98"/>
      <c r="B164" s="49"/>
      <c r="C164" s="37"/>
      <c r="D164" s="78"/>
      <c r="E164" s="78"/>
      <c r="F164" s="235"/>
      <c r="G164" s="235"/>
      <c r="H164" s="87"/>
      <c r="I164" s="218"/>
      <c r="J164" s="239"/>
      <c r="K164" s="84" t="str">
        <f t="shared" si="12"/>
        <v>Rodando</v>
      </c>
      <c r="L164" s="224">
        <f t="shared" si="13"/>
        <v>0</v>
      </c>
      <c r="M164" s="225"/>
      <c r="N164" s="237"/>
      <c r="O164" s="238"/>
      <c r="P164" s="34">
        <f t="shared" si="14"/>
        <v>0</v>
      </c>
      <c r="Q164" s="214"/>
      <c r="R164" s="215"/>
      <c r="S164" s="51">
        <f>IF(C164=$C$87,(L164+$L$87),(L164))+IF(C164=$C$88,($L$88),(0))+IF(C164=$C$89,($L$89),(0))+IF(C164=$C$90,($L$90),(0))+IF(C164=$C$91,($L$91),(0))+IF(C164=$C$92,($L$92),(0))+IF(C164=$C$93,($L$93),(0))+IF(C164=$C$94,($L$94),(0))+IF(C164=$C$95,($L$95),(0))+IF(C164=$C$96,($L$96),(0))+IF(C164=$C$97,($L$97),(0))+IF(C164=$C$98,($L$98),(0))+IF(C164=$C$99,($L$99),(0))+IF(C164=$C$100,($L$100),(0))+IF(C164=$C$101,($L$101),(0))+IF(C164=$C$102,($L$102),(0))+IF(C164=$C$103,($L$103),(0))+IF(C164=$C$104,($L$104),(0))+IF(C164=$C$105,($L$105),(0))+IF(C164=$C$106,($L$106),(0))+IF(C164=$C$107,($L$107),(0))+IF(C164=$C$86,($L$86),(0))+IF(C164=$C$109,($L$109),(0))+IF(C164=$C$110,($L$110),(0))+IF(C164=$C$111,($L$111),(0))+IF(C164=$C$112,($L$112),(0))+IF(C164=$C$113,($L$113),(0))+IF(C164=$C$114,($L$114),(0))+IF(C164=$C$115,($L$115),(0))</f>
        <v>0</v>
      </c>
    </row>
    <row r="165" spans="1:19" x14ac:dyDescent="0.2">
      <c r="A165" s="100"/>
      <c r="B165" s="49"/>
      <c r="C165" s="37"/>
      <c r="D165" s="77"/>
      <c r="E165" s="77"/>
      <c r="F165" s="236"/>
      <c r="G165" s="236"/>
      <c r="H165" s="87"/>
      <c r="I165" s="218"/>
      <c r="J165" s="239"/>
      <c r="K165" s="84" t="str">
        <f t="shared" si="12"/>
        <v>Rodando</v>
      </c>
      <c r="L165" s="226">
        <f t="shared" si="13"/>
        <v>0</v>
      </c>
      <c r="M165" s="227"/>
      <c r="N165" s="222"/>
      <c r="O165" s="223"/>
      <c r="P165" s="35">
        <f t="shared" si="14"/>
        <v>0</v>
      </c>
      <c r="Q165" s="212"/>
      <c r="R165" s="213"/>
      <c r="S165" s="51">
        <f>IF(C165=$C$87,(L165+$L$87),(L165))+IF(C165=$C$88,($L$88),(0))+IF(C165=$C$89,($L$89),(0))+IF(C165=$C$90,($L$90),(0))+IF(C165=$C$91,($L$91),(0))+IF(C165=$C$92,($L$92),(0))+IF(C165=$C$93,($L$93),(0))+IF(C165=$C$94,($L$94),(0))+IF(C165=$C$95,($L$95),(0))+IF(C165=$C$96,($L$96),(0))+IF(C165=$C$97,($L$97),(0))+IF(C165=$C$98,($L$98),(0))+IF(C165=$C$99,($L$99),(0))+IF(C165=$C$100,($L$100),(0))+IF(C165=$C$101,($L$101),(0))+IF(C165=$C$102,($L$102),(0))+IF(C165=$C$103,($L$103),(0))+IF(C165=$C$104,($L$104),(0))+IF(C165=$C$105,($L$105),(0))+IF(C165=$C$106,($L$106),(0))+IF(C165=$C$107,($L$107),(0))+IF(C165=$C$108,($L$108),(0))+IF(C165=$C$86,($L$86),(0))+IF(C165=$C$110,($L$110),(0))+IF(C165=$C$111,($L$111),(0))+IF(C165=$C$112,($L$112),(0))+IF(C165=$C$113,($L$113),(0))+IF(C165=$C$114,($L$114),(0))+IF(C165=$C$115,($L$115),(0))</f>
        <v>0</v>
      </c>
    </row>
    <row r="166" spans="1:19" x14ac:dyDescent="0.2">
      <c r="A166" s="100"/>
      <c r="B166" s="49"/>
      <c r="C166" s="37"/>
      <c r="D166" s="78"/>
      <c r="E166" s="78"/>
      <c r="F166" s="235"/>
      <c r="G166" s="235"/>
      <c r="H166" s="87"/>
      <c r="I166" s="218"/>
      <c r="J166" s="239"/>
      <c r="K166" s="84" t="str">
        <f t="shared" si="12"/>
        <v>Rodando</v>
      </c>
      <c r="L166" s="224">
        <f t="shared" si="13"/>
        <v>0</v>
      </c>
      <c r="M166" s="225"/>
      <c r="N166" s="237"/>
      <c r="O166" s="238"/>
      <c r="P166" s="34">
        <f t="shared" si="14"/>
        <v>0</v>
      </c>
      <c r="Q166" s="214"/>
      <c r="R166" s="215"/>
      <c r="S166" s="51">
        <f>IF(C166=$C$87,(L166+$L$87),(L166))+IF(C166=$C$88,($L$88),(0))+IF(C166=$C$89,($L$89),(0))+IF(C166=$C$90,($L$90),(0))+IF(C166=$C$91,($L$91),(0))+IF(C166=$C$92,($L$92),(0))+IF(C166=$C$93,($L$93),(0))+IF(C166=$C$94,($L$94),(0))+IF(C166=$C$95,($L$95),(0))+IF(C166=$C$96,($L$96),(0))+IF(C166=$C$97,($L$97),(0))+IF(C166=$C$98,($L$98),(0))+IF(C166=$C$99,($L$99),(0))+IF(C166=$C$100,($L$100),(0))+IF(C166=$C$101,($L$101),(0))+IF(C166=$C$102,($L$102),(0))+IF(C166=$C$103,($L$103),(0))+IF(C166=$C$104,($L$104),(0))+IF(C166=$C$105,($L$105),(0))+IF(C166=$C$106,($L$106),(0))+IF(C166=$C$107,($L$107),(0))+IF(C166=$C$108,($L$108),(0))+IF(C166=$C$109,($L$109),(0))+IF(C166=$C$86,($L$86),(0))+IF(C166=$C$111,($L$111),(0))+IF(C166=$C$112,($L$112),(0))+IF(C166=$C$113,($L$113),(0))+IF(C166=$C$114,($L$114),(0))+IF(C166=$C$115,($L$115),(0))</f>
        <v>0</v>
      </c>
    </row>
    <row r="167" spans="1:19" x14ac:dyDescent="0.2">
      <c r="A167" s="100"/>
      <c r="B167" s="49"/>
      <c r="C167" s="37"/>
      <c r="D167" s="77"/>
      <c r="E167" s="77"/>
      <c r="F167" s="236"/>
      <c r="G167" s="236"/>
      <c r="H167" s="87"/>
      <c r="I167" s="218"/>
      <c r="J167" s="239"/>
      <c r="K167" s="84" t="str">
        <f t="shared" si="12"/>
        <v>Rodando</v>
      </c>
      <c r="L167" s="226">
        <f t="shared" si="13"/>
        <v>0</v>
      </c>
      <c r="M167" s="227"/>
      <c r="N167" s="222"/>
      <c r="O167" s="223"/>
      <c r="P167" s="35">
        <f t="shared" si="14"/>
        <v>0</v>
      </c>
      <c r="Q167" s="212"/>
      <c r="R167" s="213"/>
      <c r="S167" s="51">
        <f>IF(C167=$C$87,(L167+$L$87),(L167))+IF(C167=$C$88,($L$88),(0))+IF(C167=$C$89,($L$89),(0))+IF(C167=$C$90,($L$90),(0))+IF(C167=$C$91,($L$91),(0))+IF(C167=$C$92,($L$92),(0))+IF(C167=$C$93,($L$93),(0))+IF(C167=$C$94,($L$94),(0))+IF(C167=$C$95,($L$95),(0))+IF(C167=$C$96,($L$96),(0))+IF(C167=$C$97,($L$97),(0))+IF(C167=$C$98,($L$98),(0))+IF(C167=$C$99,($L$99),(0))+IF(C167=$C$100,($L$100),(0))+IF(C167=$C$101,($L$101),(0))+IF(C167=$C$102,($L$102),(0))+IF(C167=$C$103,($L$103),(0))+IF(C167=$C$104,($L$104),(0))+IF(C167=$C$105,($L$105),(0))+IF(C167=$C$106,($L$106),(0))+IF(C167=$C$107,($L$107),(0))+IF(C167=$C$108,($L$108),(0))+IF(C167=$C$109,($L$109),(0))+IF(C167=$C$110,($L$110),(0))+IF(C167=$C$86,($L$86),(0))+IF(C167=$C$112,($L$112),(0))+IF(C167=$C$113,($L$113),(0))+IF(C167=$C$114,($L$114),(0))+IF(C167=$C$115,($L$115),(0))</f>
        <v>0</v>
      </c>
    </row>
    <row r="168" spans="1:19" x14ac:dyDescent="0.2">
      <c r="A168" s="100"/>
      <c r="B168" s="49"/>
      <c r="C168" s="37"/>
      <c r="D168" s="78"/>
      <c r="E168" s="78"/>
      <c r="F168" s="235"/>
      <c r="G168" s="235"/>
      <c r="H168" s="87"/>
      <c r="I168" s="218"/>
      <c r="J168" s="239"/>
      <c r="K168" s="84" t="str">
        <f t="shared" si="12"/>
        <v>Rodando</v>
      </c>
      <c r="L168" s="224">
        <f t="shared" si="13"/>
        <v>0</v>
      </c>
      <c r="M168" s="225"/>
      <c r="N168" s="237"/>
      <c r="O168" s="238"/>
      <c r="P168" s="34">
        <f t="shared" si="14"/>
        <v>0</v>
      </c>
      <c r="Q168" s="214"/>
      <c r="R168" s="215"/>
      <c r="S168" s="51">
        <f>IF(C168=$C$87,(L168+$L$87),(L168))+IF(C168=$C$88,($L$88),(0))+IF(C168=$C$89,($L$89),(0))+IF(C168=$C$90,($L$90),(0))+IF(C168=$C$91,($L$91),(0))+IF(C168=$C$92,($L$92),(0))+IF(C168=$C$93,($L$93),(0))+IF(C168=$C$94,($L$94),(0))+IF(C168=$C$95,($L$95),(0))+IF(C168=$C$96,($L$96),(0))+IF(C168=$C$97,($L$97),(0))+IF(C168=$C$98,($L$98),(0))+IF(C168=$C$99,($L$99),(0))+IF(C168=$C$100,($L$100),(0))+IF(C168=$C$101,($L$101),(0))+IF(C168=$C$102,($L$102),(0))+IF(C168=$C$103,($L$103),(0))+IF(C168=$C$104,($L$104),(0))+IF(C168=$C$105,($L$105),(0))+IF(C168=$C$106,($L$106),(0))+IF(C168=$C$107,($L$107),(0))+IF(C168=$C$108,($L$108),(0))+IF(C168=$C$109,($L$109),(0))+IF(C168=$C$110,($L$110),(0))+IF(C168=$C$111,($L$111),(0))+IF(C168=$C$86,($L$86),(0))+IF(C168=$C$113,($L$113),(0))+IF(C168=$C$114,($L$114),(0))+IF(C168=$C$115,($L$115),(0))</f>
        <v>0</v>
      </c>
    </row>
    <row r="169" spans="1:19" x14ac:dyDescent="0.2">
      <c r="A169" s="100"/>
      <c r="B169" s="49"/>
      <c r="C169" s="37"/>
      <c r="D169" s="77"/>
      <c r="E169" s="77"/>
      <c r="F169" s="236"/>
      <c r="G169" s="236"/>
      <c r="H169" s="87"/>
      <c r="I169" s="218"/>
      <c r="J169" s="239"/>
      <c r="K169" s="84" t="str">
        <f t="shared" si="12"/>
        <v>Rodando</v>
      </c>
      <c r="L169" s="226">
        <f t="shared" si="13"/>
        <v>0</v>
      </c>
      <c r="M169" s="227"/>
      <c r="N169" s="222"/>
      <c r="O169" s="223"/>
      <c r="P169" s="35">
        <f t="shared" si="14"/>
        <v>0</v>
      </c>
      <c r="Q169" s="212"/>
      <c r="R169" s="213"/>
      <c r="S169" s="51">
        <f>IF(C169=$C$87,(L169+$L$87),(L169))+IF(C169=$C$88,($L$88),(0))+IF(C169=$C$89,($L$89),(0))+IF(C169=$C$90,($L$90),(0))+IF(C169=$C$91,($L$91),(0))+IF(C169=$C$92,($L$92),(0))+IF(C169=$C$93,($L$93),(0))+IF(C169=$C$94,($L$94),(0))+IF(C169=$C$95,($L$95),(0))+IF(C169=$C$96,($L$96),(0))+IF(C169=$C$97,($L$97),(0))+IF(C169=$C$98,($L$98),(0))+IF(C169=$C$99,($L$99),(0))+IF(C169=$C$100,($L$100),(0))+IF(C169=$C$101,($L$101),(0))+IF(C169=$C$102,($L$102),(0))+IF(C169=$C$103,($L$103),(0))+IF(C169=$C$104,($L$104),(0))+IF(C169=$C$105,($L$105),(0))+IF(C169=$C$106,($L$106),(0))+IF(C169=$C$107,($L$107),(0))+IF(C169=$C$108,($L$108),(0))+IF(C169=$C$109,($L$109),(0))+IF(C169=$C$110,($L$110),(0))+IF(C169=$C$111,($L$111),(0))+IF(C169=$C$112,($L$112),(0))+IF(C169=$C$86,($L$86),(0))+IF(C169=$C$114,($L$114),(0))+IF(C169=$C$115,($L$115),(0))</f>
        <v>0</v>
      </c>
    </row>
    <row r="170" spans="1:19" x14ac:dyDescent="0.2">
      <c r="A170" s="100"/>
      <c r="B170" s="49"/>
      <c r="C170" s="37"/>
      <c r="D170" s="78"/>
      <c r="E170" s="78"/>
      <c r="F170" s="235"/>
      <c r="G170" s="235"/>
      <c r="H170" s="87"/>
      <c r="I170" s="218"/>
      <c r="J170" s="239"/>
      <c r="K170" s="84" t="str">
        <f t="shared" si="12"/>
        <v>Rodando</v>
      </c>
      <c r="L170" s="224">
        <f t="shared" si="13"/>
        <v>0</v>
      </c>
      <c r="M170" s="225"/>
      <c r="N170" s="237"/>
      <c r="O170" s="238"/>
      <c r="P170" s="34">
        <f t="shared" si="14"/>
        <v>0</v>
      </c>
      <c r="Q170" s="214"/>
      <c r="R170" s="215"/>
      <c r="S170" s="51">
        <f>IF(C170=$C$87,(L170+$L$87),(L170))+IF(C170=$C$88,($L$88),(0))+IF(C170=$C$89,($L$89),(0))+IF(C170=$C$90,($L$90),(0))+IF(C170=$C$91,($L$91),(0))+IF(C170=$C$92,($L$92),(0))+IF(C170=$C$93,($L$93),(0))+IF(C170=$C$94,($L$94),(0))+IF(C170=$C$95,($L$95),(0))+IF(C170=$C$96,($L$96),(0))+IF(C170=$C$97,($L$97),(0))+IF(C170=$C$98,($L$98),(0))+IF(C170=$C$99,($L$99),(0))+IF(C170=$C$100,($L$100),(0))+IF(C170=$C$101,($L$101),(0))+IF(C170=$C$102,($L$102),(0))+IF(C170=$C$103,($L$103),(0))+IF(C170=$C$104,($L$104),(0))+IF(C170=$C$105,($L$105),(0))+IF(C170=$C$106,($L$106),(0))+IF(C170=$C$107,($L$107),(0))+IF(C170=$C$108,($L$108),(0))+IF(C170=$C$109,($L$109),(0))+IF(C170=$C$110,($L$110),(0))+IF(C170=$C$111,($L$111),(0))+IF(C170=$C$112,($L$112),(0))+IF(C170=$C$113,($L$113),(0))+IF(C170=$C$86,($L$86),(0))+IF(C170=$C$115,($L$115),(0))</f>
        <v>0</v>
      </c>
    </row>
    <row r="171" spans="1:19" x14ac:dyDescent="0.2">
      <c r="A171" s="100"/>
      <c r="B171" s="49"/>
      <c r="C171" s="37"/>
      <c r="D171" s="77"/>
      <c r="E171" s="77"/>
      <c r="F171" s="236"/>
      <c r="G171" s="236"/>
      <c r="H171" s="87"/>
      <c r="I171" s="218"/>
      <c r="J171" s="239"/>
      <c r="K171" s="84" t="str">
        <f t="shared" si="12"/>
        <v>Rodando</v>
      </c>
      <c r="L171" s="226">
        <f t="shared" si="13"/>
        <v>0</v>
      </c>
      <c r="M171" s="227"/>
      <c r="N171" s="222"/>
      <c r="O171" s="223"/>
      <c r="P171" s="35">
        <f t="shared" si="14"/>
        <v>0</v>
      </c>
      <c r="Q171" s="212"/>
      <c r="R171" s="213"/>
      <c r="S171" s="51">
        <f>IF(C171=$C$87,(L171+$L$87),(L171))+IF(C171=$C$88,($L$88),(0))+IF(C171=$C$89,($L$89),(0))+IF(C171=$C$90,($L$90),(0))+IF(C171=$C$91,($L$91),(0))+IF(C171=$C$92,($L$92),(0))+IF(C171=$C$93,($L$93),(0))+IF(C171=$C$94,($L$94),(0))+IF(C171=$C$95,($L$95),(0))+IF(C171=$C$96,($L$96),(0))+IF(C171=$C$97,($L$97),(0))+IF(C171=$C$98,($L$98),(0))+IF(C171=$C$99,($L$99),(0))+IF(C171=$C$100,($L$100),(0))+IF(C171=$C$101,($L$101),(0))+IF(C171=$C$102,($L$102),(0))+IF(C171=$C$103,($L$103),(0))+IF(C171=$C$104,($L$104),(0))+IF(C171=$C$105,($L$105),(0))+IF(C171=$C$106,($L$106),(0))+IF(C171=$C$107,($L$107),(0))+IF(C171=$C$108,($L$108),(0))+IF(C171=$C$109,($L$109),(0))+IF(C171=$C$110,($L$110),(0))+IF(C171=$C$111,($L$111),(0))+IF(C171=$C$112,($L$112),(0))+IF(C171=$C$113,($L$113),(0))+IF(C171=$C$114,($L$114),(0))+IF(C171=$C$86,($L$86),(0))</f>
        <v>0</v>
      </c>
    </row>
    <row r="172" spans="1:19" x14ac:dyDescent="0.2">
      <c r="A172" s="98"/>
      <c r="B172" s="49"/>
      <c r="C172" s="37"/>
      <c r="D172" s="78"/>
      <c r="E172" s="78"/>
      <c r="F172" s="235"/>
      <c r="G172" s="235"/>
      <c r="H172" s="87"/>
      <c r="I172" s="239"/>
      <c r="J172" s="239"/>
      <c r="K172" s="84" t="str">
        <f>IF(I172-H172&lt;=0,("Rodando"),(" "))</f>
        <v>Rodando</v>
      </c>
      <c r="L172" s="224">
        <f>IF(I172-H172&lt;=0,(0),(I172-H172))</f>
        <v>0</v>
      </c>
      <c r="M172" s="225"/>
      <c r="N172" s="237"/>
      <c r="O172" s="238"/>
      <c r="P172" s="34">
        <f>IF(L172=0,(0),(IF(Q172="Sucata",(IF(F172=0,(N172/L172),(IF(F172=1,((N172+$C$79)/L172),(IF(F172=2,((N172+$C$80)/L172),((N172+$C$81)/L172))))))),(IF(F172=0,((N172-$C$79)/L172),(N172/L172))))))</f>
        <v>0</v>
      </c>
      <c r="Q172" s="214"/>
      <c r="R172" s="215"/>
      <c r="S172" s="51">
        <f>IF(C172=$C$87,(L172+$L$87),(L172))+IF(C172=$C$88,($L$88),(0))+IF(C172=$C$89,($L$89),(0))+IF(C172=$C$90,($L$90),(0))+IF(C172=$C$91,($L$91),(0))+IF(C172=$C$92,($L$92),(0))+IF(C172=$C$93,($L$93),(0))+IF(C172=$C$94,($L$94),(0))+IF(C172=$C$95,($L$95),(0))+IF(C172=$C$96,($L$96),(0))+IF(C172=$C$97,($L$97),(0))+IF(C172=$C$98,($L$98),(0))+IF(C172=$C$99,($L$99),(0))+IF(C172=$C$100,($L$100),(0))+IF(C172=$C$101,($L$101),(0))+IF(C172=$C$102,($L$102),(0))+IF(C172=$C$103,($L$103),(0))+IF(C172=$C$104,($L$104),(0))+IF(C172=$C$105,($L$105),(0))+IF(C172=$C$106,($L$106),(0))+IF(C172=$C$107,($L$107),(0))+IF(C172=$C$108,($L$108),(0))+IF(C172=$C$109,($L$109),(0))+IF(C172=$C$110,($L$110),(0))+IF(C172=$C$111,($L$111),(0))+IF(C172=$C$112,($L$112),(0))+IF(C172=$C$113,($L$113),(0))+IF(C172=$C$114,($L$114),(0))+IF(C172=$C$115,($L$115),(0))</f>
        <v>0</v>
      </c>
    </row>
    <row r="173" spans="1:19" x14ac:dyDescent="0.2">
      <c r="A173" s="98"/>
      <c r="B173" s="49"/>
      <c r="C173" s="37"/>
      <c r="D173" s="77"/>
      <c r="E173" s="77"/>
      <c r="F173" s="236"/>
      <c r="G173" s="236"/>
      <c r="H173" s="87"/>
      <c r="I173" s="218"/>
      <c r="J173" s="239"/>
      <c r="K173" s="84" t="str">
        <f t="shared" ref="K173:K201" si="15">IF(I173-H173&lt;=0,("Rodando"),(" "))</f>
        <v>Rodando</v>
      </c>
      <c r="L173" s="226">
        <f t="shared" ref="L173:L201" si="16">IF(I173-H173&lt;=0,(0),(I173-H173))</f>
        <v>0</v>
      </c>
      <c r="M173" s="227"/>
      <c r="N173" s="222"/>
      <c r="O173" s="223"/>
      <c r="P173" s="35">
        <f t="shared" ref="P173:P201" si="17">IF(L173=0,(0),(IF(Q173="Sucata",(IF(F173=0,(N173/L173),(IF(F173=1,((N173+$C$79)/L173),(IF(F173=2,((N173+$C$80)/L173),((N173+$C$81)/L173))))))),(IF(F173=0,((N173-$C$79)/L173),(N173/L173))))))</f>
        <v>0</v>
      </c>
      <c r="Q173" s="212"/>
      <c r="R173" s="213"/>
      <c r="S173" s="51">
        <f>IF(C173=$C$86,(L173+$L$86),(L173))+IF(C173=$C$88,($L$88),(0))+IF(C173=$C$89,($L$89),(0))+IF(C173=$C$90,($L$90),(0))+IF(C173=$C$91,($L$91),(0))+IF(C173=$C$92,($L$92),(0))+IF(C173=$C$93,($L$93),(0))+IF(C173=$C$94,($L$94),(0))+IF(C173=$C$95,($L$95),(0))+IF(C173=$C$96,($L$96),(0))+IF(C173=$C$97,($L$97),(0))+IF(C173=$C$98,($L$98),(0))+IF(C173=$C$99,($L$99),(0))+IF(C173=$C$100,($L$100),(0))+IF(C173=$C$101,($L$101),(0))+IF(C173=$C$102,($L$102),(0))+IF(C173=$C$103,($L$103),(0))+IF(C173=$C$104,($L$104),(0))+IF(C173=$C$105,($L$105),(0))+IF(C173=$C$106,($L$106),(0))+IF(C173=$C$107,($L$107),(0))+IF(C173=$C$108,($L$108),(0))+IF(C173=$C$109,($L$109),(0))+IF(C173=$C$110,($L$110),(0))+IF(C173=$C$111,($L$111),(0))+IF(C173=$C$112,($L$112),(0))+IF(C173=$C$113,($L$113),(0))+IF(C173=$C$114,($L$114),(0))+IF(C173=$C$115,($L$115),(0))</f>
        <v>0</v>
      </c>
    </row>
    <row r="174" spans="1:19" x14ac:dyDescent="0.2">
      <c r="A174" s="98"/>
      <c r="B174" s="49"/>
      <c r="C174" s="37"/>
      <c r="D174" s="78"/>
      <c r="E174" s="78"/>
      <c r="F174" s="235"/>
      <c r="G174" s="235"/>
      <c r="H174" s="87"/>
      <c r="I174" s="218"/>
      <c r="J174" s="239"/>
      <c r="K174" s="84" t="str">
        <f t="shared" si="15"/>
        <v>Rodando</v>
      </c>
      <c r="L174" s="224">
        <f t="shared" si="16"/>
        <v>0</v>
      </c>
      <c r="M174" s="225"/>
      <c r="N174" s="237"/>
      <c r="O174" s="238"/>
      <c r="P174" s="34">
        <f t="shared" si="17"/>
        <v>0</v>
      </c>
      <c r="Q174" s="214"/>
      <c r="R174" s="215"/>
      <c r="S174" s="51">
        <f>IF(C174=$C$87,(L174+$L$87),(L174))+IF(C174=$C$86,($L$86),(0))+IF(C174=$C$89,($L$89),(0))+IF(C174=$C$90,($L$90),(0))+IF(C174=$C$91,($L$91),(0))+IF(C174=$C$92,($L$92),(0))+IF(C174=$C$93,($L$93),(0))+IF(C174=$C$94,($L$94),(0))+IF(C174=$C$95,($L$95),(0))+IF(C174=$C$96,($L$96),(0))+IF(C174=$C$97,($L$97),(0))+IF(C174=$C$98,($L$98),(0))+IF(C174=$C$99,($L$99),(0))+IF(C174=$C$100,($L$100),(0))+IF(C174=$C$101,($L$101),(0))+IF(C174=$C$102,($L$102),(0))+IF(C174=$C$103,($L$103),(0))+IF(C174=$C$104,($L$104),(0))+IF(C174=$C$105,($L$105),(0))+IF(C174=$C$106,($L$106),(0))+IF(C174=$C$107,($L$107),(0))+IF(C174=$C$108,($L$108),(0))+IF(C174=$C$109,($L$109),(0))+IF(C174=$C$110,($L$110),(0))+IF(C174=$C$111,($L$111),(0))+IF(C174=$C$112,($L$112),(0))+IF(C174=$C$113,($L$113),(0))+IF(C174=$C$114,($L$114),(0))+IF(C174=$C$115,($L$115),(0))</f>
        <v>0</v>
      </c>
    </row>
    <row r="175" spans="1:19" x14ac:dyDescent="0.2">
      <c r="A175" s="98"/>
      <c r="B175" s="49"/>
      <c r="C175" s="37"/>
      <c r="D175" s="77"/>
      <c r="E175" s="77"/>
      <c r="F175" s="236"/>
      <c r="G175" s="236"/>
      <c r="H175" s="87"/>
      <c r="I175" s="218"/>
      <c r="J175" s="239"/>
      <c r="K175" s="84" t="str">
        <f t="shared" si="15"/>
        <v>Rodando</v>
      </c>
      <c r="L175" s="226">
        <f t="shared" si="16"/>
        <v>0</v>
      </c>
      <c r="M175" s="227"/>
      <c r="N175" s="222"/>
      <c r="O175" s="223"/>
      <c r="P175" s="35">
        <f t="shared" si="17"/>
        <v>0</v>
      </c>
      <c r="Q175" s="212"/>
      <c r="R175" s="213"/>
      <c r="S175" s="51">
        <f>IF(C175=$C$87,(L175+$L$87),(L175))+IF(C175=$C$88,($L$88),(0))+IF(C175=$C$86,($L$86),(0))+IF(C175=$C$90,($L$90),(0))+IF(C175=$C$91,($L$91),(0))+IF(C175=$C$92,($L$92),(0))+IF(C175=$C$93,($L$93),(0))+IF(C175=$C$94,($L$94),(0))+IF(C175=$C$95,($L$95),(0))+IF(C175=$C$96,($L$96),(0))+IF(C175=$C$97,($L$97),(0))+IF(C175=$C$98,($L$98),(0))+IF(C175=$C$99,($L$99),(0))+IF(C175=$C$100,($L$100),(0))+IF(C175=$C$101,($L$101),(0))+IF(C175=$C$102,($L$102),(0))+IF(C175=$C$103,($L$103),(0))+IF(C175=$C$104,($L$104),(0))+IF(C175=$C$105,($L$105),(0))+IF(C175=$C$106,($L$106),(0))+IF(C175=$C$107,($L$107),(0))+IF(C175=$C$108,($L$108),(0))+IF(C175=$C$109,($L$109),(0))+IF(C175=$C$110,($L$110),(0))+IF(C175=$C$111,($L$111),(0))+IF(C175=$C$112,($L$112),(0))+IF(C175=$C$113,($L$113),(0))+IF(C175=$C$114,($L$114),(0))+IF(C175=$C$115,($L$115),(0))</f>
        <v>0</v>
      </c>
    </row>
    <row r="176" spans="1:19" x14ac:dyDescent="0.2">
      <c r="A176" s="98"/>
      <c r="B176" s="49"/>
      <c r="C176" s="37"/>
      <c r="D176" s="78"/>
      <c r="E176" s="78"/>
      <c r="F176" s="235"/>
      <c r="G176" s="235"/>
      <c r="H176" s="87"/>
      <c r="I176" s="218"/>
      <c r="J176" s="239"/>
      <c r="K176" s="84" t="str">
        <f t="shared" si="15"/>
        <v>Rodando</v>
      </c>
      <c r="L176" s="224">
        <f t="shared" si="16"/>
        <v>0</v>
      </c>
      <c r="M176" s="225"/>
      <c r="N176" s="237"/>
      <c r="O176" s="238"/>
      <c r="P176" s="34">
        <f t="shared" si="17"/>
        <v>0</v>
      </c>
      <c r="Q176" s="214"/>
      <c r="R176" s="215"/>
      <c r="S176" s="51">
        <f>IF(C176=$C$87,(L176+$L$87),(L176))+IF(C176=$C$88,($L$88),(0))+IF(C176=$C$89,($L$89),(0))+IF(C176=$C$86,($L$86),(0))+IF(C176=$C$91,($L$91),(0))+IF(C176=$C$92,($L$92),(0))+IF(C176=$C$93,($L$93),(0))+IF(C176=$C$94,($L$94),(0))+IF(C176=$C$95,($L$95),(0))+IF(C176=$C$96,($L$96),(0))+IF(C176=$C$97,($L$97),(0))+IF(C176=$C$98,($L$98),(0))+IF(C176=$C$99,($L$99),(0))+IF(C176=$C$100,($L$100),(0))+IF(C176=$C$101,($L$101),(0))+IF(C176=$C$102,($L$102),(0))+IF(C176=$C$103,($L$103),(0))+IF(C176=$C$104,($L$104),(0))+IF(C176=$C$105,($L$105),(0))+IF(C176=$C$106,($L$106),(0))+IF(C176=$C$107,($L$107),(0))+IF(C176=$C$108,($L$108),(0))+IF(C176=$C$109,($L$109),(0))+IF(C176=$C$110,($L$110),(0))+IF(C176=$C$111,($L$111),(0))+IF(C176=$C$112,($L$112),(0))+IF(C176=$C$113,($L$113),(0))+IF(C176=$C$114,($L$114),(0))+IF(C176=$C$115,($L$115),(0))</f>
        <v>0</v>
      </c>
    </row>
    <row r="177" spans="1:19" x14ac:dyDescent="0.2">
      <c r="A177" s="98"/>
      <c r="B177" s="49"/>
      <c r="C177" s="37"/>
      <c r="D177" s="77"/>
      <c r="E177" s="77"/>
      <c r="F177" s="236"/>
      <c r="G177" s="236"/>
      <c r="H177" s="87"/>
      <c r="I177" s="218"/>
      <c r="J177" s="239"/>
      <c r="K177" s="84" t="str">
        <f t="shared" si="15"/>
        <v>Rodando</v>
      </c>
      <c r="L177" s="226">
        <f t="shared" si="16"/>
        <v>0</v>
      </c>
      <c r="M177" s="227"/>
      <c r="N177" s="222"/>
      <c r="O177" s="223"/>
      <c r="P177" s="35">
        <f t="shared" si="17"/>
        <v>0</v>
      </c>
      <c r="Q177" s="212"/>
      <c r="R177" s="213"/>
      <c r="S177" s="51">
        <f>IF(C177=$C$87,(L177+$L$87),(L177))+IF(C177=$C$88,($L$88),(0))+IF(C177=$C$89,($L$89),(0))+IF(C177=$C$90,($L$90),(0))+IF(C177=$C$86,($L$86),(0))+IF(C177=$C$92,($L$92),(0))+IF(C177=$C$93,($L$93),(0))+IF(C177=$C$94,($L$94),(0))+IF(C177=$C$95,($L$95),(0))+IF(C177=$C$96,($L$96),(0))+IF(C177=$C$97,($L$97),(0))+IF(C177=$C$98,($L$98),(0))+IF(C177=$C$99,($L$99),(0))+IF(C177=$C$100,($L$100),(0))+IF(C177=$C$101,($L$101),(0))+IF(C177=$C$102,($L$102),(0))+IF(C177=$C$103,($L$103),(0))+IF(C177=$C$104,($L$104),(0))+IF(C177=$C$105,($L$105),(0))+IF(C177=$C$106,($L$106),(0))+IF(C177=$C$107,($L$107),(0))+IF(C177=$C$108,($L$108),(0))+IF(C177=$C$109,($L$109),(0))+IF(C177=$C$110,($L$110),(0))+IF(C177=$C$111,($L$111),(0))+IF(C177=$C$112,($L$112),(0))+IF(C177=$C$113,($L$113),(0))+IF(C177=$C$114,($L$114),(0))+IF(C177=$C$115,($L$115),(0))</f>
        <v>0</v>
      </c>
    </row>
    <row r="178" spans="1:19" x14ac:dyDescent="0.2">
      <c r="A178" s="98"/>
      <c r="B178" s="49"/>
      <c r="C178" s="37"/>
      <c r="D178" s="78"/>
      <c r="E178" s="78"/>
      <c r="F178" s="235"/>
      <c r="G178" s="235"/>
      <c r="H178" s="87"/>
      <c r="I178" s="218"/>
      <c r="J178" s="239"/>
      <c r="K178" s="84" t="str">
        <f t="shared" si="15"/>
        <v>Rodando</v>
      </c>
      <c r="L178" s="224">
        <f t="shared" si="16"/>
        <v>0</v>
      </c>
      <c r="M178" s="225"/>
      <c r="N178" s="237"/>
      <c r="O178" s="238"/>
      <c r="P178" s="34">
        <f t="shared" si="17"/>
        <v>0</v>
      </c>
      <c r="Q178" s="214"/>
      <c r="R178" s="215"/>
      <c r="S178" s="51">
        <f>IF(C178=$C$87,(L178+$L$87),(L178))+IF(C178=$C$88,($L$88),(0))+IF(C178=$C$89,($L$89),(0))+IF(C178=$C$90,($L$90),(0))+IF(C178=$C$91,($L$91),(0))+IF(C178=$C$86,($L$86),(0))+IF(C178=$C$93,($L$93),(0))+IF(C178=$C$94,($L$94),(0))+IF(C178=$C$95,($L$95),(0))+IF(C178=$C$96,($L$96),(0))+IF(C178=$C$97,($L$97),(0))+IF(C178=$C$98,($L$98),(0))+IF(C178=$C$99,($L$99),(0))+IF(C178=$C$100,($L$100),(0))+IF(C178=$C$101,($L$101),(0))+IF(C178=$C$102,($L$102),(0))+IF(C178=$C$103,($L$103),(0))+IF(C178=$C$104,($L$104),(0))+IF(C178=$C$105,($L$105),(0))+IF(C178=$C$106,($L$106),(0))+IF(C178=$C$107,($L$107),(0))+IF(C178=$C$108,($L$108),(0))+IF(C178=$C$109,($L$109),(0))+IF(C178=$C$110,($L$110),(0))+IF(C178=$C$111,($L$111),(0))+IF(C178=$C$112,($L$112),(0))+IF(C178=$C$113,($L$113),(0))+IF(C178=$C$114,($L$114),(0))+IF(C178=$C$115,($L$115),(0))</f>
        <v>0</v>
      </c>
    </row>
    <row r="179" spans="1:19" x14ac:dyDescent="0.2">
      <c r="A179" s="98"/>
      <c r="B179" s="49"/>
      <c r="C179" s="37"/>
      <c r="D179" s="77"/>
      <c r="E179" s="77"/>
      <c r="F179" s="236"/>
      <c r="G179" s="236"/>
      <c r="H179" s="87"/>
      <c r="I179" s="218"/>
      <c r="J179" s="239"/>
      <c r="K179" s="84" t="str">
        <f t="shared" si="15"/>
        <v>Rodando</v>
      </c>
      <c r="L179" s="226">
        <f t="shared" si="16"/>
        <v>0</v>
      </c>
      <c r="M179" s="227"/>
      <c r="N179" s="222"/>
      <c r="O179" s="223"/>
      <c r="P179" s="35">
        <f t="shared" si="17"/>
        <v>0</v>
      </c>
      <c r="Q179" s="212"/>
      <c r="R179" s="213"/>
      <c r="S179" s="51">
        <f>IF(C179=$C$87,(L179+$L$87),(L179))+IF(C179=$C$88,($L$88),(0))+IF(C179=$C$89,($L$89),(0))+IF(C179=$C$90,($L$90),(0))+IF(C179=$C$91,($L$91),(0))+IF(C179=$C$92,($L$92),(0))+IF(C179=$C$86,($L$86),(0))+IF(C179=$C$94,($L$94),(0))+IF(C179=$C$95,($L$95),(0))+IF(C179=$C$96,($L$96),(0))+IF(C179=$C$97,($L$97),(0))+IF(C179=$C$98,($L$98),(0))+IF(C179=$C$99,($L$99),(0))+IF(C179=$C$100,($L$100),(0))+IF(C179=$C$101,($L$101),(0))+IF(C179=$C$102,($L$102),(0))+IF(C179=$C$103,($L$103),(0))+IF(C179=$C$104,($L$104),(0))+IF(C179=$C$105,($L$105),(0))+IF(C179=$C$106,($L$106),(0))+IF(C179=$C$107,($L$107),(0))+IF(C179=$C$108,($L$108),(0))+IF(C179=$C$109,($L$109),(0))+IF(C179=$C$110,($L$110),(0))+IF(C179=$C$111,($L$111),(0))+IF(C179=$C$112,($L$112),(0))+IF(C179=$C$113,($L$113),(0))+IF(C179=$C$114,($L$114),(0))+IF(C179=$C$115,($L$115),(0))</f>
        <v>0</v>
      </c>
    </row>
    <row r="180" spans="1:19" x14ac:dyDescent="0.2">
      <c r="A180" s="98"/>
      <c r="B180" s="49"/>
      <c r="C180" s="37"/>
      <c r="D180" s="78"/>
      <c r="E180" s="78"/>
      <c r="F180" s="235"/>
      <c r="G180" s="235"/>
      <c r="H180" s="87"/>
      <c r="I180" s="218"/>
      <c r="J180" s="239"/>
      <c r="K180" s="84" t="str">
        <f t="shared" si="15"/>
        <v>Rodando</v>
      </c>
      <c r="L180" s="224">
        <f t="shared" si="16"/>
        <v>0</v>
      </c>
      <c r="M180" s="225"/>
      <c r="N180" s="237"/>
      <c r="O180" s="238"/>
      <c r="P180" s="34">
        <f t="shared" si="17"/>
        <v>0</v>
      </c>
      <c r="Q180" s="214"/>
      <c r="R180" s="215"/>
      <c r="S180" s="51">
        <f>IF(C180=$C$87,(L180+$L$87),(L180))+IF(C180=$C$88,($L$88),(0))+IF(C180=$C$89,($L$89),(0))+IF(C180=$C$90,($L$90),(0))+IF(C180=$C$91,($L$91),(0))+IF(C180=$C$92,($L$92),(0))+IF(C180=$C$93,($L$93),(0))+IF(C180=$C$86,($L$86),(0))+IF(C180=$C$95,($L$95),(0))+IF(C180=$C$96,($L$96),(0))+IF(C180=$C$97,($L$97),(0))+IF(C180=$C$98,($L$98),(0))+IF(C180=$C$99,($L$99),(0))+IF(C180=$C$100,($L$100),(0))+IF(C180=$C$101,($L$101),(0))+IF(C180=$C$102,($L$102),(0))+IF(C180=$C$103,($L$103),(0))+IF(C180=$C$104,($L$104),(0))+IF(C180=$C$105,($L$105),(0))+IF(C180=$C$106,($L$106),(0))+IF(C180=$C$107,($L$107),(0))+IF(C180=$C$108,($L$108),(0))+IF(C180=$C$109,($L$109),(0))+IF(C180=$C$110,($L$110),(0))+IF(C180=$C$111,($L$111),(0))+IF(C180=$C$112,($L$112),(0))+IF(C180=$C$113,($L$113),(0))+IF(C180=$C$114,($L$114),(0))+IF(C180=$C$115,($L$115),(0))</f>
        <v>0</v>
      </c>
    </row>
    <row r="181" spans="1:19" x14ac:dyDescent="0.2">
      <c r="A181" s="98"/>
      <c r="B181" s="49"/>
      <c r="C181" s="37"/>
      <c r="D181" s="77"/>
      <c r="E181" s="77"/>
      <c r="F181" s="236"/>
      <c r="G181" s="236"/>
      <c r="H181" s="87"/>
      <c r="I181" s="218"/>
      <c r="J181" s="239"/>
      <c r="K181" s="84" t="str">
        <f t="shared" si="15"/>
        <v>Rodando</v>
      </c>
      <c r="L181" s="226">
        <f t="shared" si="16"/>
        <v>0</v>
      </c>
      <c r="M181" s="227"/>
      <c r="N181" s="222"/>
      <c r="O181" s="223"/>
      <c r="P181" s="35">
        <f t="shared" si="17"/>
        <v>0</v>
      </c>
      <c r="Q181" s="212"/>
      <c r="R181" s="213"/>
      <c r="S181" s="51">
        <f>IF(C181=$C$87,(L181+$L$87),(L181))+IF(C181=$C$88,($L$88),(0))+IF(C181=$C$89,($L$89),(0))+IF(C181=$C$90,($L$90),(0))+IF(C181=$C$91,($L$91),(0))+IF(C181=$C$92,($L$92),(0))+IF(C181=$C$93,($L$93),(0))+IF(C181=$C$94,($L$94),(0))+IF(C181=$C$86,($L$86),(0))+IF(C181=$C$96,($L$96),(0))+IF(C181=$C$97,($L$97),(0))+IF(C181=$C$98,($L$98),(0))+IF(C181=$C$99,($L$99),(0))+IF(C181=$C$100,($L$100),(0))+IF(C181=$C$101,($L$101),(0))+IF(C181=$C$102,($L$102),(0))+IF(C181=$C$103,($L$103),(0))+IF(C181=$C$104,($L$104),(0))+IF(C181=$C$105,($L$105),(0))+IF(C181=$C$106,($L$106),(0))+IF(C181=$C$107,($L$107),(0))+IF(C181=$C$108,($L$108),(0))+IF(C181=$C$109,($L$109),(0))+IF(C181=$C$110,($L$110),(0))+IF(C181=$C$111,($L$111),(0))+IF(C181=$C$112,($L$112),(0))+IF(C181=$C$113,($L$113),(0))+IF(C181=$C$114,($L$114),(0))+IF(C181=$C$115,($L$115),(0))</f>
        <v>0</v>
      </c>
    </row>
    <row r="182" spans="1:19" x14ac:dyDescent="0.2">
      <c r="A182" s="98"/>
      <c r="B182" s="49"/>
      <c r="C182" s="37"/>
      <c r="D182" s="78"/>
      <c r="E182" s="78"/>
      <c r="F182" s="235"/>
      <c r="G182" s="235"/>
      <c r="H182" s="87"/>
      <c r="I182" s="218"/>
      <c r="J182" s="239"/>
      <c r="K182" s="84" t="str">
        <f t="shared" si="15"/>
        <v>Rodando</v>
      </c>
      <c r="L182" s="224">
        <f t="shared" si="16"/>
        <v>0</v>
      </c>
      <c r="M182" s="225"/>
      <c r="N182" s="237"/>
      <c r="O182" s="238"/>
      <c r="P182" s="34">
        <f t="shared" si="17"/>
        <v>0</v>
      </c>
      <c r="Q182" s="214"/>
      <c r="R182" s="215"/>
      <c r="S182" s="51">
        <f>IF(C182=$C$87,(L182+$L$87),(L182))+IF(C182=$C$88,($L$88),(0))+IF(C182=$C$89,($L$89),(0))+IF(C182=$C$90,($L$90),(0))+IF(C182=$C$91,($L$91),(0))+IF(C182=$C$92,($L$92),(0))+IF(C182=$C$93,($L$93),(0))+IF(C182=$C$94,($L$94),(0))+IF(C182=$C$95,($L$95),(0))+IF(C182=$C$86,($L$86),(0))+IF(C182=$C$97,($L$97),(0))+IF(C182=$C$98,($L$98),(0))+IF(C182=$C$99,($L$99),(0))+IF(C182=$C$100,($L$100),(0))+IF(C182=$C$101,($L$101),(0))+IF(C182=$C$102,($L$102),(0))+IF(C182=$C$103,($L$103),(0))+IF(C182=$C$104,($L$104),(0))+IF(C182=$C$105,($L$105),(0))+IF(C182=$C$106,($L$106),(0))+IF(C182=$C$107,($L$107),(0))+IF(C182=$C$108,($L$108),(0))+IF(C182=$C$109,($L$109),(0))+IF(C182=$C$110,($L$110),(0))+IF(C182=$C$111,($L$111),(0))+IF(C182=$C$112,($L$112),(0))+IF(C182=$C$113,($L$113),(0))+IF(C182=$C$114,($L$114),(0))+IF(C182=$C$115,($L$115),(0))</f>
        <v>0</v>
      </c>
    </row>
    <row r="183" spans="1:19" x14ac:dyDescent="0.2">
      <c r="A183" s="98"/>
      <c r="B183" s="49"/>
      <c r="C183" s="37"/>
      <c r="D183" s="77"/>
      <c r="E183" s="77"/>
      <c r="F183" s="236"/>
      <c r="G183" s="236"/>
      <c r="H183" s="87"/>
      <c r="I183" s="218"/>
      <c r="J183" s="239"/>
      <c r="K183" s="84" t="str">
        <f t="shared" si="15"/>
        <v>Rodando</v>
      </c>
      <c r="L183" s="226">
        <f t="shared" si="16"/>
        <v>0</v>
      </c>
      <c r="M183" s="227"/>
      <c r="N183" s="222"/>
      <c r="O183" s="223"/>
      <c r="P183" s="35">
        <f t="shared" si="17"/>
        <v>0</v>
      </c>
      <c r="Q183" s="212"/>
      <c r="R183" s="213"/>
      <c r="S183" s="51">
        <f>IF(C183=$C$87,(L183+$L$87),(L183))+IF(C183=$C$88,($L$88),(0))+IF(C183=$C$89,($L$89),(0))+IF(C183=$C$90,($L$90),(0))+IF(C183=$C$91,($L$91),(0))+IF(C183=$C$92,($L$92),(0))+IF(C183=$C$93,($L$93),(0))+IF(C183=$C$94,($L$94),(0))+IF(C183=$C$95,($L$95),(0))+IF(C183=$C$96,($L$96),(0))+IF(C183=$C$86,($L$86),(0))+IF(C183=$C$98,($L$98),(0))+IF(C183=$C$99,($L$99),(0))+IF(C183=$C$100,($L$100),(0))+IF(C183=$C$101,($L$101),(0))+IF(C183=$C$102,($L$102),(0))+IF(C183=$C$103,($L$103),(0))+IF(C183=$C$104,($L$104),(0))+IF(C183=$C$105,($L$105),(0))+IF(C183=$C$106,($L$106),(0))+IF(C183=$C$107,($L$107),(0))+IF(C183=$C$108,($L$108),(0))+IF(C183=$C$109,($L$109),(0))+IF(C183=$C$110,($L$110),(0))+IF(C183=$C$111,($L$111),(0))+IF(C183=$C$112,($L$112),(0))+IF(C183=$C$113,($L$113),(0))+IF(C183=$C$114,($L$114),(0))+IF(C183=$C$115,($L$115),(0))</f>
        <v>0</v>
      </c>
    </row>
    <row r="184" spans="1:19" x14ac:dyDescent="0.2">
      <c r="A184" s="98"/>
      <c r="B184" s="49"/>
      <c r="C184" s="37"/>
      <c r="D184" s="78"/>
      <c r="E184" s="78"/>
      <c r="F184" s="235"/>
      <c r="G184" s="235"/>
      <c r="H184" s="87"/>
      <c r="I184" s="218"/>
      <c r="J184" s="239"/>
      <c r="K184" s="84" t="str">
        <f t="shared" si="15"/>
        <v>Rodando</v>
      </c>
      <c r="L184" s="224">
        <f t="shared" si="16"/>
        <v>0</v>
      </c>
      <c r="M184" s="225"/>
      <c r="N184" s="237"/>
      <c r="O184" s="238"/>
      <c r="P184" s="34">
        <f t="shared" si="17"/>
        <v>0</v>
      </c>
      <c r="Q184" s="214"/>
      <c r="R184" s="215"/>
      <c r="S184" s="51">
        <f>IF(C184=$C$87,(L184+$L$87),(L184))+IF(C184=$C$88,($L$88),(0))+IF(C184=$C$89,($L$89),(0))+IF(C184=$C$90,($L$90),(0))+IF(C184=$C$91,($L$91),(0))+IF(C184=$C$92,($L$92),(0))+IF(C184=$C$93,($L$93),(0))+IF(C184=$C$94,($L$94),(0))+IF(C184=$C$95,($L$95),(0))+IF(C184=$C$96,($L$96),(0))+IF(C184=$C$97,($L$97),(0))+IF(C184=$C$86,($L$86),(0))+IF(C184=$C$99,($L$99),(0))+IF(C184=$C$100,($L$100),(0))+IF(C184=$C$101,($L$101),(0))+IF(C184=$C$102,($L$102),(0))+IF(C184=$C$103,($L$103),(0))+IF(C184=$C$104,($L$104),(0))+IF(C184=$C$105,($L$105),(0))+IF(C184=$C$106,($L$106),(0))+IF(C184=$C$107,($L$107),(0))+IF(C184=$C$108,($L$108),(0))+IF(C184=$C$109,($L$109),(0))+IF(C184=$C$110,($L$110),(0))+IF(C184=$C$111,($L$111),(0))+IF(C184=$C$112,($L$112),(0))+IF(C184=$C$113,($L$113),(0))+IF(C184=$C$114,($L$114),(0))+IF(C184=$C$115,($L$115),(0))</f>
        <v>0</v>
      </c>
    </row>
    <row r="185" spans="1:19" x14ac:dyDescent="0.2">
      <c r="A185" s="98"/>
      <c r="B185" s="49"/>
      <c r="C185" s="37"/>
      <c r="D185" s="77"/>
      <c r="E185" s="77"/>
      <c r="F185" s="236"/>
      <c r="G185" s="236"/>
      <c r="H185" s="87"/>
      <c r="I185" s="218"/>
      <c r="J185" s="239"/>
      <c r="K185" s="84" t="str">
        <f t="shared" si="15"/>
        <v>Rodando</v>
      </c>
      <c r="L185" s="226">
        <f t="shared" si="16"/>
        <v>0</v>
      </c>
      <c r="M185" s="227"/>
      <c r="N185" s="222"/>
      <c r="O185" s="223"/>
      <c r="P185" s="35">
        <f t="shared" si="17"/>
        <v>0</v>
      </c>
      <c r="Q185" s="212"/>
      <c r="R185" s="213"/>
      <c r="S185" s="51">
        <f>IF(C185=$C$87,(L185+$L$87),(L185))+IF(C185=$C$88,($L$88),(0))+IF(C185=$C$89,($L$89),(0))+IF(C185=$C$90,($L$90),(0))+IF(C185=$C$91,($L$91),(0))+IF(C185=$C$92,($L$92),(0))+IF(C185=$C$93,($L$93),(0))+IF(C185=$C$94,($L$94),(0))+IF(C185=$C$95,($L$95),(0))+IF(C185=$C$96,($L$96),(0))+IF(C185=$C$97,($L$97),(0))+IF(C185=$C$98,($L$98),(0))+IF(C185=$C$86,($L$86),(0))+IF(C185=$C$100,($L$100),(0))+IF(C185=$C$101,($L$101),(0))+IF(C185=$C$102,($L$102),(0))+IF(C185=$C$103,($L$103),(0))+IF(C185=$C$104,($L$104),(0))+IF(C185=$C$105,($L$105),(0))+IF(C185=$C$106,($L$106),(0))+IF(C185=$C$107,($L$107),(0))+IF(C185=$C$108,($L$108),(0))+IF(C185=$C$109,($L$109),(0))+IF(C185=$C$110,($L$110),(0))+IF(C185=$C$111,($L$111),(0))+IF(C185=$C$112,($L$112),(0))+IF(C185=$C$113,($L$113),(0))+IF(C185=$C$114,($L$114),(0))+IF(C185=$C$115,($L$115),(0))</f>
        <v>0</v>
      </c>
    </row>
    <row r="186" spans="1:19" x14ac:dyDescent="0.2">
      <c r="A186" s="98"/>
      <c r="B186" s="49"/>
      <c r="C186" s="37"/>
      <c r="D186" s="78"/>
      <c r="E186" s="78"/>
      <c r="F186" s="235"/>
      <c r="G186" s="235"/>
      <c r="H186" s="87"/>
      <c r="I186" s="218"/>
      <c r="J186" s="239"/>
      <c r="K186" s="84" t="str">
        <f t="shared" si="15"/>
        <v>Rodando</v>
      </c>
      <c r="L186" s="224">
        <f t="shared" si="16"/>
        <v>0</v>
      </c>
      <c r="M186" s="225"/>
      <c r="N186" s="237"/>
      <c r="O186" s="238"/>
      <c r="P186" s="34">
        <f t="shared" si="17"/>
        <v>0</v>
      </c>
      <c r="Q186" s="214"/>
      <c r="R186" s="215"/>
      <c r="S186" s="51">
        <f>IF(C186=$C$87,(L186+$L$87),(L186))+IF(C186=$C$88,($L$88),(0))+IF(C186=$C$89,($L$89),(0))+IF(C186=$C$90,($L$90),(0))+IF(C186=$C$91,($L$91),(0))+IF(C186=$C$92,($L$92),(0))+IF(C186=$C$93,($L$93),(0))+IF(C186=$C$94,($L$94),(0))+IF(C186=$C$95,($L$95),(0))+IF(C186=$C$96,($L$96),(0))+IF(C186=$C$97,($L$97),(0))+IF(C186=$C$98,($L$98),(0))+IF(C186=$C$99,($L$99),(0))+IF(C186=$C$86,($L$86),(0))+IF(C186=$C$101,($L$101),(0))+IF(C186=$C$102,($L$102),(0))+IF(C186=$C$103,($L$103),(0))+IF(C186=$C$104,($L$104),(0))+IF(C186=$C$105,($L$105),(0))+IF(C186=$C$106,($L$106),(0))+IF(C186=$C$107,($L$107),(0))+IF(C186=$C$108,($L$108),(0))+IF(C186=$C$109,($L$109),(0))+IF(C186=$C$110,($L$110),(0))+IF(C186=$C$111,($L$111),(0))+IF(C186=$C$112,($L$112),(0))+IF(C186=$C$113,($L$113),(0))+IF(C186=$C$114,($L$114),(0))+IF(C186=$C$115,($L$115),(0))</f>
        <v>0</v>
      </c>
    </row>
    <row r="187" spans="1:19" x14ac:dyDescent="0.2">
      <c r="A187" s="98"/>
      <c r="B187" s="49"/>
      <c r="C187" s="37"/>
      <c r="D187" s="77"/>
      <c r="E187" s="77"/>
      <c r="F187" s="236"/>
      <c r="G187" s="236"/>
      <c r="H187" s="87"/>
      <c r="I187" s="218"/>
      <c r="J187" s="239"/>
      <c r="K187" s="84" t="str">
        <f t="shared" si="15"/>
        <v>Rodando</v>
      </c>
      <c r="L187" s="226">
        <f t="shared" si="16"/>
        <v>0</v>
      </c>
      <c r="M187" s="227"/>
      <c r="N187" s="222"/>
      <c r="O187" s="223"/>
      <c r="P187" s="35">
        <f t="shared" si="17"/>
        <v>0</v>
      </c>
      <c r="Q187" s="212"/>
      <c r="R187" s="213"/>
      <c r="S187" s="51">
        <f>IF(C187=$C$87,(L187+$L$87),(L187))+IF(C187=$C$88,($L$88),(0))+IF(C187=$C$89,($L$89),(0))+IF(C187=$C$90,($L$90),(0))+IF(C187=$C$91,($L$91),(0))+IF(C187=$C$92,($L$92),(0))+IF(C187=$C$93,($L$93),(0))+IF(C187=$C$94,($L$94),(0))+IF(C187=$C$95,($L$95),(0))+IF(C187=$C$96,($L$96),(0))+IF(C187=$C$97,($L$97),(0))+IF(C187=$C$98,($L$98),(0))+IF(C187=$C$99,($L$99),(0))+IF(C187=$C$100,($L$100),(0))+IF(C187=$C$86,($L$86),(0))+IF(C187=$C$102,($L$102),(0))+IF(C187=$C$103,($L$103),(0))+IF(C187=$C$104,($L$104),(0))+IF(C187=$C$105,($L$105),(0))+IF(C187=$C$106,($L$106),(0))+IF(C187=$C$107,($L$107),(0))+IF(C187=$C$108,($L$108),(0))+IF(C187=$C$109,($L$109),(0))+IF(C187=$C$110,($L$110),(0))+IF(C187=$C$111,($L$111),(0))+IF(C187=$C$112,($L$112),(0))+IF(C187=$C$113,($L$113),(0))+IF(C187=$C$114,($L$114),(0))+IF(C187=$C$115,($L$115),(0))</f>
        <v>0</v>
      </c>
    </row>
    <row r="188" spans="1:19" x14ac:dyDescent="0.2">
      <c r="A188" s="98"/>
      <c r="B188" s="49"/>
      <c r="C188" s="37"/>
      <c r="D188" s="78"/>
      <c r="E188" s="78"/>
      <c r="F188" s="235"/>
      <c r="G188" s="235"/>
      <c r="H188" s="87"/>
      <c r="I188" s="218"/>
      <c r="J188" s="239"/>
      <c r="K188" s="84" t="str">
        <f t="shared" si="15"/>
        <v>Rodando</v>
      </c>
      <c r="L188" s="224">
        <f t="shared" si="16"/>
        <v>0</v>
      </c>
      <c r="M188" s="225"/>
      <c r="N188" s="237"/>
      <c r="O188" s="238"/>
      <c r="P188" s="34">
        <f t="shared" si="17"/>
        <v>0</v>
      </c>
      <c r="Q188" s="214"/>
      <c r="R188" s="215"/>
      <c r="S188" s="51">
        <f>IF(C188=$C$87,(L188+$L$87),(L188))+IF(C188=$C$88,($L$88),(0))+IF(C188=$C$89,($L$89),(0))+IF(C188=$C$90,($L$90),(0))+IF(C188=$C$91,($L$91),(0))+IF(C188=$C$92,($L$92),(0))+IF(C188=$C$93,($L$93),(0))+IF(C188=$C$94,($L$94),(0))+IF(C188=$C$95,($L$95),(0))+IF(C188=$C$96,($L$96),(0))+IF(C188=$C$97,($L$97),(0))+IF(C188=$C$98,($L$98),(0))+IF(C188=$C$99,($L$99),(0))+IF(C188=$C$100,($L$100),(0))+IF(C188=$C$101,($L$101),(0))+IF(C188=$C$86,($L$86),(0))+IF(C188=$C$103,($L$103),(0))+IF(C188=$C$104,($L$104),(0))+IF(C188=$C$105,($L$105),(0))+IF(C188=$C$106,($L$106),(0))+IF(C188=$C$107,($L$107),(0))+IF(C188=$C$108,($L$108),(0))+IF(C188=$C$109,($L$109),(0))+IF(C188=$C$110,($L$110),(0))+IF(C188=$C$111,($L$111),(0))+IF(C188=$C$112,($L$112),(0))+IF(C188=$C$113,($L$113),(0))+IF(C188=$C$114,($L$114),(0))+IF(C188=$C$115,($L$115),(0))</f>
        <v>0</v>
      </c>
    </row>
    <row r="189" spans="1:19" x14ac:dyDescent="0.2">
      <c r="A189" s="98"/>
      <c r="B189" s="49"/>
      <c r="C189" s="37"/>
      <c r="D189" s="77"/>
      <c r="E189" s="77"/>
      <c r="F189" s="236"/>
      <c r="G189" s="236"/>
      <c r="H189" s="87"/>
      <c r="I189" s="218"/>
      <c r="J189" s="239"/>
      <c r="K189" s="84" t="str">
        <f t="shared" si="15"/>
        <v>Rodando</v>
      </c>
      <c r="L189" s="226">
        <f t="shared" si="16"/>
        <v>0</v>
      </c>
      <c r="M189" s="227"/>
      <c r="N189" s="222"/>
      <c r="O189" s="223"/>
      <c r="P189" s="35">
        <f t="shared" si="17"/>
        <v>0</v>
      </c>
      <c r="Q189" s="212"/>
      <c r="R189" s="213"/>
      <c r="S189" s="51">
        <f>IF(C189=$C$87,(L189+$L$87),(L189))+IF(C189=$C$88,($L$88),(0))+IF(C189=$C$89,($L$89),(0))+IF(C189=$C$90,($L$90),(0))+IF(C189=$C$91,($L$91),(0))+IF(C189=$C$92,($L$92),(0))+IF(C189=$C$93,($L$93),(0))+IF(C189=$C$94,($L$94),(0))+IF(C189=$C$95,($L$95),(0))+IF(C189=$C$96,($L$96),(0))+IF(C189=$C$97,($L$97),(0))+IF(C189=$C$98,($L$98),(0))+IF(C189=$C$99,($L$99),(0))+IF(C189=$C$100,($L$100),(0))+IF(C189=$C$101,($L$101),(0))+IF(C189=$C$102,($L$102),(0))+IF(C189=$C$86,($L$86),(0))+IF(C189=$C$104,($L$104),(0))+IF(C189=$C$105,($L$105),(0))+IF(C189=$C$106,($L$106),(0))+IF(C189=$C$107,($L$107),(0))+IF(C189=$C$108,($L$108),(0))+IF(C189=$C$109,($L$109),(0))+IF(C189=$C$110,($L$110),(0))+IF(C189=$C$111,($L$111),(0))+IF(C189=$C$112,($L$112),(0))+IF(C189=$C$113,($L$113),(0))+IF(C189=$C$114,($L$114),(0))+IF(C189=$C$115,($L$115),(0))</f>
        <v>0</v>
      </c>
    </row>
    <row r="190" spans="1:19" x14ac:dyDescent="0.2">
      <c r="A190" s="98"/>
      <c r="B190" s="49"/>
      <c r="C190" s="37"/>
      <c r="D190" s="78"/>
      <c r="E190" s="78"/>
      <c r="F190" s="235"/>
      <c r="G190" s="235"/>
      <c r="H190" s="87"/>
      <c r="I190" s="218"/>
      <c r="J190" s="239"/>
      <c r="K190" s="84" t="str">
        <f t="shared" si="15"/>
        <v>Rodando</v>
      </c>
      <c r="L190" s="224">
        <f t="shared" si="16"/>
        <v>0</v>
      </c>
      <c r="M190" s="225"/>
      <c r="N190" s="237"/>
      <c r="O190" s="238"/>
      <c r="P190" s="34">
        <f t="shared" si="17"/>
        <v>0</v>
      </c>
      <c r="Q190" s="214"/>
      <c r="R190" s="215"/>
      <c r="S190" s="51">
        <f>IF(C190=$C$87,(L190+$L$87),(L190))+IF(C190=$C$88,($L$88),(0))+IF(C190=$C$89,($L$89),(0))+IF(C190=$C$90,($L$90),(0))+IF(C190=$C$91,($L$91),(0))+IF(C190=$C$92,($L$92),(0))+IF(C190=$C$93,($L$93),(0))+IF(C190=$C$94,($L$94),(0))+IF(C190=$C$95,($L$95),(0))+IF(C190=$C$96,($L$96),(0))+IF(C190=$C$97,($L$97),(0))+IF(C190=$C$98,($L$98),(0))+IF(C190=$C$99,($L$99),(0))+IF(C190=$C$100,($L$100),(0))+IF(C190=$C$101,($L$101),(0))+IF(C190=$C$102,($L$102),(0))+IF(C190=$C$103,($L$103),(0))+IF(C190=$C$86,($L$86),(0))+IF(C190=$C$105,($L$105),(0))+IF(C190=$C$106,($L$106),(0))+IF(C190=$C$107,($L$107),(0))+IF(C190=$C$108,($L$108),(0))+IF(C190=$C$109,($L$109),(0))+IF(C190=$C$110,($L$110),(0))+IF(C190=$C$111,($L$111),(0))+IF(C190=$C$112,($L$112),(0))+IF(C190=$C$113,($L$113),(0))+IF(C190=$C$114,($L$114),(0))+IF(C190=$C$115,($L$115),(0))</f>
        <v>0</v>
      </c>
    </row>
    <row r="191" spans="1:19" x14ac:dyDescent="0.2">
      <c r="A191" s="98"/>
      <c r="B191" s="49"/>
      <c r="C191" s="37"/>
      <c r="D191" s="77"/>
      <c r="E191" s="77"/>
      <c r="F191" s="236"/>
      <c r="G191" s="236"/>
      <c r="H191" s="87"/>
      <c r="I191" s="218"/>
      <c r="J191" s="239"/>
      <c r="K191" s="84" t="str">
        <f t="shared" si="15"/>
        <v>Rodando</v>
      </c>
      <c r="L191" s="226">
        <f t="shared" si="16"/>
        <v>0</v>
      </c>
      <c r="M191" s="227"/>
      <c r="N191" s="222"/>
      <c r="O191" s="223"/>
      <c r="P191" s="35">
        <f t="shared" si="17"/>
        <v>0</v>
      </c>
      <c r="Q191" s="212"/>
      <c r="R191" s="213"/>
      <c r="S191" s="51">
        <f>IF(C191=$C$87,(L191+$L$87),(L191))+IF(C191=$C$88,($L$88),(0))+IF(C191=$C$89,($L$89),(0))+IF(C191=$C$90,($L$90),(0))+IF(C191=$C$91,($L$91),(0))+IF(C191=$C$92,($L$92),(0))+IF(C191=$C$93,($L$93),(0))+IF(C191=$C$94,($L$94),(0))+IF(C191=$C$95,($L$95),(0))+IF(C191=$C$96,($L$96),(0))+IF(C191=$C$97,($L$97),(0))+IF(C191=$C$98,($L$98),(0))+IF(C191=$C$99,($L$99),(0))+IF(C191=$C$100,($L$100),(0))+IF(C191=$C$101,($L$101),(0))+IF(C191=$C$102,($L$102),(0))+IF(C191=$C$103,($L$103),(0))+IF(C191=$C$104,($L$104),(0))+IF(C191=$C$86,($L$86),(0))+IF(C191=$C$106,($L$106),(0))+IF(C191=$C$107,($L$107),(0))+IF(C191=$C$108,($L$108),(0))+IF(C191=$C$109,($L$109),(0))+IF(C191=$C$110,($L$110),(0))+IF(C191=$C$111,($L$111),(0))+IF(C191=$C$112,($L$112),(0))+IF(C191=$C$113,($L$113),(0))+IF(C191=$C$114,($L$114),(0))+IF(C191=$C$115,($L$115),(0))</f>
        <v>0</v>
      </c>
    </row>
    <row r="192" spans="1:19" x14ac:dyDescent="0.2">
      <c r="A192" s="98"/>
      <c r="B192" s="49"/>
      <c r="C192" s="37"/>
      <c r="D192" s="78"/>
      <c r="E192" s="78"/>
      <c r="F192" s="235"/>
      <c r="G192" s="235"/>
      <c r="H192" s="87"/>
      <c r="I192" s="218"/>
      <c r="J192" s="239"/>
      <c r="K192" s="84" t="str">
        <f t="shared" si="15"/>
        <v>Rodando</v>
      </c>
      <c r="L192" s="224">
        <f t="shared" si="16"/>
        <v>0</v>
      </c>
      <c r="M192" s="225"/>
      <c r="N192" s="237"/>
      <c r="O192" s="238"/>
      <c r="P192" s="34">
        <f t="shared" si="17"/>
        <v>0</v>
      </c>
      <c r="Q192" s="214"/>
      <c r="R192" s="215"/>
      <c r="S192" s="51">
        <f>IF(C192=$C$87,(L192+$L$87),(L192))+IF(C192=$C$88,($L$88),(0))+IF(C192=$C$89,($L$89),(0))+IF(C192=$C$90,($L$90),(0))+IF(C192=$C$91,($L$91),(0))+IF(C192=$C$92,($L$92),(0))+IF(C192=$C$93,($L$93),(0))+IF(C192=$C$94,($L$94),(0))+IF(C192=$C$95,($L$95),(0))+IF(C192=$C$96,($L$96),(0))+IF(C192=$C$97,($L$97),(0))+IF(C192=$C$98,($L$98),(0))+IF(C192=$C$99,($L$99),(0))+IF(C192=$C$100,($L$100),(0))+IF(C192=$C$101,($L$101),(0))+IF(C192=$C$102,($L$102),(0))+IF(C192=$C$103,($L$103),(0))+IF(C192=$C$104,($L$104),(0))+IF(C192=$C$105,($L$105),(0))+IF(C192=$C$86,($L$86),(0))+IF(C192=$C$107,($L$107),(0))+IF(C192=$C$108,($L$108),(0))+IF(C192=$C$109,($L$109),(0))+IF(C192=$C$110,($L$110),(0))+IF(C192=$C$111,($L$111),(0))+IF(C192=$C$112,($L$112),(0))+IF(C192=$C$113,($L$113),(0))+IF(C192=$C$114,($L$114),(0))+IF(C192=$C$115,($L$115),(0))</f>
        <v>0</v>
      </c>
    </row>
    <row r="193" spans="1:19" x14ac:dyDescent="0.2">
      <c r="A193" s="98"/>
      <c r="B193" s="49"/>
      <c r="C193" s="37"/>
      <c r="D193" s="77"/>
      <c r="E193" s="77"/>
      <c r="F193" s="236"/>
      <c r="G193" s="236"/>
      <c r="H193" s="87"/>
      <c r="I193" s="218"/>
      <c r="J193" s="239"/>
      <c r="K193" s="84" t="str">
        <f t="shared" si="15"/>
        <v>Rodando</v>
      </c>
      <c r="L193" s="226">
        <f t="shared" si="16"/>
        <v>0</v>
      </c>
      <c r="M193" s="227"/>
      <c r="N193" s="222"/>
      <c r="O193" s="223"/>
      <c r="P193" s="35">
        <f t="shared" si="17"/>
        <v>0</v>
      </c>
      <c r="Q193" s="212"/>
      <c r="R193" s="213"/>
      <c r="S193" s="51">
        <f>IF(C193=$C$87,(L193+$L$87),(L193))+IF(C193=$C$88,($L$88),(0))+IF(C193=$C$89,($L$89),(0))+IF(C193=$C$90,($L$90),(0))+IF(C193=$C$91,($L$91),(0))+IF(C193=$C$92,($L$92),(0))+IF(C193=$C$93,($L$93),(0))+IF(C193=$C$94,($L$94),(0))+IF(C193=$C$95,($L$95),(0))+IF(C193=$C$96,($L$96),(0))+IF(C193=$C$97,($L$97),(0))+IF(C193=$C$98,($L$98),(0))+IF(C193=$C$99,($L$99),(0))+IF(C193=$C$100,($L$100),(0))+IF(C193=$C$101,($L$101),(0))+IF(C193=$C$102,($L$102),(0))+IF(C193=$C$103,($L$103),(0))+IF(C193=$C$104,($L$104),(0))+IF(C193=$C$105,($L$105),(0))+IF(C193=$C$106,($L$106),(0))+IF(C193=$C$86,($L$86),(0))+IF(C193=$C$108,($L$108),(0))+IF(C193=$C$109,($L$109),(0))+IF(C193=$C$110,($L$110),(0))+IF(C193=$C$111,($L$111),(0))+IF(C193=$C$112,($L$112),(0))+IF(C193=$C$113,($L$113),(0))+IF(C193=$C$114,($L$114),(0))+IF(C193=$C$115,($L$115),(0))</f>
        <v>0</v>
      </c>
    </row>
    <row r="194" spans="1:19" x14ac:dyDescent="0.2">
      <c r="A194" s="98"/>
      <c r="B194" s="49"/>
      <c r="C194" s="37"/>
      <c r="D194" s="78"/>
      <c r="E194" s="78"/>
      <c r="F194" s="235"/>
      <c r="G194" s="235"/>
      <c r="H194" s="87"/>
      <c r="I194" s="218"/>
      <c r="J194" s="239"/>
      <c r="K194" s="84" t="str">
        <f t="shared" si="15"/>
        <v>Rodando</v>
      </c>
      <c r="L194" s="224">
        <f t="shared" si="16"/>
        <v>0</v>
      </c>
      <c r="M194" s="225"/>
      <c r="N194" s="237"/>
      <c r="O194" s="238"/>
      <c r="P194" s="34">
        <f t="shared" si="17"/>
        <v>0</v>
      </c>
      <c r="Q194" s="214"/>
      <c r="R194" s="215"/>
      <c r="S194" s="51">
        <f>IF(C194=$C$87,(L194+$L$87),(L194))+IF(C194=$C$88,($L$88),(0))+IF(C194=$C$89,($L$89),(0))+IF(C194=$C$90,($L$90),(0))+IF(C194=$C$91,($L$91),(0))+IF(C194=$C$92,($L$92),(0))+IF(C194=$C$93,($L$93),(0))+IF(C194=$C$94,($L$94),(0))+IF(C194=$C$95,($L$95),(0))+IF(C194=$C$96,($L$96),(0))+IF(C194=$C$97,($L$97),(0))+IF(C194=$C$98,($L$98),(0))+IF(C194=$C$99,($L$99),(0))+IF(C194=$C$100,($L$100),(0))+IF(C194=$C$101,($L$101),(0))+IF(C194=$C$102,($L$102),(0))+IF(C194=$C$103,($L$103),(0))+IF(C194=$C$104,($L$104),(0))+IF(C194=$C$105,($L$105),(0))+IF(C194=$C$106,($L$106),(0))+IF(C194=$C$107,($L$107),(0))+IF(C194=$C$86,($L$86),(0))+IF(C194=$C$109,($L$109),(0))+IF(C194=$C$110,($L$110),(0))+IF(C194=$C$111,($L$111),(0))+IF(C194=$C$112,($L$112),(0))+IF(C194=$C$113,($L$113),(0))+IF(C194=$C$114,($L$114),(0))+IF(C194=$C$115,($L$115),(0))</f>
        <v>0</v>
      </c>
    </row>
    <row r="195" spans="1:19" x14ac:dyDescent="0.2">
      <c r="A195" s="100"/>
      <c r="B195" s="49"/>
      <c r="C195" s="37"/>
      <c r="D195" s="77"/>
      <c r="E195" s="77"/>
      <c r="F195" s="236"/>
      <c r="G195" s="236"/>
      <c r="H195" s="87"/>
      <c r="I195" s="218"/>
      <c r="J195" s="239"/>
      <c r="K195" s="84" t="str">
        <f t="shared" si="15"/>
        <v>Rodando</v>
      </c>
      <c r="L195" s="226">
        <f t="shared" si="16"/>
        <v>0</v>
      </c>
      <c r="M195" s="227"/>
      <c r="N195" s="222"/>
      <c r="O195" s="223"/>
      <c r="P195" s="35">
        <f t="shared" si="17"/>
        <v>0</v>
      </c>
      <c r="Q195" s="212"/>
      <c r="R195" s="213"/>
      <c r="S195" s="51">
        <f>IF(C195=$C$87,(L195+$L$87),(L195))+IF(C195=$C$88,($L$88),(0))+IF(C195=$C$89,($L$89),(0))+IF(C195=$C$90,($L$90),(0))+IF(C195=$C$91,($L$91),(0))+IF(C195=$C$92,($L$92),(0))+IF(C195=$C$93,($L$93),(0))+IF(C195=$C$94,($L$94),(0))+IF(C195=$C$95,($L$95),(0))+IF(C195=$C$96,($L$96),(0))+IF(C195=$C$97,($L$97),(0))+IF(C195=$C$98,($L$98),(0))+IF(C195=$C$99,($L$99),(0))+IF(C195=$C$100,($L$100),(0))+IF(C195=$C$101,($L$101),(0))+IF(C195=$C$102,($L$102),(0))+IF(C195=$C$103,($L$103),(0))+IF(C195=$C$104,($L$104),(0))+IF(C195=$C$105,($L$105),(0))+IF(C195=$C$106,($L$106),(0))+IF(C195=$C$107,($L$107),(0))+IF(C195=$C$108,($L$108),(0))+IF(C195=$C$86,($L$86),(0))+IF(C195=$C$110,($L$110),(0))+IF(C195=$C$111,($L$111),(0))+IF(C195=$C$112,($L$112),(0))+IF(C195=$C$113,($L$113),(0))+IF(C195=$C$114,($L$114),(0))+IF(C195=$C$115,($L$115),(0))</f>
        <v>0</v>
      </c>
    </row>
    <row r="196" spans="1:19" x14ac:dyDescent="0.2">
      <c r="A196" s="100"/>
      <c r="B196" s="49"/>
      <c r="C196" s="37"/>
      <c r="D196" s="78"/>
      <c r="E196" s="78"/>
      <c r="F196" s="235"/>
      <c r="G196" s="235"/>
      <c r="H196" s="87"/>
      <c r="I196" s="218"/>
      <c r="J196" s="239"/>
      <c r="K196" s="84" t="str">
        <f t="shared" si="15"/>
        <v>Rodando</v>
      </c>
      <c r="L196" s="224">
        <f t="shared" si="16"/>
        <v>0</v>
      </c>
      <c r="M196" s="225"/>
      <c r="N196" s="237"/>
      <c r="O196" s="238"/>
      <c r="P196" s="34">
        <f t="shared" si="17"/>
        <v>0</v>
      </c>
      <c r="Q196" s="214"/>
      <c r="R196" s="215"/>
      <c r="S196" s="51">
        <f>IF(C196=$C$87,(L196+$L$87),(L196))+IF(C196=$C$88,($L$88),(0))+IF(C196=$C$89,($L$89),(0))+IF(C196=$C$90,($L$90),(0))+IF(C196=$C$91,($L$91),(0))+IF(C196=$C$92,($L$92),(0))+IF(C196=$C$93,($L$93),(0))+IF(C196=$C$94,($L$94),(0))+IF(C196=$C$95,($L$95),(0))+IF(C196=$C$96,($L$96),(0))+IF(C196=$C$97,($L$97),(0))+IF(C196=$C$98,($L$98),(0))+IF(C196=$C$99,($L$99),(0))+IF(C196=$C$100,($L$100),(0))+IF(C196=$C$101,($L$101),(0))+IF(C196=$C$102,($L$102),(0))+IF(C196=$C$103,($L$103),(0))+IF(C196=$C$104,($L$104),(0))+IF(C196=$C$105,($L$105),(0))+IF(C196=$C$106,($L$106),(0))+IF(C196=$C$107,($L$107),(0))+IF(C196=$C$108,($L$108),(0))+IF(C196=$C$109,($L$109),(0))+IF(C196=$C$86,($L$86),(0))+IF(C196=$C$111,($L$111),(0))+IF(C196=$C$112,($L$112),(0))+IF(C196=$C$113,($L$113),(0))+IF(C196=$C$114,($L$114),(0))+IF(C196=$C$115,($L$115),(0))</f>
        <v>0</v>
      </c>
    </row>
    <row r="197" spans="1:19" x14ac:dyDescent="0.2">
      <c r="A197" s="100"/>
      <c r="B197" s="49"/>
      <c r="C197" s="37"/>
      <c r="D197" s="77"/>
      <c r="E197" s="77"/>
      <c r="F197" s="236"/>
      <c r="G197" s="236"/>
      <c r="H197" s="87"/>
      <c r="I197" s="218"/>
      <c r="J197" s="239"/>
      <c r="K197" s="84" t="str">
        <f t="shared" si="15"/>
        <v>Rodando</v>
      </c>
      <c r="L197" s="226">
        <f t="shared" si="16"/>
        <v>0</v>
      </c>
      <c r="M197" s="227"/>
      <c r="N197" s="222"/>
      <c r="O197" s="223"/>
      <c r="P197" s="35">
        <f t="shared" si="17"/>
        <v>0</v>
      </c>
      <c r="Q197" s="212"/>
      <c r="R197" s="213"/>
      <c r="S197" s="51">
        <f>IF(C197=$C$87,(L197+$L$87),(L197))+IF(C197=$C$88,($L$88),(0))+IF(C197=$C$89,($L$89),(0))+IF(C197=$C$90,($L$90),(0))+IF(C197=$C$91,($L$91),(0))+IF(C197=$C$92,($L$92),(0))+IF(C197=$C$93,($L$93),(0))+IF(C197=$C$94,($L$94),(0))+IF(C197=$C$95,($L$95),(0))+IF(C197=$C$96,($L$96),(0))+IF(C197=$C$97,($L$97),(0))+IF(C197=$C$98,($L$98),(0))+IF(C197=$C$99,($L$99),(0))+IF(C197=$C$100,($L$100),(0))+IF(C197=$C$101,($L$101),(0))+IF(C197=$C$102,($L$102),(0))+IF(C197=$C$103,($L$103),(0))+IF(C197=$C$104,($L$104),(0))+IF(C197=$C$105,($L$105),(0))+IF(C197=$C$106,($L$106),(0))+IF(C197=$C$107,($L$107),(0))+IF(C197=$C$108,($L$108),(0))+IF(C197=$C$109,($L$109),(0))+IF(C197=$C$110,($L$110),(0))+IF(C197=$C$86,($L$86),(0))+IF(C197=$C$112,($L$112),(0))+IF(C197=$C$113,($L$113),(0))+IF(C197=$C$114,($L$114),(0))+IF(C197=$C$115,($L$115),(0))</f>
        <v>0</v>
      </c>
    </row>
    <row r="198" spans="1:19" x14ac:dyDescent="0.2">
      <c r="A198" s="100"/>
      <c r="B198" s="49"/>
      <c r="C198" s="37"/>
      <c r="D198" s="78"/>
      <c r="E198" s="78"/>
      <c r="F198" s="235"/>
      <c r="G198" s="235"/>
      <c r="H198" s="87"/>
      <c r="I198" s="218"/>
      <c r="J198" s="239"/>
      <c r="K198" s="84" t="str">
        <f t="shared" si="15"/>
        <v>Rodando</v>
      </c>
      <c r="L198" s="224">
        <f t="shared" si="16"/>
        <v>0</v>
      </c>
      <c r="M198" s="225"/>
      <c r="N198" s="237"/>
      <c r="O198" s="238"/>
      <c r="P198" s="34">
        <f t="shared" si="17"/>
        <v>0</v>
      </c>
      <c r="Q198" s="214"/>
      <c r="R198" s="215"/>
      <c r="S198" s="51">
        <f>IF(C198=$C$87,(L198+$L$87),(L198))+IF(C198=$C$88,($L$88),(0))+IF(C198=$C$89,($L$89),(0))+IF(C198=$C$90,($L$90),(0))+IF(C198=$C$91,($L$91),(0))+IF(C198=$C$92,($L$92),(0))+IF(C198=$C$93,($L$93),(0))+IF(C198=$C$94,($L$94),(0))+IF(C198=$C$95,($L$95),(0))+IF(C198=$C$96,($L$96),(0))+IF(C198=$C$97,($L$97),(0))+IF(C198=$C$98,($L$98),(0))+IF(C198=$C$99,($L$99),(0))+IF(C198=$C$100,($L$100),(0))+IF(C198=$C$101,($L$101),(0))+IF(C198=$C$102,($L$102),(0))+IF(C198=$C$103,($L$103),(0))+IF(C198=$C$104,($L$104),(0))+IF(C198=$C$105,($L$105),(0))+IF(C198=$C$106,($L$106),(0))+IF(C198=$C$107,($L$107),(0))+IF(C198=$C$108,($L$108),(0))+IF(C198=$C$109,($L$109),(0))+IF(C198=$C$110,($L$110),(0))+IF(C198=$C$111,($L$111),(0))+IF(C198=$C$86,($L$86),(0))+IF(C198=$C$113,($L$113),(0))+IF(C198=$C$114,($L$114),(0))+IF(C198=$C$115,($L$115),(0))</f>
        <v>0</v>
      </c>
    </row>
    <row r="199" spans="1:19" x14ac:dyDescent="0.2">
      <c r="A199" s="100"/>
      <c r="B199" s="49"/>
      <c r="C199" s="37"/>
      <c r="D199" s="77"/>
      <c r="E199" s="77"/>
      <c r="F199" s="236"/>
      <c r="G199" s="236"/>
      <c r="H199" s="87"/>
      <c r="I199" s="218"/>
      <c r="J199" s="239"/>
      <c r="K199" s="84" t="str">
        <f t="shared" si="15"/>
        <v>Rodando</v>
      </c>
      <c r="L199" s="226">
        <f t="shared" si="16"/>
        <v>0</v>
      </c>
      <c r="M199" s="227"/>
      <c r="N199" s="222"/>
      <c r="O199" s="223"/>
      <c r="P199" s="35">
        <f t="shared" si="17"/>
        <v>0</v>
      </c>
      <c r="Q199" s="212"/>
      <c r="R199" s="213"/>
      <c r="S199" s="51">
        <f>IF(C199=$C$87,(L199+$L$87),(L199))+IF(C199=$C$88,($L$88),(0))+IF(C199=$C$89,($L$89),(0))+IF(C199=$C$90,($L$90),(0))+IF(C199=$C$91,($L$91),(0))+IF(C199=$C$92,($L$92),(0))+IF(C199=$C$93,($L$93),(0))+IF(C199=$C$94,($L$94),(0))+IF(C199=$C$95,($L$95),(0))+IF(C199=$C$96,($L$96),(0))+IF(C199=$C$97,($L$97),(0))+IF(C199=$C$98,($L$98),(0))+IF(C199=$C$99,($L$99),(0))+IF(C199=$C$100,($L$100),(0))+IF(C199=$C$101,($L$101),(0))+IF(C199=$C$102,($L$102),(0))+IF(C199=$C$103,($L$103),(0))+IF(C199=$C$104,($L$104),(0))+IF(C199=$C$105,($L$105),(0))+IF(C199=$C$106,($L$106),(0))+IF(C199=$C$107,($L$107),(0))+IF(C199=$C$108,($L$108),(0))+IF(C199=$C$109,($L$109),(0))+IF(C199=$C$110,($L$110),(0))+IF(C199=$C$111,($L$111),(0))+IF(C199=$C$112,($L$112),(0))+IF(C199=$C$86,($L$86),(0))+IF(C199=$C$114,($L$114),(0))+IF(C199=$C$115,($L$115),(0))</f>
        <v>0</v>
      </c>
    </row>
    <row r="200" spans="1:19" x14ac:dyDescent="0.2">
      <c r="A200" s="100"/>
      <c r="B200" s="49"/>
      <c r="C200" s="37"/>
      <c r="D200" s="78"/>
      <c r="E200" s="78"/>
      <c r="F200" s="235"/>
      <c r="G200" s="235"/>
      <c r="H200" s="87"/>
      <c r="I200" s="218"/>
      <c r="J200" s="239"/>
      <c r="K200" s="84" t="str">
        <f t="shared" si="15"/>
        <v>Rodando</v>
      </c>
      <c r="L200" s="224">
        <f t="shared" si="16"/>
        <v>0</v>
      </c>
      <c r="M200" s="225"/>
      <c r="N200" s="237"/>
      <c r="O200" s="238"/>
      <c r="P200" s="34">
        <f t="shared" si="17"/>
        <v>0</v>
      </c>
      <c r="Q200" s="214"/>
      <c r="R200" s="215"/>
      <c r="S200" s="51">
        <f>IF(C200=$C$87,(L200+$L$87),(L200))+IF(C200=$C$88,($L$88),(0))+IF(C200=$C$89,($L$89),(0))+IF(C200=$C$90,($L$90),(0))+IF(C200=$C$91,($L$91),(0))+IF(C200=$C$92,($L$92),(0))+IF(C200=$C$93,($L$93),(0))+IF(C200=$C$94,($L$94),(0))+IF(C200=$C$95,($L$95),(0))+IF(C200=$C$96,($L$96),(0))+IF(C200=$C$97,($L$97),(0))+IF(C200=$C$98,($L$98),(0))+IF(C200=$C$99,($L$99),(0))+IF(C200=$C$100,($L$100),(0))+IF(C200=$C$101,($L$101),(0))+IF(C200=$C$102,($L$102),(0))+IF(C200=$C$103,($L$103),(0))+IF(C200=$C$104,($L$104),(0))+IF(C200=$C$105,($L$105),(0))+IF(C200=$C$106,($L$106),(0))+IF(C200=$C$107,($L$107),(0))+IF(C200=$C$108,($L$108),(0))+IF(C200=$C$109,($L$109),(0))+IF(C200=$C$110,($L$110),(0))+IF(C200=$C$111,($L$111),(0))+IF(C200=$C$112,($L$112),(0))+IF(C200=$C$113,($L$113),(0))+IF(C200=$C$86,($L$86),(0))+IF(C200=$C$115,($L$115),(0))</f>
        <v>0</v>
      </c>
    </row>
    <row r="201" spans="1:19" x14ac:dyDescent="0.2">
      <c r="A201" s="100"/>
      <c r="B201" s="49"/>
      <c r="C201" s="37"/>
      <c r="D201" s="77"/>
      <c r="E201" s="77"/>
      <c r="F201" s="236"/>
      <c r="G201" s="236"/>
      <c r="H201" s="87"/>
      <c r="I201" s="218"/>
      <c r="J201" s="239"/>
      <c r="K201" s="84" t="str">
        <f t="shared" si="15"/>
        <v>Rodando</v>
      </c>
      <c r="L201" s="226">
        <f t="shared" si="16"/>
        <v>0</v>
      </c>
      <c r="M201" s="227"/>
      <c r="N201" s="222"/>
      <c r="O201" s="223"/>
      <c r="P201" s="35">
        <f t="shared" si="17"/>
        <v>0</v>
      </c>
      <c r="Q201" s="212"/>
      <c r="R201" s="213"/>
      <c r="S201" s="51">
        <f>IF(C201=$C$87,(L201+$L$87),(L201))+IF(C201=$C$88,($L$88),(0))+IF(C201=$C$89,($L$89),(0))+IF(C201=$C$90,($L$90),(0))+IF(C201=$C$91,($L$91),(0))+IF(C201=$C$92,($L$92),(0))+IF(C201=$C$93,($L$93),(0))+IF(C201=$C$94,($L$94),(0))+IF(C201=$C$95,($L$95),(0))+IF(C201=$C$96,($L$96),(0))+IF(C201=$C$97,($L$97),(0))+IF(C201=$C$98,($L$98),(0))+IF(C201=$C$99,($L$99),(0))+IF(C201=$C$100,($L$100),(0))+IF(C201=$C$101,($L$101),(0))+IF(C201=$C$102,($L$102),(0))+IF(C201=$C$103,($L$103),(0))+IF(C201=$C$104,($L$104),(0))+IF(C201=$C$105,($L$105),(0))+IF(C201=$C$106,($L$106),(0))+IF(C201=$C$107,($L$107),(0))+IF(C201=$C$108,($L$108),(0))+IF(C201=$C$109,($L$109),(0))+IF(C201=$C$110,($L$110),(0))+IF(C201=$C$111,($L$111),(0))+IF(C201=$C$112,($L$112),(0))+IF(C201=$C$113,($L$113),(0))+IF(C201=$C$114,($L$114),(0))+IF(C201=$C$86,($L$86),(0))</f>
        <v>0</v>
      </c>
    </row>
    <row r="202" spans="1:19" x14ac:dyDescent="0.2">
      <c r="A202" s="98"/>
      <c r="B202" s="49"/>
      <c r="C202" s="37"/>
      <c r="D202" s="78"/>
      <c r="E202" s="78"/>
      <c r="F202" s="235"/>
      <c r="G202" s="235"/>
      <c r="H202" s="87"/>
      <c r="I202" s="218"/>
      <c r="J202" s="239"/>
      <c r="K202" s="84" t="str">
        <f t="shared" ref="K202:K221" si="18">IF(I202-H202&lt;=0,("Rodando"),(" "))</f>
        <v>Rodando</v>
      </c>
      <c r="L202" s="224">
        <f t="shared" ref="L202:L221" si="19">IF(I202-H202&lt;=0,(0),(I202-H202))</f>
        <v>0</v>
      </c>
      <c r="M202" s="225"/>
      <c r="N202" s="237"/>
      <c r="O202" s="238"/>
      <c r="P202" s="34">
        <f t="shared" ref="P202:P221" si="20">IF(L202=0,(0),(IF(Q202="Sucata",(IF(F202=0,(N202/L202),(IF(F202=1,((N202+$C$79)/L202),(IF(F202=2,((N202+$C$80)/L202),((N202+$C$81)/L202))))))),(IF(F202=0,((N202-$C$79)/L202),(N202/L202))))))</f>
        <v>0</v>
      </c>
      <c r="Q202" s="214"/>
      <c r="R202" s="215"/>
      <c r="S202" s="51">
        <f>IF(C202=$C$87,(L202+$L$87),(L202))+IF(C202=$C$88,($L$88),(0))+IF(C202=$C$89,($L$89),(0))+IF(C202=$C$90,($L$90),(0))+IF(C202=$C$91,($L$91),(0))+IF(C202=$C$92,($L$92),(0))+IF(C202=$C$93,($L$93),(0))+IF(C202=$C$94,($L$94),(0))+IF(C202=$C$95,($L$95),(0))+IF(C202=$C$86,($L$86),(0))+IF(C202=$C$97,($L$97),(0))+IF(C202=$C$98,($L$98),(0))+IF(C202=$C$99,($L$99),(0))+IF(C202=$C$100,($L$100),(0))+IF(C202=$C$101,($L$101),(0))+IF(C202=$C$102,($L$102),(0))+IF(C202=$C$103,($L$103),(0))+IF(C202=$C$104,($L$104),(0))+IF(C202=$C$105,($L$105),(0))+IF(C202=$C$106,($L$106),(0))+IF(C202=$C$107,($L$107),(0))+IF(C202=$C$108,($L$108),(0))+IF(C202=$C$109,($L$109),(0))+IF(C202=$C$110,($L$110),(0))+IF(C202=$C$111,($L$111),(0))+IF(C202=$C$112,($L$112),(0))+IF(C202=$C$113,($L$113),(0))+IF(C202=$C$114,($L$114),(0))+IF(C202=$C$115,($L$115),(0))</f>
        <v>0</v>
      </c>
    </row>
    <row r="203" spans="1:19" x14ac:dyDescent="0.2">
      <c r="A203" s="98"/>
      <c r="B203" s="49"/>
      <c r="C203" s="37"/>
      <c r="D203" s="77"/>
      <c r="E203" s="77"/>
      <c r="F203" s="236"/>
      <c r="G203" s="236"/>
      <c r="H203" s="87"/>
      <c r="I203" s="218"/>
      <c r="J203" s="239"/>
      <c r="K203" s="84" t="str">
        <f t="shared" si="18"/>
        <v>Rodando</v>
      </c>
      <c r="L203" s="226">
        <f t="shared" si="19"/>
        <v>0</v>
      </c>
      <c r="M203" s="227"/>
      <c r="N203" s="222"/>
      <c r="O203" s="223"/>
      <c r="P203" s="35">
        <f t="shared" si="20"/>
        <v>0</v>
      </c>
      <c r="Q203" s="212"/>
      <c r="R203" s="213"/>
      <c r="S203" s="51">
        <f>IF(C203=$C$87,(L203+$L$87),(L203))+IF(C203=$C$88,($L$88),(0))+IF(C203=$C$89,($L$89),(0))+IF(C203=$C$90,($L$90),(0))+IF(C203=$C$91,($L$91),(0))+IF(C203=$C$92,($L$92),(0))+IF(C203=$C$93,($L$93),(0))+IF(C203=$C$94,($L$94),(0))+IF(C203=$C$95,($L$95),(0))+IF(C203=$C$96,($L$96),(0))+IF(C203=$C$86,($L$86),(0))+IF(C203=$C$98,($L$98),(0))+IF(C203=$C$99,($L$99),(0))+IF(C203=$C$100,($L$100),(0))+IF(C203=$C$101,($L$101),(0))+IF(C203=$C$102,($L$102),(0))+IF(C203=$C$103,($L$103),(0))+IF(C203=$C$104,($L$104),(0))+IF(C203=$C$105,($L$105),(0))+IF(C203=$C$106,($L$106),(0))+IF(C203=$C$107,($L$107),(0))+IF(C203=$C$108,($L$108),(0))+IF(C203=$C$109,($L$109),(0))+IF(C203=$C$110,($L$110),(0))+IF(C203=$C$111,($L$111),(0))+IF(C203=$C$112,($L$112),(0))+IF(C203=$C$113,($L$113),(0))+IF(C203=$C$114,($L$114),(0))+IF(C203=$C$115,($L$115),(0))</f>
        <v>0</v>
      </c>
    </row>
    <row r="204" spans="1:19" x14ac:dyDescent="0.2">
      <c r="A204" s="98"/>
      <c r="B204" s="49"/>
      <c r="C204" s="37"/>
      <c r="D204" s="78"/>
      <c r="E204" s="78"/>
      <c r="F204" s="235"/>
      <c r="G204" s="235"/>
      <c r="H204" s="87"/>
      <c r="I204" s="218"/>
      <c r="J204" s="239"/>
      <c r="K204" s="84" t="str">
        <f t="shared" si="18"/>
        <v>Rodando</v>
      </c>
      <c r="L204" s="224">
        <f t="shared" si="19"/>
        <v>0</v>
      </c>
      <c r="M204" s="225"/>
      <c r="N204" s="237"/>
      <c r="O204" s="238"/>
      <c r="P204" s="34">
        <f t="shared" si="20"/>
        <v>0</v>
      </c>
      <c r="Q204" s="214"/>
      <c r="R204" s="215"/>
      <c r="S204" s="51">
        <f>IF(C204=$C$87,(L204+$L$87),(L204))+IF(C204=$C$88,($L$88),(0))+IF(C204=$C$89,($L$89),(0))+IF(C204=$C$90,($L$90),(0))+IF(C204=$C$91,($L$91),(0))+IF(C204=$C$92,($L$92),(0))+IF(C204=$C$93,($L$93),(0))+IF(C204=$C$94,($L$94),(0))+IF(C204=$C$95,($L$95),(0))+IF(C204=$C$96,($L$96),(0))+IF(C204=$C$97,($L$97),(0))+IF(C204=$C$86,($L$86),(0))+IF(C204=$C$99,($L$99),(0))+IF(C204=$C$100,($L$100),(0))+IF(C204=$C$101,($L$101),(0))+IF(C204=$C$102,($L$102),(0))+IF(C204=$C$103,($L$103),(0))+IF(C204=$C$104,($L$104),(0))+IF(C204=$C$105,($L$105),(0))+IF(C204=$C$106,($L$106),(0))+IF(C204=$C$107,($L$107),(0))+IF(C204=$C$108,($L$108),(0))+IF(C204=$C$109,($L$109),(0))+IF(C204=$C$110,($L$110),(0))+IF(C204=$C$111,($L$111),(0))+IF(C204=$C$112,($L$112),(0))+IF(C204=$C$113,($L$113),(0))+IF(C204=$C$114,($L$114),(0))+IF(C204=$C$115,($L$115),(0))</f>
        <v>0</v>
      </c>
    </row>
    <row r="205" spans="1:19" x14ac:dyDescent="0.2">
      <c r="A205" s="98"/>
      <c r="B205" s="49"/>
      <c r="C205" s="37"/>
      <c r="D205" s="77"/>
      <c r="E205" s="77"/>
      <c r="F205" s="236"/>
      <c r="G205" s="236"/>
      <c r="H205" s="87"/>
      <c r="I205" s="218"/>
      <c r="J205" s="239"/>
      <c r="K205" s="84" t="str">
        <f t="shared" si="18"/>
        <v>Rodando</v>
      </c>
      <c r="L205" s="226">
        <f t="shared" si="19"/>
        <v>0</v>
      </c>
      <c r="M205" s="227"/>
      <c r="N205" s="222"/>
      <c r="O205" s="223"/>
      <c r="P205" s="35">
        <f t="shared" si="20"/>
        <v>0</v>
      </c>
      <c r="Q205" s="212"/>
      <c r="R205" s="213"/>
      <c r="S205" s="51">
        <f>IF(C205=$C$87,(L205+$L$87),(L205))+IF(C205=$C$88,($L$88),(0))+IF(C205=$C$89,($L$89),(0))+IF(C205=$C$90,($L$90),(0))+IF(C205=$C$91,($L$91),(0))+IF(C205=$C$92,($L$92),(0))+IF(C205=$C$93,($L$93),(0))+IF(C205=$C$94,($L$94),(0))+IF(C205=$C$95,($L$95),(0))+IF(C205=$C$96,($L$96),(0))+IF(C205=$C$97,($L$97),(0))+IF(C205=$C$98,($L$98),(0))+IF(C205=$C$86,($L$86),(0))+IF(C205=$C$100,($L$100),(0))+IF(C205=$C$101,($L$101),(0))+IF(C205=$C$102,($L$102),(0))+IF(C205=$C$103,($L$103),(0))+IF(C205=$C$104,($L$104),(0))+IF(C205=$C$105,($L$105),(0))+IF(C205=$C$106,($L$106),(0))+IF(C205=$C$107,($L$107),(0))+IF(C205=$C$108,($L$108),(0))+IF(C205=$C$109,($L$109),(0))+IF(C205=$C$110,($L$110),(0))+IF(C205=$C$111,($L$111),(0))+IF(C205=$C$112,($L$112),(0))+IF(C205=$C$113,($L$113),(0))+IF(C205=$C$114,($L$114),(0))+IF(C205=$C$115,($L$115),(0))</f>
        <v>0</v>
      </c>
    </row>
    <row r="206" spans="1:19" x14ac:dyDescent="0.2">
      <c r="A206" s="98"/>
      <c r="B206" s="49"/>
      <c r="C206" s="37"/>
      <c r="D206" s="78"/>
      <c r="E206" s="78"/>
      <c r="F206" s="235"/>
      <c r="G206" s="235"/>
      <c r="H206" s="87"/>
      <c r="I206" s="218"/>
      <c r="J206" s="239"/>
      <c r="K206" s="84" t="str">
        <f t="shared" si="18"/>
        <v>Rodando</v>
      </c>
      <c r="L206" s="224">
        <f t="shared" si="19"/>
        <v>0</v>
      </c>
      <c r="M206" s="225"/>
      <c r="N206" s="237"/>
      <c r="O206" s="238"/>
      <c r="P206" s="34">
        <f t="shared" si="20"/>
        <v>0</v>
      </c>
      <c r="Q206" s="214"/>
      <c r="R206" s="215"/>
      <c r="S206" s="51">
        <f>IF(C206=$C$87,(L206+$L$87),(L206))+IF(C206=$C$88,($L$88),(0))+IF(C206=$C$89,($L$89),(0))+IF(C206=$C$90,($L$90),(0))+IF(C206=$C$91,($L$91),(0))+IF(C206=$C$92,($L$92),(0))+IF(C206=$C$93,($L$93),(0))+IF(C206=$C$94,($L$94),(0))+IF(C206=$C$95,($L$95),(0))+IF(C206=$C$96,($L$96),(0))+IF(C206=$C$97,($L$97),(0))+IF(C206=$C$98,($L$98),(0))+IF(C206=$C$99,($L$99),(0))+IF(C206=$C$86,($L$86),(0))+IF(C206=$C$101,($L$101),(0))+IF(C206=$C$102,($L$102),(0))+IF(C206=$C$103,($L$103),(0))+IF(C206=$C$104,($L$104),(0))+IF(C206=$C$105,($L$105),(0))+IF(C206=$C$106,($L$106),(0))+IF(C206=$C$107,($L$107),(0))+IF(C206=$C$108,($L$108),(0))+IF(C206=$C$109,($L$109),(0))+IF(C206=$C$110,($L$110),(0))+IF(C206=$C$111,($L$111),(0))+IF(C206=$C$112,($L$112),(0))+IF(C206=$C$113,($L$113),(0))+IF(C206=$C$114,($L$114),(0))+IF(C206=$C$115,($L$115),(0))</f>
        <v>0</v>
      </c>
    </row>
    <row r="207" spans="1:19" x14ac:dyDescent="0.2">
      <c r="A207" s="98"/>
      <c r="B207" s="49"/>
      <c r="C207" s="37"/>
      <c r="D207" s="77"/>
      <c r="E207" s="77"/>
      <c r="F207" s="236"/>
      <c r="G207" s="236"/>
      <c r="H207" s="87"/>
      <c r="I207" s="218"/>
      <c r="J207" s="239"/>
      <c r="K207" s="84" t="str">
        <f t="shared" si="18"/>
        <v>Rodando</v>
      </c>
      <c r="L207" s="226">
        <f t="shared" si="19"/>
        <v>0</v>
      </c>
      <c r="M207" s="227"/>
      <c r="N207" s="222"/>
      <c r="O207" s="223"/>
      <c r="P207" s="35">
        <f t="shared" si="20"/>
        <v>0</v>
      </c>
      <c r="Q207" s="212"/>
      <c r="R207" s="213"/>
      <c r="S207" s="51">
        <f>IF(C207=$C$87,(L207+$L$87),(L207))+IF(C207=$C$88,($L$88),(0))+IF(C207=$C$89,($L$89),(0))+IF(C207=$C$90,($L$90),(0))+IF(C207=$C$91,($L$91),(0))+IF(C207=$C$92,($L$92),(0))+IF(C207=$C$93,($L$93),(0))+IF(C207=$C$94,($L$94),(0))+IF(C207=$C$95,($L$95),(0))+IF(C207=$C$96,($L$96),(0))+IF(C207=$C$97,($L$97),(0))+IF(C207=$C$98,($L$98),(0))+IF(C207=$C$99,($L$99),(0))+IF(C207=$C$100,($L$100),(0))+IF(C207=$C$86,($L$86),(0))+IF(C207=$C$102,($L$102),(0))+IF(C207=$C$103,($L$103),(0))+IF(C207=$C$104,($L$104),(0))+IF(C207=$C$105,($L$105),(0))+IF(C207=$C$106,($L$106),(0))+IF(C207=$C$107,($L$107),(0))+IF(C207=$C$108,($L$108),(0))+IF(C207=$C$109,($L$109),(0))+IF(C207=$C$110,($L$110),(0))+IF(C207=$C$111,($L$111),(0))+IF(C207=$C$112,($L$112),(0))+IF(C207=$C$113,($L$113),(0))+IF(C207=$C$114,($L$114),(0))+IF(C207=$C$115,($L$115),(0))</f>
        <v>0</v>
      </c>
    </row>
    <row r="208" spans="1:19" x14ac:dyDescent="0.2">
      <c r="A208" s="98"/>
      <c r="B208" s="49"/>
      <c r="C208" s="37"/>
      <c r="D208" s="78"/>
      <c r="E208" s="78"/>
      <c r="F208" s="235"/>
      <c r="G208" s="235"/>
      <c r="H208" s="87"/>
      <c r="I208" s="218"/>
      <c r="J208" s="239"/>
      <c r="K208" s="84" t="str">
        <f t="shared" si="18"/>
        <v>Rodando</v>
      </c>
      <c r="L208" s="224">
        <f t="shared" si="19"/>
        <v>0</v>
      </c>
      <c r="M208" s="225"/>
      <c r="N208" s="237"/>
      <c r="O208" s="238"/>
      <c r="P208" s="34">
        <f t="shared" si="20"/>
        <v>0</v>
      </c>
      <c r="Q208" s="214"/>
      <c r="R208" s="215"/>
      <c r="S208" s="51">
        <f>IF(C208=$C$87,(L208+$L$87),(L208))+IF(C208=$C$88,($L$88),(0))+IF(C208=$C$89,($L$89),(0))+IF(C208=$C$90,($L$90),(0))+IF(C208=$C$91,($L$91),(0))+IF(C208=$C$92,($L$92),(0))+IF(C208=$C$93,($L$93),(0))+IF(C208=$C$94,($L$94),(0))+IF(C208=$C$95,($L$95),(0))+IF(C208=$C$96,($L$96),(0))+IF(C208=$C$97,($L$97),(0))+IF(C208=$C$98,($L$98),(0))+IF(C208=$C$99,($L$99),(0))+IF(C208=$C$100,($L$100),(0))+IF(C208=$C$101,($L$101),(0))+IF(C208=$C$86,($L$86),(0))+IF(C208=$C$103,($L$103),(0))+IF(C208=$C$104,($L$104),(0))+IF(C208=$C$105,($L$105),(0))+IF(C208=$C$106,($L$106),(0))+IF(C208=$C$107,($L$107),(0))+IF(C208=$C$108,($L$108),(0))+IF(C208=$C$109,($L$109),(0))+IF(C208=$C$110,($L$110),(0))+IF(C208=$C$111,($L$111),(0))+IF(C208=$C$112,($L$112),(0))+IF(C208=$C$113,($L$113),(0))+IF(C208=$C$114,($L$114),(0))+IF(C208=$C$115,($L$115),(0))</f>
        <v>0</v>
      </c>
    </row>
    <row r="209" spans="1:19" x14ac:dyDescent="0.2">
      <c r="A209" s="98"/>
      <c r="B209" s="49"/>
      <c r="C209" s="37"/>
      <c r="D209" s="77"/>
      <c r="E209" s="77"/>
      <c r="F209" s="236"/>
      <c r="G209" s="236"/>
      <c r="H209" s="87"/>
      <c r="I209" s="218"/>
      <c r="J209" s="239"/>
      <c r="K209" s="84" t="str">
        <f t="shared" si="18"/>
        <v>Rodando</v>
      </c>
      <c r="L209" s="226">
        <f t="shared" si="19"/>
        <v>0</v>
      </c>
      <c r="M209" s="227"/>
      <c r="N209" s="222"/>
      <c r="O209" s="223"/>
      <c r="P209" s="35">
        <f t="shared" si="20"/>
        <v>0</v>
      </c>
      <c r="Q209" s="212"/>
      <c r="R209" s="213"/>
      <c r="S209" s="51">
        <f>IF(C209=$C$87,(L209+$L$87),(L209))+IF(C209=$C$88,($L$88),(0))+IF(C209=$C$89,($L$89),(0))+IF(C209=$C$90,($L$90),(0))+IF(C209=$C$91,($L$91),(0))+IF(C209=$C$92,($L$92),(0))+IF(C209=$C$93,($L$93),(0))+IF(C209=$C$94,($L$94),(0))+IF(C209=$C$95,($L$95),(0))+IF(C209=$C$96,($L$96),(0))+IF(C209=$C$97,($L$97),(0))+IF(C209=$C$98,($L$98),(0))+IF(C209=$C$99,($L$99),(0))+IF(C209=$C$100,($L$100),(0))+IF(C209=$C$101,($L$101),(0))+IF(C209=$C$102,($L$102),(0))+IF(C209=$C$86,($L$86),(0))+IF(C209=$C$104,($L$104),(0))+IF(C209=$C$105,($L$105),(0))+IF(C209=$C$106,($L$106),(0))+IF(C209=$C$107,($L$107),(0))+IF(C209=$C$108,($L$108),(0))+IF(C209=$C$109,($L$109),(0))+IF(C209=$C$110,($L$110),(0))+IF(C209=$C$111,($L$111),(0))+IF(C209=$C$112,($L$112),(0))+IF(C209=$C$113,($L$113),(0))+IF(C209=$C$114,($L$114),(0))+IF(C209=$C$115,($L$115),(0))</f>
        <v>0</v>
      </c>
    </row>
    <row r="210" spans="1:19" x14ac:dyDescent="0.2">
      <c r="A210" s="98"/>
      <c r="B210" s="49"/>
      <c r="C210" s="37"/>
      <c r="D210" s="78"/>
      <c r="E210" s="78"/>
      <c r="F210" s="235"/>
      <c r="G210" s="235"/>
      <c r="H210" s="87"/>
      <c r="I210" s="218"/>
      <c r="J210" s="239"/>
      <c r="K210" s="84" t="str">
        <f t="shared" si="18"/>
        <v>Rodando</v>
      </c>
      <c r="L210" s="224">
        <f t="shared" si="19"/>
        <v>0</v>
      </c>
      <c r="M210" s="225"/>
      <c r="N210" s="237"/>
      <c r="O210" s="238"/>
      <c r="P210" s="34">
        <f t="shared" si="20"/>
        <v>0</v>
      </c>
      <c r="Q210" s="214"/>
      <c r="R210" s="215"/>
      <c r="S210" s="51">
        <f>IF(C210=$C$87,(L210+$L$87),(L210))+IF(C210=$C$88,($L$88),(0))+IF(C210=$C$89,($L$89),(0))+IF(C210=$C$90,($L$90),(0))+IF(C210=$C$91,($L$91),(0))+IF(C210=$C$92,($L$92),(0))+IF(C210=$C$93,($L$93),(0))+IF(C210=$C$94,($L$94),(0))+IF(C210=$C$95,($L$95),(0))+IF(C210=$C$96,($L$96),(0))+IF(C210=$C$97,($L$97),(0))+IF(C210=$C$98,($L$98),(0))+IF(C210=$C$99,($L$99),(0))+IF(C210=$C$100,($L$100),(0))+IF(C210=$C$101,($L$101),(0))+IF(C210=$C$102,($L$102),(0))+IF(C210=$C$103,($L$103),(0))+IF(C210=$C$86,($L$86),(0))+IF(C210=$C$105,($L$105),(0))+IF(C210=$C$106,($L$106),(0))+IF(C210=$C$107,($L$107),(0))+IF(C210=$C$108,($L$108),(0))+IF(C210=$C$109,($L$109),(0))+IF(C210=$C$110,($L$110),(0))+IF(C210=$C$111,($L$111),(0))+IF(C210=$C$112,($L$112),(0))+IF(C210=$C$113,($L$113),(0))+IF(C210=$C$114,($L$114),(0))+IF(C210=$C$115,($L$115),(0))</f>
        <v>0</v>
      </c>
    </row>
    <row r="211" spans="1:19" x14ac:dyDescent="0.2">
      <c r="A211" s="98"/>
      <c r="B211" s="49"/>
      <c r="C211" s="37"/>
      <c r="D211" s="77"/>
      <c r="E211" s="77"/>
      <c r="F211" s="236"/>
      <c r="G211" s="236"/>
      <c r="H211" s="87"/>
      <c r="I211" s="218"/>
      <c r="J211" s="239"/>
      <c r="K211" s="84" t="str">
        <f t="shared" si="18"/>
        <v>Rodando</v>
      </c>
      <c r="L211" s="226">
        <f t="shared" si="19"/>
        <v>0</v>
      </c>
      <c r="M211" s="227"/>
      <c r="N211" s="222"/>
      <c r="O211" s="223"/>
      <c r="P211" s="35">
        <f t="shared" si="20"/>
        <v>0</v>
      </c>
      <c r="Q211" s="212"/>
      <c r="R211" s="213"/>
      <c r="S211" s="51">
        <f>IF(C211=$C$87,(L211+$L$87),(L211))+IF(C211=$C$88,($L$88),(0))+IF(C211=$C$89,($L$89),(0))+IF(C211=$C$90,($L$90),(0))+IF(C211=$C$91,($L$91),(0))+IF(C211=$C$92,($L$92),(0))+IF(C211=$C$93,($L$93),(0))+IF(C211=$C$94,($L$94),(0))+IF(C211=$C$95,($L$95),(0))+IF(C211=$C$96,($L$96),(0))+IF(C211=$C$97,($L$97),(0))+IF(C211=$C$98,($L$98),(0))+IF(C211=$C$99,($L$99),(0))+IF(C211=$C$100,($L$100),(0))+IF(C211=$C$101,($L$101),(0))+IF(C211=$C$102,($L$102),(0))+IF(C211=$C$103,($L$103),(0))+IF(C211=$C$104,($L$104),(0))+IF(C211=$C$86,($L$86),(0))+IF(C211=$C$106,($L$106),(0))+IF(C211=$C$107,($L$107),(0))+IF(C211=$C$108,($L$108),(0))+IF(C211=$C$109,($L$109),(0))+IF(C211=$C$110,($L$110),(0))+IF(C211=$C$111,($L$111),(0))+IF(C211=$C$112,($L$112),(0))+IF(C211=$C$113,($L$113),(0))+IF(C211=$C$114,($L$114),(0))+IF(C211=$C$115,($L$115),(0))</f>
        <v>0</v>
      </c>
    </row>
    <row r="212" spans="1:19" x14ac:dyDescent="0.2">
      <c r="A212" s="98"/>
      <c r="B212" s="49"/>
      <c r="C212" s="37"/>
      <c r="D212" s="78"/>
      <c r="E212" s="78"/>
      <c r="F212" s="235"/>
      <c r="G212" s="235"/>
      <c r="H212" s="87"/>
      <c r="I212" s="218"/>
      <c r="J212" s="239"/>
      <c r="K212" s="84" t="str">
        <f t="shared" si="18"/>
        <v>Rodando</v>
      </c>
      <c r="L212" s="224">
        <f t="shared" si="19"/>
        <v>0</v>
      </c>
      <c r="M212" s="225"/>
      <c r="N212" s="237"/>
      <c r="O212" s="238"/>
      <c r="P212" s="34">
        <f t="shared" si="20"/>
        <v>0</v>
      </c>
      <c r="Q212" s="214"/>
      <c r="R212" s="215"/>
      <c r="S212" s="51">
        <f>IF(C212=$C$87,(L212+$L$87),(L212))+IF(C212=$C$88,($L$88),(0))+IF(C212=$C$89,($L$89),(0))+IF(C212=$C$90,($L$90),(0))+IF(C212=$C$91,($L$91),(0))+IF(C212=$C$92,($L$92),(0))+IF(C212=$C$93,($L$93),(0))+IF(C212=$C$94,($L$94),(0))+IF(C212=$C$95,($L$95),(0))+IF(C212=$C$96,($L$96),(0))+IF(C212=$C$97,($L$97),(0))+IF(C212=$C$98,($L$98),(0))+IF(C212=$C$99,($L$99),(0))+IF(C212=$C$100,($L$100),(0))+IF(C212=$C$101,($L$101),(0))+IF(C212=$C$102,($L$102),(0))+IF(C212=$C$103,($L$103),(0))+IF(C212=$C$104,($L$104),(0))+IF(C212=$C$105,($L$105),(0))+IF(C212=$C$86,($L$86),(0))+IF(C212=$C$107,($L$107),(0))+IF(C212=$C$108,($L$108),(0))+IF(C212=$C$109,($L$109),(0))+IF(C212=$C$110,($L$110),(0))+IF(C212=$C$111,($L$111),(0))+IF(C212=$C$112,($L$112),(0))+IF(C212=$C$113,($L$113),(0))+IF(C212=$C$114,($L$114),(0))+IF(C212=$C$115,($L$115),(0))</f>
        <v>0</v>
      </c>
    </row>
    <row r="213" spans="1:19" x14ac:dyDescent="0.2">
      <c r="A213" s="98"/>
      <c r="B213" s="49"/>
      <c r="C213" s="37"/>
      <c r="D213" s="77"/>
      <c r="E213" s="77"/>
      <c r="F213" s="236"/>
      <c r="G213" s="236"/>
      <c r="H213" s="87"/>
      <c r="I213" s="218"/>
      <c r="J213" s="239"/>
      <c r="K213" s="84" t="str">
        <f t="shared" si="18"/>
        <v>Rodando</v>
      </c>
      <c r="L213" s="226">
        <f t="shared" si="19"/>
        <v>0</v>
      </c>
      <c r="M213" s="227"/>
      <c r="N213" s="222"/>
      <c r="O213" s="223"/>
      <c r="P213" s="35">
        <f t="shared" si="20"/>
        <v>0</v>
      </c>
      <c r="Q213" s="212"/>
      <c r="R213" s="213"/>
      <c r="S213" s="51">
        <f>IF(C213=$C$87,(L213+$L$87),(L213))+IF(C213=$C$88,($L$88),(0))+IF(C213=$C$89,($L$89),(0))+IF(C213=$C$90,($L$90),(0))+IF(C213=$C$91,($L$91),(0))+IF(C213=$C$92,($L$92),(0))+IF(C213=$C$93,($L$93),(0))+IF(C213=$C$94,($L$94),(0))+IF(C213=$C$95,($L$95),(0))+IF(C213=$C$96,($L$96),(0))+IF(C213=$C$97,($L$97),(0))+IF(C213=$C$98,($L$98),(0))+IF(C213=$C$99,($L$99),(0))+IF(C213=$C$100,($L$100),(0))+IF(C213=$C$101,($L$101),(0))+IF(C213=$C$102,($L$102),(0))+IF(C213=$C$103,($L$103),(0))+IF(C213=$C$104,($L$104),(0))+IF(C213=$C$105,($L$105),(0))+IF(C213=$C$106,($L$106),(0))+IF(C213=$C$86,($L$86),(0))+IF(C213=$C$108,($L$108),(0))+IF(C213=$C$109,($L$109),(0))+IF(C213=$C$110,($L$110),(0))+IF(C213=$C$111,($L$111),(0))+IF(C213=$C$112,($L$112),(0))+IF(C213=$C$113,($L$113),(0))+IF(C213=$C$114,($L$114),(0))+IF(C213=$C$115,($L$115),(0))</f>
        <v>0</v>
      </c>
    </row>
    <row r="214" spans="1:19" x14ac:dyDescent="0.2">
      <c r="A214" s="98"/>
      <c r="B214" s="49"/>
      <c r="C214" s="37"/>
      <c r="D214" s="78"/>
      <c r="E214" s="78"/>
      <c r="F214" s="235"/>
      <c r="G214" s="235"/>
      <c r="H214" s="87"/>
      <c r="I214" s="218"/>
      <c r="J214" s="239"/>
      <c r="K214" s="84" t="str">
        <f t="shared" si="18"/>
        <v>Rodando</v>
      </c>
      <c r="L214" s="224">
        <f t="shared" si="19"/>
        <v>0</v>
      </c>
      <c r="M214" s="225"/>
      <c r="N214" s="237"/>
      <c r="O214" s="238"/>
      <c r="P214" s="34">
        <f t="shared" si="20"/>
        <v>0</v>
      </c>
      <c r="Q214" s="214"/>
      <c r="R214" s="215"/>
      <c r="S214" s="51">
        <f>IF(C214=$C$87,(L214+$L$87),(L214))+IF(C214=$C$88,($L$88),(0))+IF(C214=$C$89,($L$89),(0))+IF(C214=$C$90,($L$90),(0))+IF(C214=$C$91,($L$91),(0))+IF(C214=$C$92,($L$92),(0))+IF(C214=$C$93,($L$93),(0))+IF(C214=$C$94,($L$94),(0))+IF(C214=$C$95,($L$95),(0))+IF(C214=$C$96,($L$96),(0))+IF(C214=$C$97,($L$97),(0))+IF(C214=$C$98,($L$98),(0))+IF(C214=$C$99,($L$99),(0))+IF(C214=$C$100,($L$100),(0))+IF(C214=$C$101,($L$101),(0))+IF(C214=$C$102,($L$102),(0))+IF(C214=$C$103,($L$103),(0))+IF(C214=$C$104,($L$104),(0))+IF(C214=$C$105,($L$105),(0))+IF(C214=$C$106,($L$106),(0))+IF(C214=$C$107,($L$107),(0))+IF(C214=$C$86,($L$86),(0))+IF(C214=$C$109,($L$109),(0))+IF(C214=$C$110,($L$110),(0))+IF(C214=$C$111,($L$111),(0))+IF(C214=$C$112,($L$112),(0))+IF(C214=$C$113,($L$113),(0))+IF(C214=$C$114,($L$114),(0))+IF(C214=$C$115,($L$115),(0))</f>
        <v>0</v>
      </c>
    </row>
    <row r="215" spans="1:19" x14ac:dyDescent="0.2">
      <c r="A215" s="100"/>
      <c r="B215" s="49"/>
      <c r="C215" s="37"/>
      <c r="D215" s="77"/>
      <c r="E215" s="77"/>
      <c r="F215" s="236"/>
      <c r="G215" s="236"/>
      <c r="H215" s="87"/>
      <c r="I215" s="218"/>
      <c r="J215" s="239"/>
      <c r="K215" s="84" t="str">
        <f t="shared" si="18"/>
        <v>Rodando</v>
      </c>
      <c r="L215" s="226">
        <f t="shared" si="19"/>
        <v>0</v>
      </c>
      <c r="M215" s="227"/>
      <c r="N215" s="222"/>
      <c r="O215" s="223"/>
      <c r="P215" s="35">
        <f t="shared" si="20"/>
        <v>0</v>
      </c>
      <c r="Q215" s="212"/>
      <c r="R215" s="213"/>
      <c r="S215" s="51">
        <f>IF(C215=$C$87,(L215+$L$87),(L215))+IF(C215=$C$88,($L$88),(0))+IF(C215=$C$89,($L$89),(0))+IF(C215=$C$90,($L$90),(0))+IF(C215=$C$91,($L$91),(0))+IF(C215=$C$92,($L$92),(0))+IF(C215=$C$93,($L$93),(0))+IF(C215=$C$94,($L$94),(0))+IF(C215=$C$95,($L$95),(0))+IF(C215=$C$96,($L$96),(0))+IF(C215=$C$97,($L$97),(0))+IF(C215=$C$98,($L$98),(0))+IF(C215=$C$99,($L$99),(0))+IF(C215=$C$100,($L$100),(0))+IF(C215=$C$101,($L$101),(0))+IF(C215=$C$102,($L$102),(0))+IF(C215=$C$103,($L$103),(0))+IF(C215=$C$104,($L$104),(0))+IF(C215=$C$105,($L$105),(0))+IF(C215=$C$106,($L$106),(0))+IF(C215=$C$107,($L$107),(0))+IF(C215=$C$108,($L$108),(0))+IF(C215=$C$86,($L$86),(0))+IF(C215=$C$110,($L$110),(0))+IF(C215=$C$111,($L$111),(0))+IF(C215=$C$112,($L$112),(0))+IF(C215=$C$113,($L$113),(0))+IF(C215=$C$114,($L$114),(0))+IF(C215=$C$115,($L$115),(0))</f>
        <v>0</v>
      </c>
    </row>
    <row r="216" spans="1:19" x14ac:dyDescent="0.2">
      <c r="A216" s="100"/>
      <c r="B216" s="49"/>
      <c r="C216" s="37"/>
      <c r="D216" s="78"/>
      <c r="E216" s="78"/>
      <c r="F216" s="235"/>
      <c r="G216" s="235"/>
      <c r="H216" s="87"/>
      <c r="I216" s="218"/>
      <c r="J216" s="239"/>
      <c r="K216" s="84" t="str">
        <f t="shared" si="18"/>
        <v>Rodando</v>
      </c>
      <c r="L216" s="224">
        <f t="shared" si="19"/>
        <v>0</v>
      </c>
      <c r="M216" s="225"/>
      <c r="N216" s="237"/>
      <c r="O216" s="238"/>
      <c r="P216" s="34">
        <f t="shared" si="20"/>
        <v>0</v>
      </c>
      <c r="Q216" s="214"/>
      <c r="R216" s="215"/>
      <c r="S216" s="51">
        <f>IF(C216=$C$87,(L216+$L$87),(L216))+IF(C216=$C$88,($L$88),(0))+IF(C216=$C$89,($L$89),(0))+IF(C216=$C$90,($L$90),(0))+IF(C216=$C$91,($L$91),(0))+IF(C216=$C$92,($L$92),(0))+IF(C216=$C$93,($L$93),(0))+IF(C216=$C$94,($L$94),(0))+IF(C216=$C$95,($L$95),(0))+IF(C216=$C$96,($L$96),(0))+IF(C216=$C$97,($L$97),(0))+IF(C216=$C$98,($L$98),(0))+IF(C216=$C$99,($L$99),(0))+IF(C216=$C$100,($L$100),(0))+IF(C216=$C$101,($L$101),(0))+IF(C216=$C$102,($L$102),(0))+IF(C216=$C$103,($L$103),(0))+IF(C216=$C$104,($L$104),(0))+IF(C216=$C$105,($L$105),(0))+IF(C216=$C$106,($L$106),(0))+IF(C216=$C$107,($L$107),(0))+IF(C216=$C$108,($L$108),(0))+IF(C216=$C$109,($L$109),(0))+IF(C216=$C$86,($L$86),(0))+IF(C216=$C$111,($L$111),(0))+IF(C216=$C$112,($L$112),(0))+IF(C216=$C$113,($L$113),(0))+IF(C216=$C$114,($L$114),(0))+IF(C216=$C$115,($L$115),(0))</f>
        <v>0</v>
      </c>
    </row>
    <row r="217" spans="1:19" x14ac:dyDescent="0.2">
      <c r="A217" s="100"/>
      <c r="B217" s="49"/>
      <c r="C217" s="37"/>
      <c r="D217" s="77"/>
      <c r="E217" s="77"/>
      <c r="F217" s="236"/>
      <c r="G217" s="236"/>
      <c r="H217" s="87"/>
      <c r="I217" s="218"/>
      <c r="J217" s="239"/>
      <c r="K217" s="84" t="str">
        <f t="shared" si="18"/>
        <v>Rodando</v>
      </c>
      <c r="L217" s="226">
        <f t="shared" si="19"/>
        <v>0</v>
      </c>
      <c r="M217" s="227"/>
      <c r="N217" s="222"/>
      <c r="O217" s="223"/>
      <c r="P217" s="35">
        <f t="shared" si="20"/>
        <v>0</v>
      </c>
      <c r="Q217" s="212"/>
      <c r="R217" s="213"/>
      <c r="S217" s="51">
        <f>IF(C217=$C$87,(L217+$L$87),(L217))+IF(C217=$C$88,($L$88),(0))+IF(C217=$C$89,($L$89),(0))+IF(C217=$C$90,($L$90),(0))+IF(C217=$C$91,($L$91),(0))+IF(C217=$C$92,($L$92),(0))+IF(C217=$C$93,($L$93),(0))+IF(C217=$C$94,($L$94),(0))+IF(C217=$C$95,($L$95),(0))+IF(C217=$C$96,($L$96),(0))+IF(C217=$C$97,($L$97),(0))+IF(C217=$C$98,($L$98),(0))+IF(C217=$C$99,($L$99),(0))+IF(C217=$C$100,($L$100),(0))+IF(C217=$C$101,($L$101),(0))+IF(C217=$C$102,($L$102),(0))+IF(C217=$C$103,($L$103),(0))+IF(C217=$C$104,($L$104),(0))+IF(C217=$C$105,($L$105),(0))+IF(C217=$C$106,($L$106),(0))+IF(C217=$C$107,($L$107),(0))+IF(C217=$C$108,($L$108),(0))+IF(C217=$C$109,($L$109),(0))+IF(C217=$C$110,($L$110),(0))+IF(C217=$C$86,($L$86),(0))+IF(C217=$C$112,($L$112),(0))+IF(C217=$C$113,($L$113),(0))+IF(C217=$C$114,($L$114),(0))+IF(C217=$C$115,($L$115),(0))</f>
        <v>0</v>
      </c>
    </row>
    <row r="218" spans="1:19" x14ac:dyDescent="0.2">
      <c r="A218" s="100"/>
      <c r="B218" s="49"/>
      <c r="C218" s="37"/>
      <c r="D218" s="78"/>
      <c r="E218" s="78"/>
      <c r="F218" s="235"/>
      <c r="G218" s="235"/>
      <c r="H218" s="87"/>
      <c r="I218" s="218"/>
      <c r="J218" s="239"/>
      <c r="K218" s="84" t="str">
        <f t="shared" si="18"/>
        <v>Rodando</v>
      </c>
      <c r="L218" s="224">
        <f t="shared" si="19"/>
        <v>0</v>
      </c>
      <c r="M218" s="225"/>
      <c r="N218" s="237"/>
      <c r="O218" s="238"/>
      <c r="P218" s="34">
        <f t="shared" si="20"/>
        <v>0</v>
      </c>
      <c r="Q218" s="214"/>
      <c r="R218" s="215"/>
      <c r="S218" s="51">
        <f>IF(C218=$C$87,(L218+$L$87),(L218))+IF(C218=$C$88,($L$88),(0))+IF(C218=$C$89,($L$89),(0))+IF(C218=$C$90,($L$90),(0))+IF(C218=$C$91,($L$91),(0))+IF(C218=$C$92,($L$92),(0))+IF(C218=$C$93,($L$93),(0))+IF(C218=$C$94,($L$94),(0))+IF(C218=$C$95,($L$95),(0))+IF(C218=$C$96,($L$96),(0))+IF(C218=$C$97,($L$97),(0))+IF(C218=$C$98,($L$98),(0))+IF(C218=$C$99,($L$99),(0))+IF(C218=$C$100,($L$100),(0))+IF(C218=$C$101,($L$101),(0))+IF(C218=$C$102,($L$102),(0))+IF(C218=$C$103,($L$103),(0))+IF(C218=$C$104,($L$104),(0))+IF(C218=$C$105,($L$105),(0))+IF(C218=$C$106,($L$106),(0))+IF(C218=$C$107,($L$107),(0))+IF(C218=$C$108,($L$108),(0))+IF(C218=$C$109,($L$109),(0))+IF(C218=$C$110,($L$110),(0))+IF(C218=$C$111,($L$111),(0))+IF(C218=$C$86,($L$86),(0))+IF(C218=$C$113,($L$113),(0))+IF(C218=$C$114,($L$114),(0))+IF(C218=$C$115,($L$115),(0))</f>
        <v>0</v>
      </c>
    </row>
    <row r="219" spans="1:19" x14ac:dyDescent="0.2">
      <c r="A219" s="100"/>
      <c r="B219" s="49"/>
      <c r="C219" s="37"/>
      <c r="D219" s="77"/>
      <c r="E219" s="77"/>
      <c r="F219" s="236"/>
      <c r="G219" s="236"/>
      <c r="H219" s="87"/>
      <c r="I219" s="218"/>
      <c r="J219" s="239"/>
      <c r="K219" s="84" t="str">
        <f t="shared" si="18"/>
        <v>Rodando</v>
      </c>
      <c r="L219" s="226">
        <f t="shared" si="19"/>
        <v>0</v>
      </c>
      <c r="M219" s="227"/>
      <c r="N219" s="222"/>
      <c r="O219" s="223"/>
      <c r="P219" s="35">
        <f t="shared" si="20"/>
        <v>0</v>
      </c>
      <c r="Q219" s="212"/>
      <c r="R219" s="213"/>
      <c r="S219" s="51">
        <f>IF(C219=$C$87,(L219+$L$87),(L219))+IF(C219=$C$88,($L$88),(0))+IF(C219=$C$89,($L$89),(0))+IF(C219=$C$90,($L$90),(0))+IF(C219=$C$91,($L$91),(0))+IF(C219=$C$92,($L$92),(0))+IF(C219=$C$93,($L$93),(0))+IF(C219=$C$94,($L$94),(0))+IF(C219=$C$95,($L$95),(0))+IF(C219=$C$96,($L$96),(0))+IF(C219=$C$97,($L$97),(0))+IF(C219=$C$98,($L$98),(0))+IF(C219=$C$99,($L$99),(0))+IF(C219=$C$100,($L$100),(0))+IF(C219=$C$101,($L$101),(0))+IF(C219=$C$102,($L$102),(0))+IF(C219=$C$103,($L$103),(0))+IF(C219=$C$104,($L$104),(0))+IF(C219=$C$105,($L$105),(0))+IF(C219=$C$106,($L$106),(0))+IF(C219=$C$107,($L$107),(0))+IF(C219=$C$108,($L$108),(0))+IF(C219=$C$109,($L$109),(0))+IF(C219=$C$110,($L$110),(0))+IF(C219=$C$111,($L$111),(0))+IF(C219=$C$112,($L$112),(0))+IF(C219=$C$86,($L$86),(0))+IF(C219=$C$114,($L$114),(0))+IF(C219=$C$115,($L$115),(0))</f>
        <v>0</v>
      </c>
    </row>
    <row r="220" spans="1:19" x14ac:dyDescent="0.2">
      <c r="A220" s="100"/>
      <c r="B220" s="49"/>
      <c r="C220" s="37"/>
      <c r="D220" s="78"/>
      <c r="E220" s="78"/>
      <c r="F220" s="235"/>
      <c r="G220" s="235"/>
      <c r="H220" s="87"/>
      <c r="I220" s="218"/>
      <c r="J220" s="239"/>
      <c r="K220" s="84" t="str">
        <f t="shared" si="18"/>
        <v>Rodando</v>
      </c>
      <c r="L220" s="224">
        <f t="shared" si="19"/>
        <v>0</v>
      </c>
      <c r="M220" s="225"/>
      <c r="N220" s="237"/>
      <c r="O220" s="238"/>
      <c r="P220" s="34">
        <f t="shared" si="20"/>
        <v>0</v>
      </c>
      <c r="Q220" s="214"/>
      <c r="R220" s="215"/>
      <c r="S220" s="51">
        <f>IF(C220=$C$87,(L220+$L$87),(L220))+IF(C220=$C$88,($L$88),(0))+IF(C220=$C$89,($L$89),(0))+IF(C220=$C$90,($L$90),(0))+IF(C220=$C$91,($L$91),(0))+IF(C220=$C$92,($L$92),(0))+IF(C220=$C$93,($L$93),(0))+IF(C220=$C$94,($L$94),(0))+IF(C220=$C$95,($L$95),(0))+IF(C220=$C$96,($L$96),(0))+IF(C220=$C$97,($L$97),(0))+IF(C220=$C$98,($L$98),(0))+IF(C220=$C$99,($L$99),(0))+IF(C220=$C$100,($L$100),(0))+IF(C220=$C$101,($L$101),(0))+IF(C220=$C$102,($L$102),(0))+IF(C220=$C$103,($L$103),(0))+IF(C220=$C$104,($L$104),(0))+IF(C220=$C$105,($L$105),(0))+IF(C220=$C$106,($L$106),(0))+IF(C220=$C$107,($L$107),(0))+IF(C220=$C$108,($L$108),(0))+IF(C220=$C$109,($L$109),(0))+IF(C220=$C$110,($L$110),(0))+IF(C220=$C$111,($L$111),(0))+IF(C220=$C$112,($L$112),(0))+IF(C220=$C$113,($L$113),(0))+IF(C220=$C$86,($L$86),(0))+IF(C220=$C$115,($L$115),(0))</f>
        <v>0</v>
      </c>
    </row>
    <row r="221" spans="1:19" x14ac:dyDescent="0.2">
      <c r="A221" s="100"/>
      <c r="B221" s="49"/>
      <c r="C221" s="37"/>
      <c r="D221" s="77"/>
      <c r="E221" s="77"/>
      <c r="F221" s="236"/>
      <c r="G221" s="236"/>
      <c r="H221" s="87"/>
      <c r="I221" s="218"/>
      <c r="J221" s="239"/>
      <c r="K221" s="84" t="str">
        <f t="shared" si="18"/>
        <v>Rodando</v>
      </c>
      <c r="L221" s="226">
        <f t="shared" si="19"/>
        <v>0</v>
      </c>
      <c r="M221" s="227"/>
      <c r="N221" s="222"/>
      <c r="O221" s="223"/>
      <c r="P221" s="35">
        <f t="shared" si="20"/>
        <v>0</v>
      </c>
      <c r="Q221" s="212"/>
      <c r="R221" s="213"/>
      <c r="S221" s="51">
        <f>IF(C221=$C$87,(L221+$L$87),(L221))+IF(C221=$C$88,($L$88),(0))+IF(C221=$C$89,($L$89),(0))+IF(C221=$C$90,($L$90),(0))+IF(C221=$C$91,($L$91),(0))+IF(C221=$C$92,($L$92),(0))+IF(C221=$C$93,($L$93),(0))+IF(C221=$C$94,($L$94),(0))+IF(C221=$C$95,($L$95),(0))+IF(C221=$C$96,($L$96),(0))+IF(C221=$C$97,($L$97),(0))+IF(C221=$C$98,($L$98),(0))+IF(C221=$C$99,($L$99),(0))+IF(C221=$C$100,($L$100),(0))+IF(C221=$C$101,($L$101),(0))+IF(C221=$C$102,($L$102),(0))+IF(C221=$C$103,($L$103),(0))+IF(C221=$C$104,($L$104),(0))+IF(C221=$C$105,($L$105),(0))+IF(C221=$C$106,($L$106),(0))+IF(C221=$C$107,($L$107),(0))+IF(C221=$C$108,($L$108),(0))+IF(C221=$C$109,($L$109),(0))+IF(C221=$C$110,($L$110),(0))+IF(C221=$C$111,($L$111),(0))+IF(C221=$C$112,($L$112),(0))+IF(C221=$C$113,($L$113),(0))+IF(C221=$C$114,($L$114),(0))+IF(C221=$C$86,($L$86),(0))</f>
        <v>0</v>
      </c>
    </row>
  </sheetData>
  <protectedRanges>
    <protectedRange sqref="C3 C4:E7 A22:C221 H22:J221" name="Pneus e Carcaças"/>
  </protectedRanges>
  <mergeCells count="1030">
    <mergeCell ref="F221:G221"/>
    <mergeCell ref="I221:J221"/>
    <mergeCell ref="L221:M221"/>
    <mergeCell ref="N221:O221"/>
    <mergeCell ref="Q221:R221"/>
    <mergeCell ref="F219:G219"/>
    <mergeCell ref="I219:J219"/>
    <mergeCell ref="L219:M219"/>
    <mergeCell ref="N219:O219"/>
    <mergeCell ref="Q219:R219"/>
    <mergeCell ref="F220:G220"/>
    <mergeCell ref="I220:J220"/>
    <mergeCell ref="L220:M220"/>
    <mergeCell ref="N220:O220"/>
    <mergeCell ref="Q220:R220"/>
    <mergeCell ref="F217:G217"/>
    <mergeCell ref="I217:J217"/>
    <mergeCell ref="L217:M217"/>
    <mergeCell ref="N217:O217"/>
    <mergeCell ref="Q217:R217"/>
    <mergeCell ref="F218:G218"/>
    <mergeCell ref="I218:J218"/>
    <mergeCell ref="L218:M218"/>
    <mergeCell ref="N218:O218"/>
    <mergeCell ref="Q218:R218"/>
    <mergeCell ref="F215:G215"/>
    <mergeCell ref="I215:J215"/>
    <mergeCell ref="L215:M215"/>
    <mergeCell ref="N215:O215"/>
    <mergeCell ref="Q215:R215"/>
    <mergeCell ref="F216:G216"/>
    <mergeCell ref="I216:J216"/>
    <mergeCell ref="L216:M216"/>
    <mergeCell ref="N216:O216"/>
    <mergeCell ref="Q216:R216"/>
    <mergeCell ref="F213:G213"/>
    <mergeCell ref="I213:J213"/>
    <mergeCell ref="L213:M213"/>
    <mergeCell ref="N213:O213"/>
    <mergeCell ref="Q213:R213"/>
    <mergeCell ref="F214:G214"/>
    <mergeCell ref="I214:J214"/>
    <mergeCell ref="L214:M214"/>
    <mergeCell ref="N214:O214"/>
    <mergeCell ref="Q214:R214"/>
    <mergeCell ref="F211:G211"/>
    <mergeCell ref="I211:J211"/>
    <mergeCell ref="L211:M211"/>
    <mergeCell ref="N211:O211"/>
    <mergeCell ref="Q211:R211"/>
    <mergeCell ref="F212:G212"/>
    <mergeCell ref="I212:J212"/>
    <mergeCell ref="L212:M212"/>
    <mergeCell ref="N212:O212"/>
    <mergeCell ref="Q212:R212"/>
    <mergeCell ref="F209:G209"/>
    <mergeCell ref="I209:J209"/>
    <mergeCell ref="L209:M209"/>
    <mergeCell ref="N209:O209"/>
    <mergeCell ref="Q209:R209"/>
    <mergeCell ref="F210:G210"/>
    <mergeCell ref="I210:J210"/>
    <mergeCell ref="L210:M210"/>
    <mergeCell ref="N210:O210"/>
    <mergeCell ref="Q210:R210"/>
    <mergeCell ref="F207:G207"/>
    <mergeCell ref="I207:J207"/>
    <mergeCell ref="L207:M207"/>
    <mergeCell ref="N207:O207"/>
    <mergeCell ref="Q207:R207"/>
    <mergeCell ref="F208:G208"/>
    <mergeCell ref="I208:J208"/>
    <mergeCell ref="L208:M208"/>
    <mergeCell ref="N208:O208"/>
    <mergeCell ref="Q208:R208"/>
    <mergeCell ref="F205:G205"/>
    <mergeCell ref="I205:J205"/>
    <mergeCell ref="L205:M205"/>
    <mergeCell ref="N205:O205"/>
    <mergeCell ref="Q205:R205"/>
    <mergeCell ref="F206:G206"/>
    <mergeCell ref="I206:J206"/>
    <mergeCell ref="L206:M206"/>
    <mergeCell ref="N206:O206"/>
    <mergeCell ref="Q206:R206"/>
    <mergeCell ref="F203:G203"/>
    <mergeCell ref="I203:J203"/>
    <mergeCell ref="L203:M203"/>
    <mergeCell ref="N203:O203"/>
    <mergeCell ref="Q203:R203"/>
    <mergeCell ref="F204:G204"/>
    <mergeCell ref="I204:J204"/>
    <mergeCell ref="L204:M204"/>
    <mergeCell ref="N204:O204"/>
    <mergeCell ref="Q204:R204"/>
    <mergeCell ref="F201:G201"/>
    <mergeCell ref="I201:J201"/>
    <mergeCell ref="L201:M201"/>
    <mergeCell ref="N201:O201"/>
    <mergeCell ref="Q201:R201"/>
    <mergeCell ref="F202:G202"/>
    <mergeCell ref="I202:J202"/>
    <mergeCell ref="L202:M202"/>
    <mergeCell ref="N202:O202"/>
    <mergeCell ref="Q202:R202"/>
    <mergeCell ref="F199:G199"/>
    <mergeCell ref="I199:J199"/>
    <mergeCell ref="L199:M199"/>
    <mergeCell ref="N199:O199"/>
    <mergeCell ref="Q199:R199"/>
    <mergeCell ref="F200:G200"/>
    <mergeCell ref="I200:J200"/>
    <mergeCell ref="L200:M200"/>
    <mergeCell ref="N200:O200"/>
    <mergeCell ref="Q200:R200"/>
    <mergeCell ref="F197:G197"/>
    <mergeCell ref="I197:J197"/>
    <mergeCell ref="L197:M197"/>
    <mergeCell ref="N197:O197"/>
    <mergeCell ref="Q197:R197"/>
    <mergeCell ref="F198:G198"/>
    <mergeCell ref="I198:J198"/>
    <mergeCell ref="L198:M198"/>
    <mergeCell ref="N198:O198"/>
    <mergeCell ref="Q198:R198"/>
    <mergeCell ref="F195:G195"/>
    <mergeCell ref="I195:J195"/>
    <mergeCell ref="L195:M195"/>
    <mergeCell ref="N195:O195"/>
    <mergeCell ref="Q195:R195"/>
    <mergeCell ref="F196:G196"/>
    <mergeCell ref="I196:J196"/>
    <mergeCell ref="L196:M196"/>
    <mergeCell ref="N196:O196"/>
    <mergeCell ref="Q196:R196"/>
    <mergeCell ref="F193:G193"/>
    <mergeCell ref="I193:J193"/>
    <mergeCell ref="L193:M193"/>
    <mergeCell ref="N193:O193"/>
    <mergeCell ref="Q193:R193"/>
    <mergeCell ref="F194:G194"/>
    <mergeCell ref="I194:J194"/>
    <mergeCell ref="L194:M194"/>
    <mergeCell ref="N194:O194"/>
    <mergeCell ref="Q194:R194"/>
    <mergeCell ref="F191:G191"/>
    <mergeCell ref="I191:J191"/>
    <mergeCell ref="L191:M191"/>
    <mergeCell ref="N191:O191"/>
    <mergeCell ref="Q191:R191"/>
    <mergeCell ref="F192:G192"/>
    <mergeCell ref="I192:J192"/>
    <mergeCell ref="L192:M192"/>
    <mergeCell ref="N192:O192"/>
    <mergeCell ref="Q192:R192"/>
    <mergeCell ref="F189:G189"/>
    <mergeCell ref="I189:J189"/>
    <mergeCell ref="L189:M189"/>
    <mergeCell ref="N189:O189"/>
    <mergeCell ref="Q189:R189"/>
    <mergeCell ref="F190:G190"/>
    <mergeCell ref="I190:J190"/>
    <mergeCell ref="L190:M190"/>
    <mergeCell ref="N190:O190"/>
    <mergeCell ref="Q190:R190"/>
    <mergeCell ref="F187:G187"/>
    <mergeCell ref="I187:J187"/>
    <mergeCell ref="L187:M187"/>
    <mergeCell ref="N187:O187"/>
    <mergeCell ref="Q187:R187"/>
    <mergeCell ref="F188:G188"/>
    <mergeCell ref="I188:J188"/>
    <mergeCell ref="L188:M188"/>
    <mergeCell ref="N188:O188"/>
    <mergeCell ref="Q188:R188"/>
    <mergeCell ref="F185:G185"/>
    <mergeCell ref="I185:J185"/>
    <mergeCell ref="L185:M185"/>
    <mergeCell ref="N185:O185"/>
    <mergeCell ref="Q185:R185"/>
    <mergeCell ref="F186:G186"/>
    <mergeCell ref="I186:J186"/>
    <mergeCell ref="L186:M186"/>
    <mergeCell ref="N186:O186"/>
    <mergeCell ref="Q186:R186"/>
    <mergeCell ref="F183:G183"/>
    <mergeCell ref="I183:J183"/>
    <mergeCell ref="L183:M183"/>
    <mergeCell ref="N183:O183"/>
    <mergeCell ref="Q183:R183"/>
    <mergeCell ref="F184:G184"/>
    <mergeCell ref="I184:J184"/>
    <mergeCell ref="L184:M184"/>
    <mergeCell ref="N184:O184"/>
    <mergeCell ref="Q184:R184"/>
    <mergeCell ref="F181:G181"/>
    <mergeCell ref="I181:J181"/>
    <mergeCell ref="L181:M181"/>
    <mergeCell ref="N181:O181"/>
    <mergeCell ref="Q181:R181"/>
    <mergeCell ref="F182:G182"/>
    <mergeCell ref="I182:J182"/>
    <mergeCell ref="L182:M182"/>
    <mergeCell ref="N182:O182"/>
    <mergeCell ref="Q182:R182"/>
    <mergeCell ref="F179:G179"/>
    <mergeCell ref="I179:J179"/>
    <mergeCell ref="L179:M179"/>
    <mergeCell ref="N179:O179"/>
    <mergeCell ref="Q179:R179"/>
    <mergeCell ref="F180:G180"/>
    <mergeCell ref="I180:J180"/>
    <mergeCell ref="L180:M180"/>
    <mergeCell ref="N180:O180"/>
    <mergeCell ref="Q180:R180"/>
    <mergeCell ref="F177:G177"/>
    <mergeCell ref="I177:J177"/>
    <mergeCell ref="L177:M177"/>
    <mergeCell ref="N177:O177"/>
    <mergeCell ref="Q177:R177"/>
    <mergeCell ref="F178:G178"/>
    <mergeCell ref="I178:J178"/>
    <mergeCell ref="L178:M178"/>
    <mergeCell ref="N178:O178"/>
    <mergeCell ref="Q178:R178"/>
    <mergeCell ref="F175:G175"/>
    <mergeCell ref="I175:J175"/>
    <mergeCell ref="L175:M175"/>
    <mergeCell ref="N175:O175"/>
    <mergeCell ref="Q175:R175"/>
    <mergeCell ref="F176:G176"/>
    <mergeCell ref="I176:J176"/>
    <mergeCell ref="L176:M176"/>
    <mergeCell ref="N176:O176"/>
    <mergeCell ref="Q176:R176"/>
    <mergeCell ref="F173:G173"/>
    <mergeCell ref="I173:J173"/>
    <mergeCell ref="L173:M173"/>
    <mergeCell ref="N173:O173"/>
    <mergeCell ref="Q173:R173"/>
    <mergeCell ref="F174:G174"/>
    <mergeCell ref="I174:J174"/>
    <mergeCell ref="L174:M174"/>
    <mergeCell ref="N174:O174"/>
    <mergeCell ref="Q174:R174"/>
    <mergeCell ref="F171:G171"/>
    <mergeCell ref="I171:J171"/>
    <mergeCell ref="L171:M171"/>
    <mergeCell ref="N171:O171"/>
    <mergeCell ref="Q171:R171"/>
    <mergeCell ref="F172:G172"/>
    <mergeCell ref="I172:J172"/>
    <mergeCell ref="L172:M172"/>
    <mergeCell ref="N172:O172"/>
    <mergeCell ref="Q172:R172"/>
    <mergeCell ref="F169:G169"/>
    <mergeCell ref="I169:J169"/>
    <mergeCell ref="L169:M169"/>
    <mergeCell ref="N169:O169"/>
    <mergeCell ref="Q169:R169"/>
    <mergeCell ref="F170:G170"/>
    <mergeCell ref="I170:J170"/>
    <mergeCell ref="L170:M170"/>
    <mergeCell ref="N170:O170"/>
    <mergeCell ref="Q170:R170"/>
    <mergeCell ref="F167:G167"/>
    <mergeCell ref="I167:J167"/>
    <mergeCell ref="L167:M167"/>
    <mergeCell ref="N167:O167"/>
    <mergeCell ref="Q167:R167"/>
    <mergeCell ref="F168:G168"/>
    <mergeCell ref="I168:J168"/>
    <mergeCell ref="L168:M168"/>
    <mergeCell ref="N168:O168"/>
    <mergeCell ref="Q168:R168"/>
    <mergeCell ref="F165:G165"/>
    <mergeCell ref="I165:J165"/>
    <mergeCell ref="L165:M165"/>
    <mergeCell ref="N165:O165"/>
    <mergeCell ref="Q165:R165"/>
    <mergeCell ref="F166:G166"/>
    <mergeCell ref="I166:J166"/>
    <mergeCell ref="L166:M166"/>
    <mergeCell ref="N166:O166"/>
    <mergeCell ref="Q166:R166"/>
    <mergeCell ref="F163:G163"/>
    <mergeCell ref="I163:J163"/>
    <mergeCell ref="L163:M163"/>
    <mergeCell ref="N163:O163"/>
    <mergeCell ref="Q163:R163"/>
    <mergeCell ref="F164:G164"/>
    <mergeCell ref="I164:J164"/>
    <mergeCell ref="L164:M164"/>
    <mergeCell ref="N164:O164"/>
    <mergeCell ref="Q164:R164"/>
    <mergeCell ref="F161:G161"/>
    <mergeCell ref="I161:J161"/>
    <mergeCell ref="L161:M161"/>
    <mergeCell ref="N161:O161"/>
    <mergeCell ref="Q161:R161"/>
    <mergeCell ref="F162:G162"/>
    <mergeCell ref="I162:J162"/>
    <mergeCell ref="L162:M162"/>
    <mergeCell ref="N162:O162"/>
    <mergeCell ref="Q162:R162"/>
    <mergeCell ref="F159:G159"/>
    <mergeCell ref="I159:J159"/>
    <mergeCell ref="L159:M159"/>
    <mergeCell ref="N159:O159"/>
    <mergeCell ref="Q159:R159"/>
    <mergeCell ref="F160:G160"/>
    <mergeCell ref="I160:J160"/>
    <mergeCell ref="L160:M160"/>
    <mergeCell ref="N160:O160"/>
    <mergeCell ref="Q160:R160"/>
    <mergeCell ref="F157:G157"/>
    <mergeCell ref="I157:J157"/>
    <mergeCell ref="L157:M157"/>
    <mergeCell ref="N157:O157"/>
    <mergeCell ref="Q157:R157"/>
    <mergeCell ref="F158:G158"/>
    <mergeCell ref="I158:J158"/>
    <mergeCell ref="L158:M158"/>
    <mergeCell ref="N158:O158"/>
    <mergeCell ref="Q158:R158"/>
    <mergeCell ref="F155:G155"/>
    <mergeCell ref="I155:J155"/>
    <mergeCell ref="L155:M155"/>
    <mergeCell ref="N155:O155"/>
    <mergeCell ref="Q155:R155"/>
    <mergeCell ref="F156:G156"/>
    <mergeCell ref="I156:J156"/>
    <mergeCell ref="L156:M156"/>
    <mergeCell ref="N156:O156"/>
    <mergeCell ref="Q156:R156"/>
    <mergeCell ref="F153:G153"/>
    <mergeCell ref="I153:J153"/>
    <mergeCell ref="L153:M153"/>
    <mergeCell ref="N153:O153"/>
    <mergeCell ref="Q153:R153"/>
    <mergeCell ref="F154:G154"/>
    <mergeCell ref="I154:J154"/>
    <mergeCell ref="L154:M154"/>
    <mergeCell ref="N154:O154"/>
    <mergeCell ref="Q154:R154"/>
    <mergeCell ref="F151:G151"/>
    <mergeCell ref="I151:J151"/>
    <mergeCell ref="L151:M151"/>
    <mergeCell ref="N151:O151"/>
    <mergeCell ref="Q151:R151"/>
    <mergeCell ref="F152:G152"/>
    <mergeCell ref="I152:J152"/>
    <mergeCell ref="L152:M152"/>
    <mergeCell ref="N152:O152"/>
    <mergeCell ref="Q152:R152"/>
    <mergeCell ref="F149:G149"/>
    <mergeCell ref="I149:J149"/>
    <mergeCell ref="L149:M149"/>
    <mergeCell ref="N149:O149"/>
    <mergeCell ref="Q149:R149"/>
    <mergeCell ref="F150:G150"/>
    <mergeCell ref="I150:J150"/>
    <mergeCell ref="L150:M150"/>
    <mergeCell ref="N150:O150"/>
    <mergeCell ref="Q150:R150"/>
    <mergeCell ref="F147:G147"/>
    <mergeCell ref="I147:J147"/>
    <mergeCell ref="L147:M147"/>
    <mergeCell ref="N147:O147"/>
    <mergeCell ref="Q147:R147"/>
    <mergeCell ref="F148:G148"/>
    <mergeCell ref="I148:J148"/>
    <mergeCell ref="L148:M148"/>
    <mergeCell ref="N148:O148"/>
    <mergeCell ref="Q148:R148"/>
    <mergeCell ref="F145:G145"/>
    <mergeCell ref="I145:J145"/>
    <mergeCell ref="L145:M145"/>
    <mergeCell ref="N145:O145"/>
    <mergeCell ref="Q145:R145"/>
    <mergeCell ref="F146:G146"/>
    <mergeCell ref="I146:J146"/>
    <mergeCell ref="L146:M146"/>
    <mergeCell ref="N146:O146"/>
    <mergeCell ref="Q146:R146"/>
    <mergeCell ref="F143:G143"/>
    <mergeCell ref="I143:J143"/>
    <mergeCell ref="L143:M143"/>
    <mergeCell ref="N143:O143"/>
    <mergeCell ref="Q143:R143"/>
    <mergeCell ref="F144:G144"/>
    <mergeCell ref="I144:J144"/>
    <mergeCell ref="L144:M144"/>
    <mergeCell ref="N144:O144"/>
    <mergeCell ref="Q144:R144"/>
    <mergeCell ref="F141:G141"/>
    <mergeCell ref="I141:J141"/>
    <mergeCell ref="L141:M141"/>
    <mergeCell ref="N141:O141"/>
    <mergeCell ref="Q141:R141"/>
    <mergeCell ref="F142:G142"/>
    <mergeCell ref="I142:J142"/>
    <mergeCell ref="L142:M142"/>
    <mergeCell ref="N142:O142"/>
    <mergeCell ref="Q142:R142"/>
    <mergeCell ref="F139:G139"/>
    <mergeCell ref="I139:J139"/>
    <mergeCell ref="L139:M139"/>
    <mergeCell ref="N139:O139"/>
    <mergeCell ref="Q139:R139"/>
    <mergeCell ref="F140:G140"/>
    <mergeCell ref="I140:J140"/>
    <mergeCell ref="L140:M140"/>
    <mergeCell ref="N140:O140"/>
    <mergeCell ref="Q140:R140"/>
    <mergeCell ref="F137:G137"/>
    <mergeCell ref="I137:J137"/>
    <mergeCell ref="L137:M137"/>
    <mergeCell ref="N137:O137"/>
    <mergeCell ref="Q137:R137"/>
    <mergeCell ref="F138:G138"/>
    <mergeCell ref="I138:J138"/>
    <mergeCell ref="L138:M138"/>
    <mergeCell ref="N138:O138"/>
    <mergeCell ref="Q138:R138"/>
    <mergeCell ref="F135:G135"/>
    <mergeCell ref="I135:J135"/>
    <mergeCell ref="L135:M135"/>
    <mergeCell ref="N135:O135"/>
    <mergeCell ref="Q135:R135"/>
    <mergeCell ref="F136:G136"/>
    <mergeCell ref="I136:J136"/>
    <mergeCell ref="L136:M136"/>
    <mergeCell ref="N136:O136"/>
    <mergeCell ref="Q136:R136"/>
    <mergeCell ref="F133:G133"/>
    <mergeCell ref="I133:J133"/>
    <mergeCell ref="L133:M133"/>
    <mergeCell ref="N133:O133"/>
    <mergeCell ref="Q133:R133"/>
    <mergeCell ref="F134:G134"/>
    <mergeCell ref="I134:J134"/>
    <mergeCell ref="L134:M134"/>
    <mergeCell ref="N134:O134"/>
    <mergeCell ref="Q134:R134"/>
    <mergeCell ref="F131:G131"/>
    <mergeCell ref="I131:J131"/>
    <mergeCell ref="L131:M131"/>
    <mergeCell ref="N131:O131"/>
    <mergeCell ref="Q131:R131"/>
    <mergeCell ref="F132:G132"/>
    <mergeCell ref="I132:J132"/>
    <mergeCell ref="L132:M132"/>
    <mergeCell ref="N132:O132"/>
    <mergeCell ref="Q132:R132"/>
    <mergeCell ref="F129:G129"/>
    <mergeCell ref="I129:J129"/>
    <mergeCell ref="L129:M129"/>
    <mergeCell ref="N129:O129"/>
    <mergeCell ref="Q129:R129"/>
    <mergeCell ref="F130:G130"/>
    <mergeCell ref="I130:J130"/>
    <mergeCell ref="L130:M130"/>
    <mergeCell ref="N130:O130"/>
    <mergeCell ref="Q130:R130"/>
    <mergeCell ref="F127:G127"/>
    <mergeCell ref="I127:J127"/>
    <mergeCell ref="L127:M127"/>
    <mergeCell ref="N127:O127"/>
    <mergeCell ref="Q127:R127"/>
    <mergeCell ref="F128:G128"/>
    <mergeCell ref="I128:J128"/>
    <mergeCell ref="L128:M128"/>
    <mergeCell ref="N128:O128"/>
    <mergeCell ref="Q128:R128"/>
    <mergeCell ref="F125:G125"/>
    <mergeCell ref="I125:J125"/>
    <mergeCell ref="L125:M125"/>
    <mergeCell ref="N125:O125"/>
    <mergeCell ref="Q125:R125"/>
    <mergeCell ref="F126:G126"/>
    <mergeCell ref="I126:J126"/>
    <mergeCell ref="L126:M126"/>
    <mergeCell ref="N126:O126"/>
    <mergeCell ref="Q126:R126"/>
    <mergeCell ref="F123:G123"/>
    <mergeCell ref="I123:J123"/>
    <mergeCell ref="L123:M123"/>
    <mergeCell ref="N123:O123"/>
    <mergeCell ref="Q123:R123"/>
    <mergeCell ref="F124:G124"/>
    <mergeCell ref="I124:J124"/>
    <mergeCell ref="L124:M124"/>
    <mergeCell ref="N124:O124"/>
    <mergeCell ref="Q124:R124"/>
    <mergeCell ref="F121:G121"/>
    <mergeCell ref="I121:J121"/>
    <mergeCell ref="L121:M121"/>
    <mergeCell ref="N121:O121"/>
    <mergeCell ref="Q121:R121"/>
    <mergeCell ref="F122:G122"/>
    <mergeCell ref="I122:J122"/>
    <mergeCell ref="L122:M122"/>
    <mergeCell ref="N122:O122"/>
    <mergeCell ref="Q122:R122"/>
    <mergeCell ref="F119:G119"/>
    <mergeCell ref="I119:J119"/>
    <mergeCell ref="L119:M119"/>
    <mergeCell ref="N119:O119"/>
    <mergeCell ref="Q119:R119"/>
    <mergeCell ref="F120:G120"/>
    <mergeCell ref="I120:J120"/>
    <mergeCell ref="L120:M120"/>
    <mergeCell ref="N120:O120"/>
    <mergeCell ref="Q120:R120"/>
    <mergeCell ref="F117:G117"/>
    <mergeCell ref="I117:J117"/>
    <mergeCell ref="L117:M117"/>
    <mergeCell ref="N117:O117"/>
    <mergeCell ref="Q117:R117"/>
    <mergeCell ref="F118:G118"/>
    <mergeCell ref="I118:J118"/>
    <mergeCell ref="L118:M118"/>
    <mergeCell ref="N118:O118"/>
    <mergeCell ref="Q118:R118"/>
    <mergeCell ref="F115:G115"/>
    <mergeCell ref="I115:J115"/>
    <mergeCell ref="L115:M115"/>
    <mergeCell ref="N115:O115"/>
    <mergeCell ref="Q115:R115"/>
    <mergeCell ref="F116:G116"/>
    <mergeCell ref="I116:J116"/>
    <mergeCell ref="L116:M116"/>
    <mergeCell ref="N116:O116"/>
    <mergeCell ref="Q116:R116"/>
    <mergeCell ref="F113:G113"/>
    <mergeCell ref="I113:J113"/>
    <mergeCell ref="L113:M113"/>
    <mergeCell ref="N113:O113"/>
    <mergeCell ref="Q113:R113"/>
    <mergeCell ref="F114:G114"/>
    <mergeCell ref="I114:J114"/>
    <mergeCell ref="L114:M114"/>
    <mergeCell ref="N114:O114"/>
    <mergeCell ref="Q114:R114"/>
    <mergeCell ref="F111:G111"/>
    <mergeCell ref="I111:J111"/>
    <mergeCell ref="L111:M111"/>
    <mergeCell ref="N111:O111"/>
    <mergeCell ref="Q111:R111"/>
    <mergeCell ref="F112:G112"/>
    <mergeCell ref="I112:J112"/>
    <mergeCell ref="L112:M112"/>
    <mergeCell ref="N112:O112"/>
    <mergeCell ref="Q112:R112"/>
    <mergeCell ref="F109:G109"/>
    <mergeCell ref="I109:J109"/>
    <mergeCell ref="L109:M109"/>
    <mergeCell ref="N109:O109"/>
    <mergeCell ref="Q109:R109"/>
    <mergeCell ref="F110:G110"/>
    <mergeCell ref="I110:J110"/>
    <mergeCell ref="L110:M110"/>
    <mergeCell ref="N110:O110"/>
    <mergeCell ref="Q110:R110"/>
    <mergeCell ref="F107:G107"/>
    <mergeCell ref="I107:J107"/>
    <mergeCell ref="L107:M107"/>
    <mergeCell ref="N107:O107"/>
    <mergeCell ref="Q107:R107"/>
    <mergeCell ref="F108:G108"/>
    <mergeCell ref="I108:J108"/>
    <mergeCell ref="L108:M108"/>
    <mergeCell ref="N108:O108"/>
    <mergeCell ref="Q108:R108"/>
    <mergeCell ref="F105:G105"/>
    <mergeCell ref="I105:J105"/>
    <mergeCell ref="L105:M105"/>
    <mergeCell ref="N105:O105"/>
    <mergeCell ref="Q105:R105"/>
    <mergeCell ref="F106:G106"/>
    <mergeCell ref="I106:J106"/>
    <mergeCell ref="L106:M106"/>
    <mergeCell ref="N106:O106"/>
    <mergeCell ref="Q106:R106"/>
    <mergeCell ref="F103:G103"/>
    <mergeCell ref="I103:J103"/>
    <mergeCell ref="L103:M103"/>
    <mergeCell ref="N103:O103"/>
    <mergeCell ref="Q103:R103"/>
    <mergeCell ref="F104:G104"/>
    <mergeCell ref="I104:J104"/>
    <mergeCell ref="L104:M104"/>
    <mergeCell ref="N104:O104"/>
    <mergeCell ref="Q104:R104"/>
    <mergeCell ref="F101:G101"/>
    <mergeCell ref="I101:J101"/>
    <mergeCell ref="L101:M101"/>
    <mergeCell ref="N101:O101"/>
    <mergeCell ref="Q101:R101"/>
    <mergeCell ref="F102:G102"/>
    <mergeCell ref="I102:J102"/>
    <mergeCell ref="L102:M102"/>
    <mergeCell ref="N102:O102"/>
    <mergeCell ref="Q102:R102"/>
    <mergeCell ref="F99:G99"/>
    <mergeCell ref="I99:J99"/>
    <mergeCell ref="L99:M99"/>
    <mergeCell ref="N99:O99"/>
    <mergeCell ref="Q99:R99"/>
    <mergeCell ref="F100:G100"/>
    <mergeCell ref="I100:J100"/>
    <mergeCell ref="L100:M100"/>
    <mergeCell ref="N100:O100"/>
    <mergeCell ref="Q100:R100"/>
    <mergeCell ref="F97:G97"/>
    <mergeCell ref="I97:J97"/>
    <mergeCell ref="L97:M97"/>
    <mergeCell ref="N97:O97"/>
    <mergeCell ref="Q97:R97"/>
    <mergeCell ref="F98:G98"/>
    <mergeCell ref="I98:J98"/>
    <mergeCell ref="L98:M98"/>
    <mergeCell ref="N98:O98"/>
    <mergeCell ref="Q98:R98"/>
    <mergeCell ref="F95:G95"/>
    <mergeCell ref="I95:J95"/>
    <mergeCell ref="L95:M95"/>
    <mergeCell ref="N95:O95"/>
    <mergeCell ref="Q95:R95"/>
    <mergeCell ref="F96:G96"/>
    <mergeCell ref="I96:J96"/>
    <mergeCell ref="L96:M96"/>
    <mergeCell ref="N96:O96"/>
    <mergeCell ref="Q96:R96"/>
    <mergeCell ref="F93:G93"/>
    <mergeCell ref="I93:J93"/>
    <mergeCell ref="L93:M93"/>
    <mergeCell ref="N93:O93"/>
    <mergeCell ref="Q93:R93"/>
    <mergeCell ref="F94:G94"/>
    <mergeCell ref="I94:J94"/>
    <mergeCell ref="L94:M94"/>
    <mergeCell ref="N94:O94"/>
    <mergeCell ref="Q94:R94"/>
    <mergeCell ref="F91:G91"/>
    <mergeCell ref="I91:J91"/>
    <mergeCell ref="L91:M91"/>
    <mergeCell ref="N91:O91"/>
    <mergeCell ref="Q91:R91"/>
    <mergeCell ref="F92:G92"/>
    <mergeCell ref="I92:J92"/>
    <mergeCell ref="L92:M92"/>
    <mergeCell ref="N92:O92"/>
    <mergeCell ref="Q92:R92"/>
    <mergeCell ref="F89:G89"/>
    <mergeCell ref="I89:J89"/>
    <mergeCell ref="L89:M89"/>
    <mergeCell ref="N89:O89"/>
    <mergeCell ref="Q89:R89"/>
    <mergeCell ref="F90:G90"/>
    <mergeCell ref="I90:J90"/>
    <mergeCell ref="L90:M90"/>
    <mergeCell ref="N90:O90"/>
    <mergeCell ref="Q90:R90"/>
    <mergeCell ref="F87:G87"/>
    <mergeCell ref="I87:J87"/>
    <mergeCell ref="L87:M87"/>
    <mergeCell ref="N87:O87"/>
    <mergeCell ref="Q87:R87"/>
    <mergeCell ref="F88:G88"/>
    <mergeCell ref="I88:J88"/>
    <mergeCell ref="L88:M88"/>
    <mergeCell ref="N88:O88"/>
    <mergeCell ref="Q88:R88"/>
    <mergeCell ref="F85:G85"/>
    <mergeCell ref="I85:J85"/>
    <mergeCell ref="L85:M85"/>
    <mergeCell ref="N85:O85"/>
    <mergeCell ref="Q85:R85"/>
    <mergeCell ref="F86:G86"/>
    <mergeCell ref="I86:J86"/>
    <mergeCell ref="L86:M86"/>
    <mergeCell ref="N86:O86"/>
    <mergeCell ref="Q86:R86"/>
    <mergeCell ref="F83:G83"/>
    <mergeCell ref="I83:J83"/>
    <mergeCell ref="L83:M83"/>
    <mergeCell ref="N83:O83"/>
    <mergeCell ref="Q83:R83"/>
    <mergeCell ref="F84:G84"/>
    <mergeCell ref="I84:J84"/>
    <mergeCell ref="L84:M84"/>
    <mergeCell ref="N84:O84"/>
    <mergeCell ref="Q84:R84"/>
    <mergeCell ref="F81:G81"/>
    <mergeCell ref="I81:J81"/>
    <mergeCell ref="L81:M81"/>
    <mergeCell ref="N81:O81"/>
    <mergeCell ref="Q81:R81"/>
    <mergeCell ref="F82:G82"/>
    <mergeCell ref="I82:J82"/>
    <mergeCell ref="L82:M82"/>
    <mergeCell ref="N82:O82"/>
    <mergeCell ref="Q82:R82"/>
    <mergeCell ref="F79:G79"/>
    <mergeCell ref="I79:J79"/>
    <mergeCell ref="L79:M79"/>
    <mergeCell ref="N79:O79"/>
    <mergeCell ref="Q79:R79"/>
    <mergeCell ref="F80:G80"/>
    <mergeCell ref="I80:J80"/>
    <mergeCell ref="L80:M80"/>
    <mergeCell ref="N80:O80"/>
    <mergeCell ref="Q80:R80"/>
    <mergeCell ref="F77:G77"/>
    <mergeCell ref="I77:J77"/>
    <mergeCell ref="L77:M77"/>
    <mergeCell ref="N77:O77"/>
    <mergeCell ref="Q77:R77"/>
    <mergeCell ref="F78:G78"/>
    <mergeCell ref="I78:J78"/>
    <mergeCell ref="L78:M78"/>
    <mergeCell ref="N78:O78"/>
    <mergeCell ref="Q78:R78"/>
    <mergeCell ref="F75:G75"/>
    <mergeCell ref="I75:J75"/>
    <mergeCell ref="L75:M75"/>
    <mergeCell ref="N75:O75"/>
    <mergeCell ref="Q75:R75"/>
    <mergeCell ref="F76:G76"/>
    <mergeCell ref="I76:J76"/>
    <mergeCell ref="L76:M76"/>
    <mergeCell ref="N76:O76"/>
    <mergeCell ref="Q76:R76"/>
    <mergeCell ref="F73:G73"/>
    <mergeCell ref="I73:J73"/>
    <mergeCell ref="L73:M73"/>
    <mergeCell ref="N73:O73"/>
    <mergeCell ref="Q73:R73"/>
    <mergeCell ref="F74:G74"/>
    <mergeCell ref="I74:J74"/>
    <mergeCell ref="L74:M74"/>
    <mergeCell ref="N74:O74"/>
    <mergeCell ref="Q74:R74"/>
    <mergeCell ref="F71:G71"/>
    <mergeCell ref="I71:J71"/>
    <mergeCell ref="L71:M71"/>
    <mergeCell ref="N71:O71"/>
    <mergeCell ref="Q71:R71"/>
    <mergeCell ref="F72:G72"/>
    <mergeCell ref="I72:J72"/>
    <mergeCell ref="L72:M72"/>
    <mergeCell ref="N72:O72"/>
    <mergeCell ref="Q72:R72"/>
    <mergeCell ref="F69:G69"/>
    <mergeCell ref="I69:J69"/>
    <mergeCell ref="L69:M69"/>
    <mergeCell ref="N69:O69"/>
    <mergeCell ref="Q69:R69"/>
    <mergeCell ref="F70:G70"/>
    <mergeCell ref="I70:J70"/>
    <mergeCell ref="L70:M70"/>
    <mergeCell ref="N70:O70"/>
    <mergeCell ref="Q70:R70"/>
    <mergeCell ref="F67:G67"/>
    <mergeCell ref="I67:J67"/>
    <mergeCell ref="L67:M67"/>
    <mergeCell ref="N67:O67"/>
    <mergeCell ref="Q67:R67"/>
    <mergeCell ref="F68:G68"/>
    <mergeCell ref="I68:J68"/>
    <mergeCell ref="L68:M68"/>
    <mergeCell ref="N68:O68"/>
    <mergeCell ref="Q68:R68"/>
    <mergeCell ref="F65:G65"/>
    <mergeCell ref="I65:J65"/>
    <mergeCell ref="L65:M65"/>
    <mergeCell ref="N65:O65"/>
    <mergeCell ref="Q65:R65"/>
    <mergeCell ref="F66:G66"/>
    <mergeCell ref="I66:J66"/>
    <mergeCell ref="L66:M66"/>
    <mergeCell ref="N66:O66"/>
    <mergeCell ref="Q66:R66"/>
    <mergeCell ref="F63:G63"/>
    <mergeCell ref="I63:J63"/>
    <mergeCell ref="L63:M63"/>
    <mergeCell ref="N63:O63"/>
    <mergeCell ref="Q63:R63"/>
    <mergeCell ref="F64:G64"/>
    <mergeCell ref="I64:J64"/>
    <mergeCell ref="L64:M64"/>
    <mergeCell ref="N64:O64"/>
    <mergeCell ref="Q64:R64"/>
    <mergeCell ref="F61:G61"/>
    <mergeCell ref="I61:J61"/>
    <mergeCell ref="L61:M61"/>
    <mergeCell ref="N61:O61"/>
    <mergeCell ref="Q61:R61"/>
    <mergeCell ref="F62:G62"/>
    <mergeCell ref="I62:J62"/>
    <mergeCell ref="L62:M62"/>
    <mergeCell ref="N62:O62"/>
    <mergeCell ref="Q62:R62"/>
    <mergeCell ref="F59:G59"/>
    <mergeCell ref="I59:J59"/>
    <mergeCell ref="L59:M59"/>
    <mergeCell ref="N59:O59"/>
    <mergeCell ref="Q59:R59"/>
    <mergeCell ref="F60:G60"/>
    <mergeCell ref="I60:J60"/>
    <mergeCell ref="L60:M60"/>
    <mergeCell ref="N60:O60"/>
    <mergeCell ref="Q60:R60"/>
    <mergeCell ref="F57:G57"/>
    <mergeCell ref="I57:J57"/>
    <mergeCell ref="L57:M57"/>
    <mergeCell ref="N57:O57"/>
    <mergeCell ref="Q57:R57"/>
    <mergeCell ref="F58:G58"/>
    <mergeCell ref="I58:J58"/>
    <mergeCell ref="L58:M58"/>
    <mergeCell ref="N58:O58"/>
    <mergeCell ref="Q58:R58"/>
    <mergeCell ref="F55:G55"/>
    <mergeCell ref="I55:J55"/>
    <mergeCell ref="L55:M55"/>
    <mergeCell ref="N55:O55"/>
    <mergeCell ref="Q55:R55"/>
    <mergeCell ref="F56:G56"/>
    <mergeCell ref="I56:J56"/>
    <mergeCell ref="L56:M56"/>
    <mergeCell ref="N56:O56"/>
    <mergeCell ref="Q56:R56"/>
    <mergeCell ref="F53:G53"/>
    <mergeCell ref="I53:J53"/>
    <mergeCell ref="L53:M53"/>
    <mergeCell ref="N53:O53"/>
    <mergeCell ref="Q53:R53"/>
    <mergeCell ref="F54:G54"/>
    <mergeCell ref="I54:J54"/>
    <mergeCell ref="L54:M54"/>
    <mergeCell ref="N54:O54"/>
    <mergeCell ref="Q54:R54"/>
    <mergeCell ref="F51:G51"/>
    <mergeCell ref="I51:J51"/>
    <mergeCell ref="L51:M51"/>
    <mergeCell ref="N51:O51"/>
    <mergeCell ref="Q51:R51"/>
    <mergeCell ref="F52:G52"/>
    <mergeCell ref="I52:J52"/>
    <mergeCell ref="L52:M52"/>
    <mergeCell ref="N52:O52"/>
    <mergeCell ref="Q52:R52"/>
    <mergeCell ref="F49:G49"/>
    <mergeCell ref="I49:J49"/>
    <mergeCell ref="L49:M49"/>
    <mergeCell ref="N49:O49"/>
    <mergeCell ref="Q49:R49"/>
    <mergeCell ref="F50:G50"/>
    <mergeCell ref="I50:J50"/>
    <mergeCell ref="L50:M50"/>
    <mergeCell ref="N50:O50"/>
    <mergeCell ref="Q50:R50"/>
    <mergeCell ref="F47:G47"/>
    <mergeCell ref="I47:J47"/>
    <mergeCell ref="L47:M47"/>
    <mergeCell ref="N47:O47"/>
    <mergeCell ref="Q47:R47"/>
    <mergeCell ref="F48:G48"/>
    <mergeCell ref="I48:J48"/>
    <mergeCell ref="L48:M48"/>
    <mergeCell ref="N48:O48"/>
    <mergeCell ref="Q48:R48"/>
    <mergeCell ref="F45:G45"/>
    <mergeCell ref="I45:J45"/>
    <mergeCell ref="L45:M45"/>
    <mergeCell ref="N45:O45"/>
    <mergeCell ref="Q45:R45"/>
    <mergeCell ref="F46:G46"/>
    <mergeCell ref="I46:J46"/>
    <mergeCell ref="L46:M46"/>
    <mergeCell ref="N46:O46"/>
    <mergeCell ref="Q46:R46"/>
    <mergeCell ref="F43:G43"/>
    <mergeCell ref="I43:J43"/>
    <mergeCell ref="L43:M43"/>
    <mergeCell ref="N43:O43"/>
    <mergeCell ref="Q43:R43"/>
    <mergeCell ref="F44:G44"/>
    <mergeCell ref="I44:J44"/>
    <mergeCell ref="L44:M44"/>
    <mergeCell ref="N44:O44"/>
    <mergeCell ref="Q44:R44"/>
    <mergeCell ref="F41:G41"/>
    <mergeCell ref="I41:J41"/>
    <mergeCell ref="L41:M41"/>
    <mergeCell ref="N41:O41"/>
    <mergeCell ref="Q41:R41"/>
    <mergeCell ref="F42:G42"/>
    <mergeCell ref="I42:J42"/>
    <mergeCell ref="L42:M42"/>
    <mergeCell ref="N42:O42"/>
    <mergeCell ref="Q42:R42"/>
    <mergeCell ref="F39:G39"/>
    <mergeCell ref="I39:J39"/>
    <mergeCell ref="L39:M39"/>
    <mergeCell ref="N39:O39"/>
    <mergeCell ref="Q39:R39"/>
    <mergeCell ref="F40:G40"/>
    <mergeCell ref="I40:J40"/>
    <mergeCell ref="L40:M40"/>
    <mergeCell ref="N40:O40"/>
    <mergeCell ref="Q40:R40"/>
    <mergeCell ref="F37:G37"/>
    <mergeCell ref="I37:J37"/>
    <mergeCell ref="L37:M37"/>
    <mergeCell ref="N37:O37"/>
    <mergeCell ref="Q37:R37"/>
    <mergeCell ref="F38:G38"/>
    <mergeCell ref="I38:J38"/>
    <mergeCell ref="L38:M38"/>
    <mergeCell ref="N38:O38"/>
    <mergeCell ref="Q38:R38"/>
    <mergeCell ref="F35:G35"/>
    <mergeCell ref="I35:J35"/>
    <mergeCell ref="L35:M35"/>
    <mergeCell ref="N35:O35"/>
    <mergeCell ref="Q35:R35"/>
    <mergeCell ref="F36:G36"/>
    <mergeCell ref="I36:J36"/>
    <mergeCell ref="L36:M36"/>
    <mergeCell ref="N36:O36"/>
    <mergeCell ref="Q36:R36"/>
    <mergeCell ref="F33:G33"/>
    <mergeCell ref="I33:J33"/>
    <mergeCell ref="L33:M33"/>
    <mergeCell ref="N33:O33"/>
    <mergeCell ref="Q33:R33"/>
    <mergeCell ref="F34:G34"/>
    <mergeCell ref="I34:J34"/>
    <mergeCell ref="L34:M34"/>
    <mergeCell ref="N34:O34"/>
    <mergeCell ref="Q34:R34"/>
    <mergeCell ref="F31:G31"/>
    <mergeCell ref="I31:J31"/>
    <mergeCell ref="L31:M31"/>
    <mergeCell ref="N31:O31"/>
    <mergeCell ref="Q31:R31"/>
    <mergeCell ref="F32:G32"/>
    <mergeCell ref="I32:J32"/>
    <mergeCell ref="L32:M32"/>
    <mergeCell ref="N32:O32"/>
    <mergeCell ref="Q32:R32"/>
    <mergeCell ref="F29:G29"/>
    <mergeCell ref="I29:J29"/>
    <mergeCell ref="L29:M29"/>
    <mergeCell ref="N29:O29"/>
    <mergeCell ref="Q29:R29"/>
    <mergeCell ref="F30:G30"/>
    <mergeCell ref="I30:J30"/>
    <mergeCell ref="L30:M30"/>
    <mergeCell ref="N30:O30"/>
    <mergeCell ref="Q30:R30"/>
    <mergeCell ref="F27:G27"/>
    <mergeCell ref="I27:J27"/>
    <mergeCell ref="L27:M27"/>
    <mergeCell ref="N27:O27"/>
    <mergeCell ref="Q27:R27"/>
    <mergeCell ref="F28:G28"/>
    <mergeCell ref="I28:J28"/>
    <mergeCell ref="L28:M28"/>
    <mergeCell ref="N28:O28"/>
    <mergeCell ref="Q28:R28"/>
    <mergeCell ref="F25:G25"/>
    <mergeCell ref="I25:J25"/>
    <mergeCell ref="L25:M25"/>
    <mergeCell ref="N25:O25"/>
    <mergeCell ref="Q25:R25"/>
    <mergeCell ref="F26:G26"/>
    <mergeCell ref="I26:J26"/>
    <mergeCell ref="L26:M26"/>
    <mergeCell ref="N26:O26"/>
    <mergeCell ref="Q26:R26"/>
    <mergeCell ref="F23:G23"/>
    <mergeCell ref="I23:J23"/>
    <mergeCell ref="L23:M23"/>
    <mergeCell ref="N23:O23"/>
    <mergeCell ref="Q23:R23"/>
    <mergeCell ref="F24:G24"/>
    <mergeCell ref="I24:J24"/>
    <mergeCell ref="L24:M24"/>
    <mergeCell ref="N24:O24"/>
    <mergeCell ref="Q24:R24"/>
    <mergeCell ref="F21:G21"/>
    <mergeCell ref="I21:K21"/>
    <mergeCell ref="L21:M21"/>
    <mergeCell ref="N21:O21"/>
    <mergeCell ref="Q21:R21"/>
    <mergeCell ref="F22:G22"/>
    <mergeCell ref="I22:J22"/>
    <mergeCell ref="L22:M22"/>
    <mergeCell ref="N22:O22"/>
    <mergeCell ref="Q22:R22"/>
    <mergeCell ref="A1:T1"/>
    <mergeCell ref="A3:B3"/>
    <mergeCell ref="C3:D3"/>
    <mergeCell ref="A4:B4"/>
    <mergeCell ref="C4:E4"/>
    <mergeCell ref="A5:B5"/>
    <mergeCell ref="C5:E5"/>
    <mergeCell ref="C15:D15"/>
    <mergeCell ref="C17:D17"/>
    <mergeCell ref="A8:E8"/>
    <mergeCell ref="A13:D13"/>
    <mergeCell ref="E13:F13"/>
    <mergeCell ref="C18:D18"/>
    <mergeCell ref="A9:B9"/>
    <mergeCell ref="C9:E9"/>
    <mergeCell ref="A6:B6"/>
    <mergeCell ref="C6:E6"/>
    <mergeCell ref="A11:D11"/>
    <mergeCell ref="E11:F11"/>
    <mergeCell ref="A16:A18"/>
    <mergeCell ref="C16:D16"/>
    <mergeCell ref="A7:B7"/>
    <mergeCell ref="C7:E7"/>
    <mergeCell ref="A12:D12"/>
    <mergeCell ref="E12:F12"/>
  </mergeCells>
  <conditionalFormatting sqref="I42:I51 I72:I81 I102:I111 I132:I141 I162:I171 I192:I201 B22:H221 I212:I221 L22:O221 Q22:S221">
    <cfRule type="cellIs" dxfId="209" priority="49" operator="equal">
      <formula>"Pneu Rodando"</formula>
    </cfRule>
  </conditionalFormatting>
  <conditionalFormatting sqref="Q22:R221">
    <cfRule type="cellIs" dxfId="208" priority="48" operator="equal">
      <formula>"Sucata"</formula>
    </cfRule>
  </conditionalFormatting>
  <conditionalFormatting sqref="K22:K221">
    <cfRule type="cellIs" dxfId="207" priority="44" operator="equal">
      <formula>"Rodando"</formula>
    </cfRule>
    <cfRule type="cellIs" dxfId="206" priority="45" operator="equal">
      <formula>"""Rodando"""</formula>
    </cfRule>
    <cfRule type="cellIs" dxfId="205" priority="46" operator="equal">
      <formula>"Rodando"</formula>
    </cfRule>
    <cfRule type="cellIs" dxfId="204" priority="47" operator="equal">
      <formula>"Rodando"</formula>
    </cfRule>
  </conditionalFormatting>
  <conditionalFormatting sqref="K22:K221">
    <cfRule type="cellIs" dxfId="203" priority="43" operator="equal">
      <formula>"Rodando"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820"/>
  <sheetViews>
    <sheetView workbookViewId="0">
      <selection activeCell="R11" sqref="R11"/>
    </sheetView>
  </sheetViews>
  <sheetFormatPr defaultRowHeight="15" x14ac:dyDescent="0.2"/>
  <cols>
    <col min="1" max="1" width="15.6015625" customWidth="1"/>
    <col min="2" max="2" width="14.390625" customWidth="1"/>
    <col min="3" max="3" width="12.10546875" customWidth="1"/>
    <col min="4" max="4" width="9.953125" customWidth="1"/>
    <col min="5" max="5" width="13.5859375" customWidth="1"/>
    <col min="6" max="6" width="11.43359375" customWidth="1"/>
    <col min="8" max="8" width="13.44921875" customWidth="1"/>
    <col min="9" max="9" width="11.1640625" customWidth="1"/>
    <col min="11" max="11" width="13.1796875" customWidth="1"/>
    <col min="12" max="12" width="10.89453125" customWidth="1"/>
    <col min="16" max="16" width="11.02734375" customWidth="1"/>
    <col min="18" max="18" width="10.625" customWidth="1"/>
  </cols>
  <sheetData>
    <row r="1" spans="1:28" ht="23.25" x14ac:dyDescent="0.3">
      <c r="A1" s="149" t="s">
        <v>65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2"/>
      <c r="V1" s="2"/>
      <c r="W1" s="2"/>
      <c r="X1" s="2"/>
      <c r="Y1" s="2"/>
      <c r="Z1" s="2"/>
      <c r="AA1" s="2"/>
      <c r="AB1" s="2"/>
    </row>
    <row r="2" spans="1:28" ht="20.100000000000001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2"/>
      <c r="V2" s="2"/>
      <c r="W2" s="2"/>
      <c r="X2" s="2"/>
      <c r="Y2" s="2"/>
      <c r="Z2" s="2"/>
      <c r="AA2" s="2"/>
      <c r="AB2" s="2"/>
    </row>
    <row r="3" spans="1:28" ht="20.100000000000001" customHeight="1" x14ac:dyDescent="0.3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2"/>
      <c r="V3" s="2"/>
      <c r="W3" s="2"/>
      <c r="X3" s="2"/>
      <c r="Y3" s="2"/>
      <c r="Z3" s="2"/>
      <c r="AA3" s="2"/>
      <c r="AB3" s="2"/>
    </row>
    <row r="4" spans="1:28" ht="20.100000000000001" customHeight="1" x14ac:dyDescent="0.3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2"/>
      <c r="V4" s="2"/>
      <c r="W4" s="2"/>
      <c r="X4" s="2"/>
      <c r="Y4" s="2"/>
      <c r="Z4" s="2"/>
      <c r="AA4" s="2"/>
      <c r="AB4" s="2"/>
    </row>
    <row r="5" spans="1:28" ht="20.100000000000001" customHeight="1" x14ac:dyDescent="0.3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2"/>
      <c r="V5" s="2"/>
      <c r="W5" s="2"/>
      <c r="X5" s="2"/>
      <c r="Y5" s="2"/>
      <c r="Z5" s="2"/>
      <c r="AA5" s="2"/>
      <c r="AB5" s="2"/>
    </row>
    <row r="6" spans="1:28" ht="20.100000000000001" customHeight="1" x14ac:dyDescent="0.3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2"/>
      <c r="V6" s="2"/>
      <c r="W6" s="2"/>
      <c r="X6" s="2"/>
      <c r="Y6" s="2"/>
      <c r="Z6" s="2"/>
      <c r="AA6" s="2"/>
      <c r="AB6" s="2"/>
    </row>
    <row r="7" spans="1:28" ht="20.100000000000001" customHeight="1" x14ac:dyDescent="0.3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2"/>
      <c r="V7" s="2"/>
      <c r="W7" s="2"/>
      <c r="X7" s="2"/>
      <c r="Y7" s="2"/>
      <c r="Z7" s="2"/>
      <c r="AA7" s="2"/>
      <c r="AB7" s="2"/>
    </row>
    <row r="8" spans="1:28" ht="20.100000000000001" customHeight="1" x14ac:dyDescent="0.3">
      <c r="A8" s="52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2"/>
      <c r="V8" s="2"/>
      <c r="W8" s="2"/>
      <c r="X8" s="2"/>
      <c r="Y8" s="2"/>
      <c r="Z8" s="2"/>
      <c r="AA8" s="2"/>
      <c r="AB8" s="2"/>
    </row>
    <row r="9" spans="1:28" ht="20.100000000000001" customHeight="1" x14ac:dyDescent="0.3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2"/>
      <c r="V9" s="2"/>
      <c r="W9" s="2"/>
      <c r="X9" s="2"/>
      <c r="Y9" s="2"/>
      <c r="Z9" s="2"/>
      <c r="AA9" s="2"/>
      <c r="AB9" s="2"/>
    </row>
    <row r="10" spans="1:28" ht="20.100000000000001" customHeight="1" x14ac:dyDescent="0.3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2"/>
      <c r="V10" s="2"/>
      <c r="W10" s="2"/>
      <c r="X10" s="2"/>
      <c r="Y10" s="2"/>
      <c r="Z10" s="2"/>
      <c r="AA10" s="2"/>
      <c r="AB10" s="2"/>
    </row>
    <row r="11" spans="1:28" ht="20.100000000000001" customHeight="1" x14ac:dyDescent="0.3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2"/>
      <c r="V11" s="2"/>
      <c r="W11" s="2"/>
      <c r="X11" s="2"/>
      <c r="Y11" s="2"/>
      <c r="Z11" s="2"/>
      <c r="AA11" s="2"/>
      <c r="AB11" s="2"/>
    </row>
    <row r="12" spans="1:28" ht="20.100000000000001" customHeight="1" x14ac:dyDescent="0.3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2"/>
      <c r="V12" s="2"/>
      <c r="W12" s="2"/>
      <c r="X12" s="2"/>
      <c r="Y12" s="2"/>
      <c r="Z12" s="2"/>
      <c r="AA12" s="2"/>
      <c r="AB12" s="2"/>
    </row>
    <row r="13" spans="1:28" ht="20.100000000000001" customHeight="1" x14ac:dyDescent="0.3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2"/>
      <c r="U13" s="2"/>
      <c r="V13" s="2"/>
      <c r="W13" s="2"/>
      <c r="X13" s="2"/>
      <c r="Y13" s="2"/>
      <c r="Z13" s="2"/>
      <c r="AA13" s="2"/>
      <c r="AB13" s="2"/>
    </row>
    <row r="14" spans="1:28" ht="20.100000000000001" customHeight="1" x14ac:dyDescent="0.2">
      <c r="A14" s="44" t="s">
        <v>148</v>
      </c>
      <c r="B14" s="7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20.100000000000001" customHeight="1" x14ac:dyDescent="0.2">
      <c r="A15" s="130" t="s">
        <v>50</v>
      </c>
      <c r="B15" s="132"/>
      <c r="C15" s="74"/>
      <c r="D15" s="73" t="s">
        <v>79</v>
      </c>
      <c r="E15" s="73" t="s">
        <v>67</v>
      </c>
      <c r="F15" s="73" t="s">
        <v>68</v>
      </c>
      <c r="G15" s="73" t="s">
        <v>137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0.100000000000001" customHeight="1" x14ac:dyDescent="0.2">
      <c r="A16" s="282" t="s">
        <v>66</v>
      </c>
      <c r="B16" s="283"/>
      <c r="C16" s="284"/>
      <c r="D16" s="74"/>
      <c r="E16" s="74"/>
      <c r="F16" s="74"/>
      <c r="G16" s="74"/>
      <c r="H16" s="2"/>
      <c r="I16" s="2"/>
      <c r="J16" s="2"/>
      <c r="K16" s="2"/>
      <c r="L16" s="2"/>
      <c r="M16" s="2"/>
      <c r="N16" s="109" t="s">
        <v>133</v>
      </c>
      <c r="O16" s="110"/>
      <c r="P16" s="110"/>
      <c r="Q16" s="111"/>
      <c r="R16" s="159">
        <f>MAX(P32,P49,P66)</f>
        <v>0</v>
      </c>
      <c r="S16" s="159"/>
      <c r="T16" s="2"/>
      <c r="U16" s="2"/>
      <c r="V16" s="2"/>
      <c r="W16" s="2"/>
      <c r="X16" s="2"/>
      <c r="Y16" s="2"/>
      <c r="Z16" s="2"/>
      <c r="AA16" s="2"/>
      <c r="AB16" s="2"/>
    </row>
    <row r="17" spans="1:28" ht="20.100000000000001" customHeight="1" x14ac:dyDescent="0.2">
      <c r="A17" s="259" t="s">
        <v>71</v>
      </c>
      <c r="B17" s="259"/>
      <c r="C17" s="86" t="s">
        <v>35</v>
      </c>
      <c r="D17" s="259" t="s">
        <v>71</v>
      </c>
      <c r="E17" s="259"/>
      <c r="F17" s="86" t="s">
        <v>35</v>
      </c>
      <c r="G17" s="259" t="s">
        <v>71</v>
      </c>
      <c r="H17" s="259"/>
      <c r="I17" s="86" t="s">
        <v>35</v>
      </c>
      <c r="J17" s="259" t="s">
        <v>71</v>
      </c>
      <c r="K17" s="259"/>
      <c r="L17" s="86" t="s">
        <v>35</v>
      </c>
      <c r="M17" s="2"/>
      <c r="N17" s="109" t="s">
        <v>134</v>
      </c>
      <c r="O17" s="110"/>
      <c r="P17" s="110"/>
      <c r="Q17" s="111"/>
      <c r="R17" s="155">
        <f>MAX(O33,O50,O67)</f>
        <v>0</v>
      </c>
      <c r="S17" s="155"/>
      <c r="T17" s="2"/>
      <c r="U17" s="2"/>
      <c r="V17" s="2"/>
      <c r="W17" s="2"/>
      <c r="X17" s="2"/>
      <c r="Y17" s="2"/>
      <c r="Z17" s="2"/>
      <c r="AA17" s="2"/>
      <c r="AB17" s="2"/>
    </row>
    <row r="18" spans="1:28" ht="20.100000000000001" customHeight="1" x14ac:dyDescent="0.2">
      <c r="A18" s="277" t="s">
        <v>78</v>
      </c>
      <c r="B18" s="15" t="s">
        <v>72</v>
      </c>
      <c r="C18" s="29"/>
      <c r="D18" s="277" t="s">
        <v>80</v>
      </c>
      <c r="E18" s="15" t="s">
        <v>72</v>
      </c>
      <c r="F18" s="29"/>
      <c r="G18" s="277" t="s">
        <v>81</v>
      </c>
      <c r="H18" s="15" t="s">
        <v>72</v>
      </c>
      <c r="I18" s="29"/>
      <c r="J18" s="277" t="s">
        <v>88</v>
      </c>
      <c r="K18" s="15" t="s">
        <v>72</v>
      </c>
      <c r="L18" s="29"/>
      <c r="M18" s="2"/>
      <c r="N18" s="152" t="s">
        <v>158</v>
      </c>
      <c r="O18" s="152"/>
      <c r="P18" s="152"/>
      <c r="Q18" s="153"/>
      <c r="R18" s="61">
        <f>IF(AND(P49 &lt; P32,P32 &gt; P66),IF(C34="X",("1º Eixo"),(0)),(IF(AND(P32 &lt; P49,P49 &gt; P66),IF(C51="X",("1º Eixo"),(0)),(IF(AND(P32 &lt; P66,P66 &gt; P49),IF(C68="X",("1º Eixo"),(0)),(0))))))</f>
        <v>0</v>
      </c>
      <c r="S18" s="62">
        <f>IF(AND(P49 &lt; P32,P32 &gt; P66),IF(C37="X",("2º Eixo"),(0)),(IF(AND(P32 &lt; P49,P49 &gt; P66),IF(C54="X",("2º Eixo"),(0)),(IF(AND(P32 &lt; P66,P66 &gt; P49),IF(C71="X",("2º Eixo"),(0)),(0))))))</f>
        <v>0</v>
      </c>
      <c r="T18" s="2"/>
      <c r="U18" s="2"/>
      <c r="V18" s="2"/>
      <c r="W18" s="2"/>
      <c r="X18" s="2"/>
      <c r="Y18" s="2"/>
      <c r="Z18" s="2"/>
      <c r="AA18" s="2"/>
      <c r="AB18" s="2"/>
    </row>
    <row r="19" spans="1:28" ht="20.100000000000001" customHeight="1" x14ac:dyDescent="0.2">
      <c r="A19" s="278"/>
      <c r="B19" s="15" t="s">
        <v>157</v>
      </c>
      <c r="C19" s="29"/>
      <c r="D19" s="278"/>
      <c r="E19" s="15" t="s">
        <v>157</v>
      </c>
      <c r="F19" s="29"/>
      <c r="G19" s="278"/>
      <c r="H19" s="15" t="s">
        <v>157</v>
      </c>
      <c r="I19" s="29"/>
      <c r="J19" s="278"/>
      <c r="K19" s="15" t="s">
        <v>157</v>
      </c>
      <c r="L19" s="29"/>
      <c r="M19" s="2"/>
      <c r="N19" s="152"/>
      <c r="O19" s="152"/>
      <c r="P19" s="152"/>
      <c r="Q19" s="153"/>
      <c r="R19" s="63">
        <f>IF(AND(P49 &lt; P32,P32 &gt; P66),IF(C40="X",("3º Eixo"),(0)),(IF(AND(P32 &lt; P49,P49 &gt; P66),IF(C57="X",("3º Eixo"),(0)),(IF(AND(P32 &lt; P66,P66 &gt; P49),IF(C74="X",("3º Eixo"),(0)),(0))))))</f>
        <v>0</v>
      </c>
      <c r="S19" s="64">
        <f>IF(AND(P49 &lt; P32,P32 &gt; P66),IF(C43="X",("4º Eixo"),(0)),(IF(AND(P32 &lt; P49,P49 &gt; P66),IF(C60="X",("4º Eixo"),(0)),(IF(AND(P32 &lt; P66,P66 &gt; P49),IF(C77="X",("4º Eixo"),(0)),(0))))))</f>
        <v>0</v>
      </c>
      <c r="T19" s="2"/>
      <c r="U19" s="2"/>
      <c r="V19" s="2"/>
      <c r="W19" s="2"/>
      <c r="X19" s="2"/>
      <c r="Y19" s="2"/>
      <c r="Z19" s="2"/>
      <c r="AA19" s="2"/>
      <c r="AB19" s="2"/>
    </row>
    <row r="20" spans="1:28" ht="20.100000000000001" customHeight="1" x14ac:dyDescent="0.2">
      <c r="A20" s="278"/>
      <c r="B20" s="15" t="s">
        <v>73</v>
      </c>
      <c r="C20" s="29"/>
      <c r="D20" s="278"/>
      <c r="E20" s="15" t="s">
        <v>73</v>
      </c>
      <c r="F20" s="29"/>
      <c r="G20" s="278"/>
      <c r="H20" s="15" t="s">
        <v>73</v>
      </c>
      <c r="I20" s="29"/>
      <c r="J20" s="278"/>
      <c r="K20" s="15" t="s">
        <v>73</v>
      </c>
      <c r="L20" s="2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0.100000000000001" customHeight="1" x14ac:dyDescent="0.2">
      <c r="A21" s="278"/>
      <c r="B21" s="15" t="s">
        <v>85</v>
      </c>
      <c r="C21" s="29"/>
      <c r="D21" s="278"/>
      <c r="E21" s="15" t="s">
        <v>85</v>
      </c>
      <c r="F21" s="29"/>
      <c r="G21" s="278"/>
      <c r="H21" s="15" t="s">
        <v>85</v>
      </c>
      <c r="I21" s="29"/>
      <c r="J21" s="278"/>
      <c r="K21" s="15" t="s">
        <v>85</v>
      </c>
      <c r="L21" s="29"/>
      <c r="M21" s="2"/>
      <c r="N21" s="2"/>
      <c r="O21" s="2"/>
      <c r="P21" s="73" t="s">
        <v>14</v>
      </c>
      <c r="Q21" s="130" t="s">
        <v>8</v>
      </c>
      <c r="R21" s="13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20.100000000000001" customHeight="1" x14ac:dyDescent="0.2">
      <c r="A22" s="278"/>
      <c r="B22" s="15" t="s">
        <v>75</v>
      </c>
      <c r="C22" s="29"/>
      <c r="D22" s="278"/>
      <c r="E22" s="15" t="s">
        <v>75</v>
      </c>
      <c r="F22" s="29"/>
      <c r="G22" s="278"/>
      <c r="H22" s="15" t="s">
        <v>75</v>
      </c>
      <c r="I22" s="29"/>
      <c r="J22" s="278"/>
      <c r="K22" s="15" t="s">
        <v>75</v>
      </c>
      <c r="L22" s="29"/>
      <c r="M22" s="2"/>
      <c r="N22" s="154" t="s">
        <v>159</v>
      </c>
      <c r="O22" s="54" t="s">
        <v>82</v>
      </c>
      <c r="P22" s="53" t="str">
        <f>IF(AND(C34="x",C51=0,C68=0),(O33-B14),(IF(AND(C34=0,C51="x",C68=0),(O50-B14),((IF(AND(C34=0,C51=0,C68="X"),(O67-B14),(IF(AND(C34="x",C51="x",C68=0),(MAX(O33-B14,O50-O33)),(IF(AND(C34="x",C51=0,C68="x"),(MAX(O33-B14,O67-O33)),(IF(AND(C34=0,C51="x",C68="x"),(MAX(O50-B14,O67-O50)),(IF(AND(C34="x",C51="x",C68="x"),(MAX(O33-B14,O50-O33,O67-O50)),("Rodando")))))))))))))))</f>
        <v>Rodando</v>
      </c>
      <c r="Q22" s="145" t="str">
        <f>IF(P22="Rodando",("Valor Não Fechado"),(SUM(C35:Q35,C52:Q52,C69:Q69))/(P22))</f>
        <v>Valor Não Fechado</v>
      </c>
      <c r="R22" s="146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20.100000000000001" customHeight="1" x14ac:dyDescent="0.2">
      <c r="A23" s="278"/>
      <c r="B23" s="15" t="s">
        <v>76</v>
      </c>
      <c r="C23" s="29"/>
      <c r="D23" s="278"/>
      <c r="E23" s="15" t="s">
        <v>76</v>
      </c>
      <c r="F23" s="29"/>
      <c r="G23" s="278"/>
      <c r="H23" s="15" t="s">
        <v>76</v>
      </c>
      <c r="I23" s="29"/>
      <c r="J23" s="278"/>
      <c r="K23" s="15" t="s">
        <v>76</v>
      </c>
      <c r="L23" s="29"/>
      <c r="M23" s="2"/>
      <c r="N23" s="154"/>
      <c r="O23" s="54" t="s">
        <v>67</v>
      </c>
      <c r="P23" s="53">
        <f>IF(AND(C37="x",C54=0,C71=0),(O33-B14),(IF(AND(C37=0,C54="x",C71=0),(O50-B14),((IF(AND(C37=0,C54=0,C71="X"),(O67-B14),(IF(AND(C37="x",C54="x",C71=0),(MAX(O33-B14,O50-O33)),(IF(AND(C37="x",C54=0,C71="x"),(MAX(O33-B14,O67-O33)),(IF(AND(C37=0,C54="x",C71="x"),(MAX(O50-B14,O67-O50)),(IF(AND(C37="x",C54="x",C71="x"),(MAX(O33-B14,O50-O33,O67-O50)),("Rodando")))))))))))))))</f>
        <v>0</v>
      </c>
      <c r="Q23" s="145" t="e">
        <f>IF(P23="Rodando",("Valor Não Fechado"),(SUM(C38:Q38,C55:Q55,C72:Q72,))/(P23))</f>
        <v>#DIV/0!</v>
      </c>
      <c r="R23" s="146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20.100000000000001" customHeight="1" x14ac:dyDescent="0.2">
      <c r="A24" s="278"/>
      <c r="B24" s="15" t="s">
        <v>77</v>
      </c>
      <c r="C24" s="29"/>
      <c r="D24" s="278"/>
      <c r="E24" s="15" t="s">
        <v>77</v>
      </c>
      <c r="F24" s="29"/>
      <c r="G24" s="278"/>
      <c r="H24" s="15" t="s">
        <v>77</v>
      </c>
      <c r="I24" s="29"/>
      <c r="J24" s="278"/>
      <c r="K24" s="15" t="s">
        <v>77</v>
      </c>
      <c r="L24" s="29"/>
      <c r="M24" s="2"/>
      <c r="N24" s="154"/>
      <c r="O24" s="54" t="s">
        <v>68</v>
      </c>
      <c r="P24" s="53">
        <f>IF(AND(C40="x",C57=0,C74=0),(O33-B14),(IF(AND(C40=0,C57="x",C74=0),(O50-B14),((IF(AND(C40=0,C57=0,C74="X"),(O67-B14),(IF(AND(C40="x",C57="x",C74=0),(MAX(O33-B14,O50-O33)),(IF(AND(C40="x",C57=0,C74="x"),(MAX(O33-B14,O67-O33)),(IF(AND(C40=0,C57="x",C74="x"),(MAX(O50-B14,O67-O50)),(IF(AND(C40="x",C57="x",C74="x"),(MAX(O33-B14,O50-O33,O67-O50)),("Rodando")))))))))))))))</f>
        <v>0</v>
      </c>
      <c r="Q24" s="145" t="e">
        <f>IF(P24="Rodando",("Valor Não Fechado"),(SUM(C41:Q41,C58:Q58,C75:Q75))/(P24))</f>
        <v>#DIV/0!</v>
      </c>
      <c r="R24" s="146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20.100000000000001" customHeight="1" x14ac:dyDescent="0.2">
      <c r="A25" s="278"/>
      <c r="B25" s="15" t="s">
        <v>86</v>
      </c>
      <c r="C25" s="29"/>
      <c r="D25" s="278"/>
      <c r="E25" s="15" t="s">
        <v>86</v>
      </c>
      <c r="F25" s="29"/>
      <c r="G25" s="278"/>
      <c r="H25" s="15" t="s">
        <v>86</v>
      </c>
      <c r="I25" s="29"/>
      <c r="J25" s="278"/>
      <c r="K25" s="15" t="s">
        <v>86</v>
      </c>
      <c r="L25" s="29"/>
      <c r="M25" s="2"/>
      <c r="N25" s="154"/>
      <c r="O25" s="54" t="s">
        <v>137</v>
      </c>
      <c r="P25" s="53" t="str">
        <f>IF(AND(C43="x",C60=0,C77=0),(O33-B14),(IF(AND(C43=0,C60="x",C77=0),(O50-B14),((IF(AND(C43=0,C60=0,C77="X"),(O67-B14),(IF(AND(C43="x",C60="x",C77=0),(MAX(O33-B14,O50-O33)),(IF(AND(C43="x",C60=0,C77="x"),(MAX(O33-B14,O67-O33)),(IF(AND(C43=0,C60="x",C77="x"),(MAX(O50-B14,O67-O50)),(IF(AND(C43="x",C60="x",C77="x"),(MAX(O33-B14,O50-O33,O67-O50)),("Rodando")))))))))))))))</f>
        <v>Rodando</v>
      </c>
      <c r="Q25" s="145" t="str">
        <f>IF(P25="Rodando",("Valor Não Fechado"),(SUM(C44:Q44,C61:Q61,C78:Q78))/(P25))</f>
        <v>Valor Não Fechado</v>
      </c>
      <c r="R25" s="146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20.100000000000001" customHeight="1" x14ac:dyDescent="0.2">
      <c r="A26" s="278"/>
      <c r="B26" s="15" t="s">
        <v>74</v>
      </c>
      <c r="C26" s="29"/>
      <c r="D26" s="278"/>
      <c r="E26" s="15" t="s">
        <v>74</v>
      </c>
      <c r="F26" s="29"/>
      <c r="G26" s="278"/>
      <c r="H26" s="15" t="s">
        <v>74</v>
      </c>
      <c r="I26" s="29"/>
      <c r="J26" s="278"/>
      <c r="K26" s="15" t="s">
        <v>74</v>
      </c>
      <c r="L26" s="29"/>
      <c r="M26" s="2"/>
      <c r="N26" s="20"/>
      <c r="O26" s="19"/>
      <c r="P26" s="14"/>
      <c r="Q26" s="14"/>
      <c r="R26" s="11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0.100000000000001" customHeight="1" x14ac:dyDescent="0.2">
      <c r="A27" s="278"/>
      <c r="B27" s="15" t="s">
        <v>87</v>
      </c>
      <c r="C27" s="29"/>
      <c r="D27" s="278"/>
      <c r="E27" s="15" t="s">
        <v>87</v>
      </c>
      <c r="F27" s="29"/>
      <c r="G27" s="278"/>
      <c r="H27" s="15" t="s">
        <v>87</v>
      </c>
      <c r="I27" s="29"/>
      <c r="J27" s="278"/>
      <c r="K27" s="15" t="s">
        <v>87</v>
      </c>
      <c r="L27" s="29"/>
      <c r="M27" s="2"/>
      <c r="N27" s="20"/>
      <c r="O27" s="19"/>
      <c r="P27" s="14"/>
      <c r="Q27" s="14"/>
      <c r="R27" s="11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0.100000000000001" customHeight="1" x14ac:dyDescent="0.2">
      <c r="A28" s="278"/>
      <c r="B28" s="15" t="s">
        <v>32</v>
      </c>
      <c r="C28" s="29"/>
      <c r="D28" s="278"/>
      <c r="E28" s="15" t="s">
        <v>32</v>
      </c>
      <c r="F28" s="29"/>
      <c r="G28" s="278"/>
      <c r="H28" s="15" t="s">
        <v>32</v>
      </c>
      <c r="I28" s="29"/>
      <c r="J28" s="278"/>
      <c r="K28" s="15" t="s">
        <v>32</v>
      </c>
      <c r="L28" s="29"/>
      <c r="M28" s="2"/>
      <c r="N28" s="147" t="s">
        <v>17</v>
      </c>
      <c r="O28" s="147"/>
      <c r="P28" s="148" t="e">
        <f>SUM(Q22:R25)/4</f>
        <v>#DIV/0!</v>
      </c>
      <c r="Q28" s="148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20.100000000000001" customHeight="1" x14ac:dyDescent="0.2">
      <c r="A29" s="279"/>
      <c r="B29" s="15" t="s">
        <v>44</v>
      </c>
      <c r="C29" s="29"/>
      <c r="D29" s="279"/>
      <c r="E29" s="15" t="s">
        <v>44</v>
      </c>
      <c r="F29" s="29"/>
      <c r="G29" s="279"/>
      <c r="H29" s="15" t="s">
        <v>44</v>
      </c>
      <c r="I29" s="29"/>
      <c r="J29" s="279"/>
      <c r="K29" s="15" t="s">
        <v>44</v>
      </c>
      <c r="L29" s="29"/>
      <c r="M29" s="2"/>
      <c r="N29" s="147"/>
      <c r="O29" s="147"/>
      <c r="P29" s="148"/>
      <c r="Q29" s="148"/>
      <c r="R29" s="1" t="s">
        <v>23</v>
      </c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0.100000000000001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0.100000000000001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8.75" x14ac:dyDescent="0.2">
      <c r="A32" s="2"/>
      <c r="B32" s="152" t="s">
        <v>65</v>
      </c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75" t="s">
        <v>18</v>
      </c>
      <c r="P32" s="280"/>
      <c r="Q32" s="28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2"/>
      <c r="B33" s="27" t="s">
        <v>55</v>
      </c>
      <c r="C33" s="282" t="s">
        <v>83</v>
      </c>
      <c r="D33" s="283"/>
      <c r="E33" s="283"/>
      <c r="F33" s="283"/>
      <c r="G33" s="283"/>
      <c r="H33" s="283"/>
      <c r="I33" s="283"/>
      <c r="J33" s="283"/>
      <c r="K33" s="283"/>
      <c r="L33" s="283"/>
      <c r="M33" s="284"/>
      <c r="N33" s="27" t="s">
        <v>84</v>
      </c>
      <c r="O33" s="285"/>
      <c r="P33" s="285"/>
      <c r="Q33" s="285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2"/>
      <c r="B34" s="39" t="s">
        <v>136</v>
      </c>
      <c r="C34" s="74"/>
      <c r="D34" s="74"/>
      <c r="E34" s="74"/>
      <c r="F34" s="74"/>
      <c r="G34" s="74"/>
      <c r="H34" s="74"/>
      <c r="I34" s="74"/>
      <c r="J34" s="74"/>
      <c r="K34" s="253"/>
      <c r="L34" s="254"/>
      <c r="M34" s="253"/>
      <c r="N34" s="254"/>
      <c r="O34" s="253"/>
      <c r="P34" s="254"/>
      <c r="Q34" s="74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2"/>
      <c r="B35" s="272" t="s">
        <v>78</v>
      </c>
      <c r="C35" s="10">
        <f>IF(C34="X",($C$126),(0))</f>
        <v>0</v>
      </c>
      <c r="D35" s="10">
        <f>IF(D34="X",($C$127),(0))</f>
        <v>0</v>
      </c>
      <c r="E35" s="10">
        <f>IF(E34="X",($C$128),(0))</f>
        <v>0</v>
      </c>
      <c r="F35" s="10">
        <f>IF(F34="X",($C$133),(0))</f>
        <v>0</v>
      </c>
      <c r="G35" s="10">
        <f>IF(G34="X",($C$130),(0))</f>
        <v>0</v>
      </c>
      <c r="H35" s="10">
        <f>IF(H34="X",($C$131),(0))</f>
        <v>0</v>
      </c>
      <c r="I35" s="10">
        <f>IF(I34="X",($C$132),(0))</f>
        <v>0</v>
      </c>
      <c r="J35" s="10">
        <f>IF(J34="X",($C$134),(0))</f>
        <v>0</v>
      </c>
      <c r="K35" s="249">
        <f>IF(K34="X",($C$129),(0))</f>
        <v>0</v>
      </c>
      <c r="L35" s="250"/>
      <c r="M35" s="249">
        <f>IF(M34="X",($C$135),(0))</f>
        <v>0</v>
      </c>
      <c r="N35" s="250"/>
      <c r="O35" s="249">
        <f>IF(O34="X",($C$137),(0))</f>
        <v>0</v>
      </c>
      <c r="P35" s="250"/>
      <c r="Q35" s="10">
        <f>IF(Q34="X",($C$136),(0))</f>
        <v>0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2"/>
      <c r="B36" s="273"/>
      <c r="C36" s="86" t="str">
        <f>$B$126</f>
        <v>3º Eixo</v>
      </c>
      <c r="D36" s="86">
        <f>$B$127</f>
        <v>0</v>
      </c>
      <c r="E36" s="86" t="str">
        <f>$B$128</f>
        <v>Realizado</v>
      </c>
      <c r="F36" s="86" t="str">
        <f>$B$129</f>
        <v>4º Eixo</v>
      </c>
      <c r="G36" s="86">
        <f>$B$130</f>
        <v>0</v>
      </c>
      <c r="H36" s="86" t="str">
        <f>$B$131</f>
        <v>Total de Gastos</v>
      </c>
      <c r="I36" s="86" t="str">
        <f>$B$132</f>
        <v>Custo por kM</v>
      </c>
      <c r="J36" s="86">
        <f>$B$133</f>
        <v>0</v>
      </c>
      <c r="K36" s="259" t="str">
        <f>$B$134</f>
        <v>Troca e Manutenção dos Freios</v>
      </c>
      <c r="L36" s="259"/>
      <c r="M36" s="259" t="str">
        <f>$B$135</f>
        <v>Posição</v>
      </c>
      <c r="N36" s="259"/>
      <c r="O36" s="259" t="str">
        <f>$B$136</f>
        <v>Realizado</v>
      </c>
      <c r="P36" s="259"/>
      <c r="Q36" s="86" t="str">
        <f>$B$137</f>
        <v>1º Eixo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39" t="s">
        <v>136</v>
      </c>
      <c r="C37" s="74" t="s">
        <v>105</v>
      </c>
      <c r="D37" s="74"/>
      <c r="E37" s="74"/>
      <c r="F37" s="74"/>
      <c r="G37" s="74" t="s">
        <v>105</v>
      </c>
      <c r="H37" s="74" t="s">
        <v>105</v>
      </c>
      <c r="I37" s="74" t="s">
        <v>105</v>
      </c>
      <c r="J37" s="74"/>
      <c r="K37" s="253"/>
      <c r="L37" s="254"/>
      <c r="M37" s="253" t="s">
        <v>105</v>
      </c>
      <c r="N37" s="254"/>
      <c r="O37" s="253" t="s">
        <v>105</v>
      </c>
      <c r="P37" s="254"/>
      <c r="Q37" s="74" t="s">
        <v>105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2"/>
      <c r="B38" s="272" t="s">
        <v>80</v>
      </c>
      <c r="C38" s="10">
        <f>IF(C37="X",($F$126),(0))</f>
        <v>0</v>
      </c>
      <c r="D38" s="10">
        <f>IF(D37="X",($F$127),(0))</f>
        <v>0</v>
      </c>
      <c r="E38" s="10">
        <f>IF(E37="X",($F$128),(0))</f>
        <v>0</v>
      </c>
      <c r="F38" s="10">
        <f>IF(F37="X",($F$133),(0))</f>
        <v>0</v>
      </c>
      <c r="G38" s="10">
        <f>IF(G37="X",($F$130),(0))</f>
        <v>0</v>
      </c>
      <c r="H38" s="10">
        <f>IF(H37="X",($F$131),(0))</f>
        <v>0</v>
      </c>
      <c r="I38" s="10">
        <f>IF(I37="X",($F$132),(0))</f>
        <v>0</v>
      </c>
      <c r="J38" s="10">
        <f>IF(J37="X",($F$134),(0))</f>
        <v>0</v>
      </c>
      <c r="K38" s="249">
        <f>IF(K37="X",($F$129),(0))</f>
        <v>0</v>
      </c>
      <c r="L38" s="250"/>
      <c r="M38" s="249">
        <f>IF(M37="X",($F$135),(0))</f>
        <v>0</v>
      </c>
      <c r="N38" s="250"/>
      <c r="O38" s="249">
        <f>IF(O37="X",($F$137),(0))</f>
        <v>0</v>
      </c>
      <c r="P38" s="250"/>
      <c r="Q38" s="10">
        <f>IF(Q37="X",($F$136),(0))</f>
        <v>0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273"/>
      <c r="C39" s="86">
        <f>$E$126</f>
        <v>0</v>
      </c>
      <c r="D39" s="86">
        <f>$E$127</f>
        <v>0</v>
      </c>
      <c r="E39" s="86">
        <f>$E$128</f>
        <v>0</v>
      </c>
      <c r="F39" s="86">
        <f>$E$129</f>
        <v>0</v>
      </c>
      <c r="G39" s="86">
        <f>$E$130</f>
        <v>0</v>
      </c>
      <c r="H39" s="86">
        <f>$E$131</f>
        <v>0</v>
      </c>
      <c r="I39" s="86">
        <f>$E$132</f>
        <v>0</v>
      </c>
      <c r="J39" s="86">
        <f>$E$133</f>
        <v>0</v>
      </c>
      <c r="K39" s="259">
        <f>$E$134</f>
        <v>0</v>
      </c>
      <c r="L39" s="259"/>
      <c r="M39" s="259">
        <f>$E$135</f>
        <v>0</v>
      </c>
      <c r="N39" s="259"/>
      <c r="O39" s="259">
        <f>$E$136</f>
        <v>0</v>
      </c>
      <c r="P39" s="259"/>
      <c r="Q39" s="86">
        <f>$E$137</f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39" t="s">
        <v>136</v>
      </c>
      <c r="C40" s="74" t="s">
        <v>105</v>
      </c>
      <c r="D40" s="74"/>
      <c r="E40" s="74"/>
      <c r="F40" s="74"/>
      <c r="G40" s="74" t="s">
        <v>105</v>
      </c>
      <c r="H40" s="74" t="s">
        <v>105</v>
      </c>
      <c r="I40" s="74" t="s">
        <v>105</v>
      </c>
      <c r="J40" s="74"/>
      <c r="K40" s="253"/>
      <c r="L40" s="254"/>
      <c r="M40" s="253" t="s">
        <v>105</v>
      </c>
      <c r="N40" s="254"/>
      <c r="O40" s="253" t="s">
        <v>105</v>
      </c>
      <c r="P40" s="254"/>
      <c r="Q40" s="74" t="s">
        <v>105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2"/>
      <c r="B41" s="272" t="s">
        <v>81</v>
      </c>
      <c r="C41" s="10">
        <f>IF(C40="X",($I$126),(0))</f>
        <v>0</v>
      </c>
      <c r="D41" s="10">
        <f>IF(D40="X",($I$127),(0))</f>
        <v>0</v>
      </c>
      <c r="E41" s="10">
        <f>IF(E40="X",($I$128),(0))</f>
        <v>0</v>
      </c>
      <c r="F41" s="10">
        <f>IF(F40="X",($I$133),(0))</f>
        <v>0</v>
      </c>
      <c r="G41" s="10">
        <f>IF(G40="X",($I$130),(0))</f>
        <v>0</v>
      </c>
      <c r="H41" s="10">
        <f>IF(H40="X",($I$131),(0))</f>
        <v>0</v>
      </c>
      <c r="I41" s="10">
        <f>IF(I40="X",($I$132),(0))</f>
        <v>0</v>
      </c>
      <c r="J41" s="10">
        <f>IF(J40="X",($I$134),(0))</f>
        <v>0</v>
      </c>
      <c r="K41" s="249">
        <f>IF(K40="X",($I$129),(0))</f>
        <v>0</v>
      </c>
      <c r="L41" s="250"/>
      <c r="M41" s="249">
        <f>IF(M40="X",($I$135),(0))</f>
        <v>0</v>
      </c>
      <c r="N41" s="250"/>
      <c r="O41" s="249">
        <f>IF(O40="X",($I$137),(0))</f>
        <v>0</v>
      </c>
      <c r="P41" s="250"/>
      <c r="Q41" s="10">
        <f>IF(Q40="X",($I$136),(0))</f>
        <v>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2"/>
      <c r="B42" s="273"/>
      <c r="C42" s="86">
        <f>$H$126</f>
        <v>0</v>
      </c>
      <c r="D42" s="86">
        <f>$H$127</f>
        <v>0</v>
      </c>
      <c r="E42" s="86">
        <f>$H$128</f>
        <v>0</v>
      </c>
      <c r="F42" s="86">
        <f>$H$129</f>
        <v>0</v>
      </c>
      <c r="G42" s="86">
        <f>$H$130</f>
        <v>0</v>
      </c>
      <c r="H42" s="86">
        <f>$H$131</f>
        <v>0</v>
      </c>
      <c r="I42" s="86">
        <f>$H$132</f>
        <v>0</v>
      </c>
      <c r="J42" s="86">
        <f>$H$133</f>
        <v>0</v>
      </c>
      <c r="K42" s="259">
        <f>$H$134</f>
        <v>0</v>
      </c>
      <c r="L42" s="259"/>
      <c r="M42" s="259">
        <f>$H$135</f>
        <v>0</v>
      </c>
      <c r="N42" s="259"/>
      <c r="O42" s="259">
        <f>$H$136</f>
        <v>0</v>
      </c>
      <c r="P42" s="259"/>
      <c r="Q42" s="86">
        <f>$H$137</f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2"/>
      <c r="B43" s="39" t="s">
        <v>136</v>
      </c>
      <c r="C43" s="74"/>
      <c r="D43" s="74"/>
      <c r="E43" s="74"/>
      <c r="F43" s="74"/>
      <c r="G43" s="74"/>
      <c r="H43" s="74"/>
      <c r="I43" s="74"/>
      <c r="J43" s="74"/>
      <c r="K43" s="253"/>
      <c r="L43" s="254"/>
      <c r="M43" s="253"/>
      <c r="N43" s="254"/>
      <c r="O43" s="253"/>
      <c r="P43" s="254"/>
      <c r="Q43" s="74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2"/>
      <c r="B44" s="272" t="s">
        <v>88</v>
      </c>
      <c r="C44" s="10">
        <f>IF(C43="X",($L$126),(0))</f>
        <v>0</v>
      </c>
      <c r="D44" s="10">
        <f>IF(D43="X",($L$127),(0))</f>
        <v>0</v>
      </c>
      <c r="E44" s="10">
        <f>IF(E43="X",($L$128),(0))</f>
        <v>0</v>
      </c>
      <c r="F44" s="10">
        <f>IF(F43="X",($L$133),(0))</f>
        <v>0</v>
      </c>
      <c r="G44" s="10">
        <f>IF(G43="X",($L$130),(0))</f>
        <v>0</v>
      </c>
      <c r="H44" s="10">
        <f>IF(H43="X",($L$131),(0))</f>
        <v>0</v>
      </c>
      <c r="I44" s="10">
        <f>IF(I43="X",($L$132),(0))</f>
        <v>0</v>
      </c>
      <c r="J44" s="10">
        <f>IF(J43="X",($L$134),(0))</f>
        <v>0</v>
      </c>
      <c r="K44" s="249">
        <f>IF(K43="X",($L$129),(0))</f>
        <v>0</v>
      </c>
      <c r="L44" s="250"/>
      <c r="M44" s="249">
        <f>IF(M43="X",($L$135),(0))</f>
        <v>0</v>
      </c>
      <c r="N44" s="250"/>
      <c r="O44" s="249">
        <f>IF(O43="X",($L$137),(0))</f>
        <v>0</v>
      </c>
      <c r="P44" s="250"/>
      <c r="Q44" s="10">
        <f>IF(Q43="X",($L$136),(0))</f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2"/>
      <c r="B45" s="273"/>
      <c r="C45" s="86">
        <f>$K$126</f>
        <v>0</v>
      </c>
      <c r="D45" s="86">
        <f>$K$127</f>
        <v>0</v>
      </c>
      <c r="E45" s="86">
        <f>$K$128</f>
        <v>0</v>
      </c>
      <c r="F45" s="86">
        <f>$K$129</f>
        <v>0</v>
      </c>
      <c r="G45" s="86">
        <f>$K$130</f>
        <v>0</v>
      </c>
      <c r="H45" s="86">
        <f>$K$131</f>
        <v>0</v>
      </c>
      <c r="I45" s="86">
        <f>$K$132</f>
        <v>0</v>
      </c>
      <c r="J45" s="86">
        <f>$K$133</f>
        <v>0</v>
      </c>
      <c r="K45" s="259">
        <f>$K$134</f>
        <v>0</v>
      </c>
      <c r="L45" s="259"/>
      <c r="M45" s="259">
        <f>$K$135</f>
        <v>0</v>
      </c>
      <c r="N45" s="259"/>
      <c r="O45" s="259">
        <f>$K$136</f>
        <v>0</v>
      </c>
      <c r="P45" s="259"/>
      <c r="Q45" s="86">
        <f>$K$137</f>
        <v>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2"/>
      <c r="B46" s="194" t="s">
        <v>46</v>
      </c>
      <c r="C46" s="194"/>
      <c r="D46" s="255">
        <f>SUM(C35:Q35,C38:Q38,C41:Q41,C44:Q44,)</f>
        <v>0</v>
      </c>
      <c r="E46" s="256"/>
      <c r="F46" s="25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151" t="s">
        <v>47</v>
      </c>
      <c r="C47" s="151"/>
      <c r="D47" s="112" t="e">
        <f>D46/(O33-P31)</f>
        <v>#DIV/0!</v>
      </c>
      <c r="E47" s="113"/>
      <c r="F47" s="1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8.75" x14ac:dyDescent="0.2">
      <c r="A49" s="2"/>
      <c r="B49" s="152" t="s">
        <v>65</v>
      </c>
      <c r="C49" s="152"/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152"/>
      <c r="O49" s="75" t="s">
        <v>18</v>
      </c>
      <c r="P49" s="280"/>
      <c r="Q49" s="28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2"/>
      <c r="B50" s="27" t="s">
        <v>55</v>
      </c>
      <c r="C50" s="282" t="s">
        <v>83</v>
      </c>
      <c r="D50" s="283"/>
      <c r="E50" s="283"/>
      <c r="F50" s="283"/>
      <c r="G50" s="283"/>
      <c r="H50" s="283"/>
      <c r="I50" s="283"/>
      <c r="J50" s="283"/>
      <c r="K50" s="283"/>
      <c r="L50" s="283"/>
      <c r="M50" s="284"/>
      <c r="N50" s="27" t="s">
        <v>84</v>
      </c>
      <c r="O50" s="285"/>
      <c r="P50" s="285"/>
      <c r="Q50" s="285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39" t="s">
        <v>136</v>
      </c>
      <c r="C51" s="74"/>
      <c r="D51" s="74"/>
      <c r="E51" s="74"/>
      <c r="F51" s="74"/>
      <c r="G51" s="74" t="s">
        <v>105</v>
      </c>
      <c r="H51" s="74" t="s">
        <v>105</v>
      </c>
      <c r="I51" s="74" t="s">
        <v>105</v>
      </c>
      <c r="J51" s="74"/>
      <c r="K51" s="253"/>
      <c r="L51" s="254"/>
      <c r="M51" s="253"/>
      <c r="N51" s="254"/>
      <c r="O51" s="253"/>
      <c r="P51" s="254"/>
      <c r="Q51" s="74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2"/>
      <c r="B52" s="272" t="s">
        <v>78</v>
      </c>
      <c r="C52" s="10">
        <f>IF(C51="X",($C$126),(0))</f>
        <v>0</v>
      </c>
      <c r="D52" s="10">
        <f>IF(D51="X",($C$127),(0))</f>
        <v>0</v>
      </c>
      <c r="E52" s="10">
        <f>IF(E51="X",($C$128),(0))</f>
        <v>0</v>
      </c>
      <c r="F52" s="10">
        <f>IF(F51="X",($C$133),(0))</f>
        <v>0</v>
      </c>
      <c r="G52" s="10">
        <f>IF(G51="X",($C$130),(0))</f>
        <v>0</v>
      </c>
      <c r="H52" s="10">
        <f>IF(H51="X",($C$131),(0))</f>
        <v>0</v>
      </c>
      <c r="I52" s="10">
        <f>IF(I51="X",($C$132),(0))</f>
        <v>0</v>
      </c>
      <c r="J52" s="10">
        <f>IF(J51="X",($C$134),(0))</f>
        <v>0</v>
      </c>
      <c r="K52" s="249">
        <f>IF(K51="X",($C$129),(0))</f>
        <v>0</v>
      </c>
      <c r="L52" s="250"/>
      <c r="M52" s="249">
        <f>IF(M51="X",($C$135),(0))</f>
        <v>0</v>
      </c>
      <c r="N52" s="250"/>
      <c r="O52" s="249">
        <f>IF(O51="X",($C$137),(0))</f>
        <v>0</v>
      </c>
      <c r="P52" s="250"/>
      <c r="Q52" s="10">
        <f>IF(Q51="X",($C$136),(0))</f>
        <v>0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273"/>
      <c r="C53" s="86" t="str">
        <f>$B$126</f>
        <v>3º Eixo</v>
      </c>
      <c r="D53" s="86">
        <f>$B$127</f>
        <v>0</v>
      </c>
      <c r="E53" s="86" t="str">
        <f>$B$128</f>
        <v>Realizado</v>
      </c>
      <c r="F53" s="86" t="str">
        <f>$B$129</f>
        <v>4º Eixo</v>
      </c>
      <c r="G53" s="86">
        <f>$B$130</f>
        <v>0</v>
      </c>
      <c r="H53" s="86" t="str">
        <f>$B$131</f>
        <v>Total de Gastos</v>
      </c>
      <c r="I53" s="86" t="str">
        <f>$B$132</f>
        <v>Custo por kM</v>
      </c>
      <c r="J53" s="86">
        <f>$B$133</f>
        <v>0</v>
      </c>
      <c r="K53" s="259" t="str">
        <f>$B$134</f>
        <v>Troca e Manutenção dos Freios</v>
      </c>
      <c r="L53" s="259"/>
      <c r="M53" s="259" t="str">
        <f>$B$135</f>
        <v>Posição</v>
      </c>
      <c r="N53" s="259"/>
      <c r="O53" s="259" t="str">
        <f>$B$136</f>
        <v>Realizado</v>
      </c>
      <c r="P53" s="259"/>
      <c r="Q53" s="86" t="str">
        <f>$B$137</f>
        <v>1º Eixo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39" t="s">
        <v>136</v>
      </c>
      <c r="C54" s="74"/>
      <c r="D54" s="74"/>
      <c r="E54" s="74"/>
      <c r="F54" s="74"/>
      <c r="G54" s="74"/>
      <c r="H54" s="74"/>
      <c r="I54" s="74"/>
      <c r="J54" s="74"/>
      <c r="K54" s="253"/>
      <c r="L54" s="254"/>
      <c r="M54" s="253"/>
      <c r="N54" s="254"/>
      <c r="O54" s="253"/>
      <c r="P54" s="254"/>
      <c r="Q54" s="74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2"/>
      <c r="B55" s="272" t="s">
        <v>80</v>
      </c>
      <c r="C55" s="10">
        <f>IF(C54="X",($F$126),(0))</f>
        <v>0</v>
      </c>
      <c r="D55" s="10">
        <f>IF(D54="X",($F$127),(0))</f>
        <v>0</v>
      </c>
      <c r="E55" s="10">
        <f>IF(E54="X",($F$128),(0))</f>
        <v>0</v>
      </c>
      <c r="F55" s="10">
        <f>IF(F54="X",($F$133),(0))</f>
        <v>0</v>
      </c>
      <c r="G55" s="10">
        <f>IF(G54="X",($F$130),(0))</f>
        <v>0</v>
      </c>
      <c r="H55" s="10">
        <f>IF(H54="X",($F$131),(0))</f>
        <v>0</v>
      </c>
      <c r="I55" s="10">
        <f>IF(I54="X",($F$132),(0))</f>
        <v>0</v>
      </c>
      <c r="J55" s="10">
        <f>IF(J54="X",($F$134),(0))</f>
        <v>0</v>
      </c>
      <c r="K55" s="249">
        <f>IF(K54="X",($F$129),(0))</f>
        <v>0</v>
      </c>
      <c r="L55" s="250"/>
      <c r="M55" s="249">
        <f>IF(M54="X",($F$135),(0))</f>
        <v>0</v>
      </c>
      <c r="N55" s="250"/>
      <c r="O55" s="249">
        <f>IF(O54="X",($F$137),(0))</f>
        <v>0</v>
      </c>
      <c r="P55" s="250"/>
      <c r="Q55" s="10">
        <f>IF(Q54="X",($F$136),(0))</f>
        <v>0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2"/>
      <c r="B56" s="273"/>
      <c r="C56" s="86">
        <f>$E$126</f>
        <v>0</v>
      </c>
      <c r="D56" s="86">
        <f>$E$127</f>
        <v>0</v>
      </c>
      <c r="E56" s="86">
        <f>$E$128</f>
        <v>0</v>
      </c>
      <c r="F56" s="86">
        <f>$E$129</f>
        <v>0</v>
      </c>
      <c r="G56" s="86">
        <f>$E$130</f>
        <v>0</v>
      </c>
      <c r="H56" s="86">
        <f>$E$131</f>
        <v>0</v>
      </c>
      <c r="I56" s="86">
        <f>$E$132</f>
        <v>0</v>
      </c>
      <c r="J56" s="86">
        <f>$E$133</f>
        <v>0</v>
      </c>
      <c r="K56" s="259">
        <f>$E$134</f>
        <v>0</v>
      </c>
      <c r="L56" s="259"/>
      <c r="M56" s="259">
        <f>$E$135</f>
        <v>0</v>
      </c>
      <c r="N56" s="259"/>
      <c r="O56" s="259">
        <f>$E$136</f>
        <v>0</v>
      </c>
      <c r="P56" s="259"/>
      <c r="Q56" s="86">
        <f>$E$137</f>
        <v>0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2"/>
      <c r="B57" s="39" t="s">
        <v>136</v>
      </c>
      <c r="C57" s="74"/>
      <c r="D57" s="74"/>
      <c r="E57" s="74"/>
      <c r="F57" s="74"/>
      <c r="G57" s="74"/>
      <c r="H57" s="74"/>
      <c r="I57" s="74"/>
      <c r="J57" s="74"/>
      <c r="K57" s="253"/>
      <c r="L57" s="254"/>
      <c r="M57" s="253"/>
      <c r="N57" s="254"/>
      <c r="O57" s="253" t="s">
        <v>105</v>
      </c>
      <c r="P57" s="254"/>
      <c r="Q57" s="74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2"/>
      <c r="B58" s="272" t="s">
        <v>81</v>
      </c>
      <c r="C58" s="10">
        <f>IF(C57="X",($I$126),(0))</f>
        <v>0</v>
      </c>
      <c r="D58" s="10">
        <f>IF(D57="X",($I$127),(0))</f>
        <v>0</v>
      </c>
      <c r="E58" s="10">
        <f>IF(E57="X",($I$128),(0))</f>
        <v>0</v>
      </c>
      <c r="F58" s="10">
        <f>IF(F57="X",($I$133),(0))</f>
        <v>0</v>
      </c>
      <c r="G58" s="10">
        <f>IF(G57="X",($I$130),(0))</f>
        <v>0</v>
      </c>
      <c r="H58" s="10">
        <f>IF(H57="X",($I$131),(0))</f>
        <v>0</v>
      </c>
      <c r="I58" s="10">
        <f>IF(I57="X",($I$132),(0))</f>
        <v>0</v>
      </c>
      <c r="J58" s="10">
        <f>IF(J57="X",($I$134),(0))</f>
        <v>0</v>
      </c>
      <c r="K58" s="249">
        <f>IF(K57="X",($I$129),(0))</f>
        <v>0</v>
      </c>
      <c r="L58" s="250"/>
      <c r="M58" s="249">
        <f>IF(M57="X",($I$135),(0))</f>
        <v>0</v>
      </c>
      <c r="N58" s="250"/>
      <c r="O58" s="249">
        <f>IF(O57="X",($I$137),(0))</f>
        <v>0</v>
      </c>
      <c r="P58" s="250"/>
      <c r="Q58" s="10">
        <f>IF(Q57="X",($I$136),(0))</f>
        <v>0</v>
      </c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2"/>
      <c r="B59" s="273"/>
      <c r="C59" s="86">
        <f>$H$126</f>
        <v>0</v>
      </c>
      <c r="D59" s="86">
        <f>$H$127</f>
        <v>0</v>
      </c>
      <c r="E59" s="86">
        <f>$H$128</f>
        <v>0</v>
      </c>
      <c r="F59" s="86">
        <f>$H$129</f>
        <v>0</v>
      </c>
      <c r="G59" s="86">
        <f>$H$130</f>
        <v>0</v>
      </c>
      <c r="H59" s="86">
        <f>$H$131</f>
        <v>0</v>
      </c>
      <c r="I59" s="86">
        <f>$H$132</f>
        <v>0</v>
      </c>
      <c r="J59" s="86">
        <f>$H$133</f>
        <v>0</v>
      </c>
      <c r="K59" s="259">
        <f>$H$134</f>
        <v>0</v>
      </c>
      <c r="L59" s="259"/>
      <c r="M59" s="259">
        <f>$H$135</f>
        <v>0</v>
      </c>
      <c r="N59" s="259"/>
      <c r="O59" s="259">
        <f>$H$136</f>
        <v>0</v>
      </c>
      <c r="P59" s="259"/>
      <c r="Q59" s="86">
        <f>$H$137</f>
        <v>0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2"/>
      <c r="B60" s="39" t="s">
        <v>136</v>
      </c>
      <c r="C60" s="74"/>
      <c r="D60" s="74"/>
      <c r="E60" s="74"/>
      <c r="F60" s="74"/>
      <c r="G60" s="74"/>
      <c r="H60" s="74"/>
      <c r="I60" s="74"/>
      <c r="J60" s="74"/>
      <c r="K60" s="253"/>
      <c r="L60" s="254"/>
      <c r="M60" s="253"/>
      <c r="N60" s="254"/>
      <c r="O60" s="253"/>
      <c r="P60" s="254"/>
      <c r="Q60" s="74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2"/>
      <c r="B61" s="272" t="s">
        <v>88</v>
      </c>
      <c r="C61" s="10">
        <f>IF(C60="X",($L$126),(0))</f>
        <v>0</v>
      </c>
      <c r="D61" s="10">
        <f>IF(D60="X",($L$127),(0))</f>
        <v>0</v>
      </c>
      <c r="E61" s="10">
        <f>IF(E60="X",($L$128),(0))</f>
        <v>0</v>
      </c>
      <c r="F61" s="10">
        <f>IF(F60="X",($L$133),(0))</f>
        <v>0</v>
      </c>
      <c r="G61" s="10">
        <f>IF(G60="X",($L$130),(0))</f>
        <v>0</v>
      </c>
      <c r="H61" s="10">
        <f>IF(H60="X",($L$131),(0))</f>
        <v>0</v>
      </c>
      <c r="I61" s="10">
        <f>IF(I60="X",($L$132),(0))</f>
        <v>0</v>
      </c>
      <c r="J61" s="10">
        <f>IF(J60="X",($L$134),(0))</f>
        <v>0</v>
      </c>
      <c r="K61" s="249">
        <f>IF(K60="X",($L$129),(0))</f>
        <v>0</v>
      </c>
      <c r="L61" s="250"/>
      <c r="M61" s="249">
        <f>IF(M60="X",($L$135),(0))</f>
        <v>0</v>
      </c>
      <c r="N61" s="250"/>
      <c r="O61" s="249">
        <f>IF(O60="X",($L$137),(0))</f>
        <v>0</v>
      </c>
      <c r="P61" s="250"/>
      <c r="Q61" s="10">
        <f>IF(Q60="X",($L$136),(0))</f>
        <v>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273"/>
      <c r="C62" s="86">
        <f>$K$126</f>
        <v>0</v>
      </c>
      <c r="D62" s="86">
        <f>$K$127</f>
        <v>0</v>
      </c>
      <c r="E62" s="86">
        <f>$K$128</f>
        <v>0</v>
      </c>
      <c r="F62" s="86">
        <f>$K$129</f>
        <v>0</v>
      </c>
      <c r="G62" s="86">
        <f>$K$130</f>
        <v>0</v>
      </c>
      <c r="H62" s="86">
        <f>$K$131</f>
        <v>0</v>
      </c>
      <c r="I62" s="86">
        <f>$K$132</f>
        <v>0</v>
      </c>
      <c r="J62" s="86">
        <f>$K$133</f>
        <v>0</v>
      </c>
      <c r="K62" s="259">
        <f>$K$134</f>
        <v>0</v>
      </c>
      <c r="L62" s="259"/>
      <c r="M62" s="259">
        <f>$K$135</f>
        <v>0</v>
      </c>
      <c r="N62" s="259"/>
      <c r="O62" s="259">
        <f>$K$136</f>
        <v>0</v>
      </c>
      <c r="P62" s="259"/>
      <c r="Q62" s="86">
        <f>$K$137</f>
        <v>0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2"/>
      <c r="B63" s="194" t="s">
        <v>46</v>
      </c>
      <c r="C63" s="194"/>
      <c r="D63" s="255">
        <f>SUM(C52:Q52,C55:Q55,C58:Q58,C61:Q61,)</f>
        <v>0</v>
      </c>
      <c r="E63" s="256"/>
      <c r="F63" s="257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2"/>
      <c r="B64" s="151" t="s">
        <v>47</v>
      </c>
      <c r="C64" s="151"/>
      <c r="D64" s="112" t="e">
        <f>D63/(O50-O33)</f>
        <v>#DIV/0!</v>
      </c>
      <c r="E64" s="113"/>
      <c r="F64" s="11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8.75" x14ac:dyDescent="0.2">
      <c r="A66" s="2"/>
      <c r="B66" s="152" t="s">
        <v>65</v>
      </c>
      <c r="C66" s="152"/>
      <c r="D66" s="152"/>
      <c r="E66" s="152"/>
      <c r="F66" s="152"/>
      <c r="G66" s="152"/>
      <c r="H66" s="152"/>
      <c r="I66" s="152"/>
      <c r="J66" s="152"/>
      <c r="K66" s="152"/>
      <c r="L66" s="152"/>
      <c r="M66" s="152"/>
      <c r="N66" s="152"/>
      <c r="O66" s="75" t="s">
        <v>18</v>
      </c>
      <c r="P66" s="280"/>
      <c r="Q66" s="28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2"/>
      <c r="B67" s="27" t="s">
        <v>55</v>
      </c>
      <c r="C67" s="282" t="s">
        <v>83</v>
      </c>
      <c r="D67" s="283"/>
      <c r="E67" s="283"/>
      <c r="F67" s="283"/>
      <c r="G67" s="283"/>
      <c r="H67" s="283"/>
      <c r="I67" s="283"/>
      <c r="J67" s="283"/>
      <c r="K67" s="283"/>
      <c r="L67" s="283"/>
      <c r="M67" s="284"/>
      <c r="N67" s="27" t="s">
        <v>84</v>
      </c>
      <c r="O67" s="285"/>
      <c r="P67" s="285"/>
      <c r="Q67" s="285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2"/>
      <c r="B68" s="39" t="s">
        <v>136</v>
      </c>
      <c r="C68" s="74"/>
      <c r="D68" s="74"/>
      <c r="E68" s="74"/>
      <c r="F68" s="74"/>
      <c r="G68" s="74"/>
      <c r="H68" s="74"/>
      <c r="I68" s="74"/>
      <c r="J68" s="74"/>
      <c r="K68" s="253"/>
      <c r="L68" s="254"/>
      <c r="M68" s="253"/>
      <c r="N68" s="254"/>
      <c r="O68" s="253"/>
      <c r="P68" s="254"/>
      <c r="Q68" s="74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272" t="s">
        <v>78</v>
      </c>
      <c r="C69" s="10">
        <f>IF(C68="X",($C$126),(0))</f>
        <v>0</v>
      </c>
      <c r="D69" s="10">
        <f>IF(D68="X",($C$127),(0))</f>
        <v>0</v>
      </c>
      <c r="E69" s="10">
        <f>IF(E68="X",($C$128),(0))</f>
        <v>0</v>
      </c>
      <c r="F69" s="10">
        <f>IF(F68="X",($C$133),(0))</f>
        <v>0</v>
      </c>
      <c r="G69" s="10">
        <f>IF(G68="X",($C$130),(0))</f>
        <v>0</v>
      </c>
      <c r="H69" s="10">
        <f>IF(H68="X",($C$131),(0))</f>
        <v>0</v>
      </c>
      <c r="I69" s="10">
        <f>IF(I68="X",($C$132),(0))</f>
        <v>0</v>
      </c>
      <c r="J69" s="10">
        <f>IF(J68="X",($C$134),(0))</f>
        <v>0</v>
      </c>
      <c r="K69" s="249">
        <f>IF(K68="X",($C$129),(0))</f>
        <v>0</v>
      </c>
      <c r="L69" s="250"/>
      <c r="M69" s="249">
        <f>IF(M68="X",($C$135),(0))</f>
        <v>0</v>
      </c>
      <c r="N69" s="250"/>
      <c r="O69" s="249">
        <f>IF(O68="X",($C$137),(0))</f>
        <v>0</v>
      </c>
      <c r="P69" s="250"/>
      <c r="Q69" s="10">
        <f>IF(Q68="X",($C$136),(0))</f>
        <v>0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2"/>
      <c r="B70" s="273"/>
      <c r="C70" s="86" t="str">
        <f>$B$126</f>
        <v>3º Eixo</v>
      </c>
      <c r="D70" s="86">
        <f>$B$127</f>
        <v>0</v>
      </c>
      <c r="E70" s="86" t="str">
        <f>$B$128</f>
        <v>Realizado</v>
      </c>
      <c r="F70" s="86" t="str">
        <f>$B$129</f>
        <v>4º Eixo</v>
      </c>
      <c r="G70" s="86">
        <f>$B$130</f>
        <v>0</v>
      </c>
      <c r="H70" s="86" t="str">
        <f>$B$131</f>
        <v>Total de Gastos</v>
      </c>
      <c r="I70" s="86" t="str">
        <f>$B$132</f>
        <v>Custo por kM</v>
      </c>
      <c r="J70" s="86">
        <f>$B$133</f>
        <v>0</v>
      </c>
      <c r="K70" s="259" t="str">
        <f>$B$134</f>
        <v>Troca e Manutenção dos Freios</v>
      </c>
      <c r="L70" s="259"/>
      <c r="M70" s="259" t="str">
        <f>$B$135</f>
        <v>Posição</v>
      </c>
      <c r="N70" s="259"/>
      <c r="O70" s="259" t="str">
        <f>$B$136</f>
        <v>Realizado</v>
      </c>
      <c r="P70" s="259"/>
      <c r="Q70" s="86" t="str">
        <f>$B$137</f>
        <v>1º Eixo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2"/>
      <c r="B71" s="39" t="s">
        <v>136</v>
      </c>
      <c r="C71" s="74"/>
      <c r="D71" s="74"/>
      <c r="E71" s="74"/>
      <c r="F71" s="74"/>
      <c r="G71" s="74"/>
      <c r="H71" s="74"/>
      <c r="I71" s="74"/>
      <c r="J71" s="74"/>
      <c r="K71" s="253"/>
      <c r="L71" s="254"/>
      <c r="M71" s="253"/>
      <c r="N71" s="254"/>
      <c r="O71" s="253"/>
      <c r="P71" s="254"/>
      <c r="Q71" s="74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272" t="s">
        <v>80</v>
      </c>
      <c r="C72" s="10">
        <f>IF(C71="X",($F$126),(0))</f>
        <v>0</v>
      </c>
      <c r="D72" s="10">
        <f>IF(D71="X",($F$127),(0))</f>
        <v>0</v>
      </c>
      <c r="E72" s="10">
        <f>IF(E71="X",($F$128),(0))</f>
        <v>0</v>
      </c>
      <c r="F72" s="10">
        <f>IF(F71="X",($F$133),(0))</f>
        <v>0</v>
      </c>
      <c r="G72" s="10">
        <f>IF(G71="X",($F$130),(0))</f>
        <v>0</v>
      </c>
      <c r="H72" s="10">
        <f>IF(H71="X",($F$131),(0))</f>
        <v>0</v>
      </c>
      <c r="I72" s="10">
        <f>IF(I71="X",($F$132),(0))</f>
        <v>0</v>
      </c>
      <c r="J72" s="10">
        <f>IF(J71="X",($F$134),(0))</f>
        <v>0</v>
      </c>
      <c r="K72" s="249">
        <f>IF(K71="X",($F$129),(0))</f>
        <v>0</v>
      </c>
      <c r="L72" s="250"/>
      <c r="M72" s="249">
        <f>IF(M71="X",($F$135),(0))</f>
        <v>0</v>
      </c>
      <c r="N72" s="250"/>
      <c r="O72" s="249">
        <f>IF(O71="X",($F$137),(0))</f>
        <v>0</v>
      </c>
      <c r="P72" s="250"/>
      <c r="Q72" s="10">
        <f>IF(Q71="X",($F$136),(0))</f>
        <v>0</v>
      </c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2"/>
      <c r="B73" s="273"/>
      <c r="C73" s="86">
        <f>$E$126</f>
        <v>0</v>
      </c>
      <c r="D73" s="86">
        <f>$E$127</f>
        <v>0</v>
      </c>
      <c r="E73" s="86">
        <f>$E$128</f>
        <v>0</v>
      </c>
      <c r="F73" s="86">
        <f>$E$129</f>
        <v>0</v>
      </c>
      <c r="G73" s="86">
        <f>$E$130</f>
        <v>0</v>
      </c>
      <c r="H73" s="86">
        <f>$E$131</f>
        <v>0</v>
      </c>
      <c r="I73" s="86">
        <f>$E$132</f>
        <v>0</v>
      </c>
      <c r="J73" s="86">
        <f>$E$133</f>
        <v>0</v>
      </c>
      <c r="K73" s="259">
        <f>$E$134</f>
        <v>0</v>
      </c>
      <c r="L73" s="259"/>
      <c r="M73" s="259">
        <f>$E$135</f>
        <v>0</v>
      </c>
      <c r="N73" s="259"/>
      <c r="O73" s="259">
        <f>$E$136</f>
        <v>0</v>
      </c>
      <c r="P73" s="259"/>
      <c r="Q73" s="86">
        <f>$E$137</f>
        <v>0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39" t="s">
        <v>136</v>
      </c>
      <c r="C74" s="74"/>
      <c r="D74" s="74"/>
      <c r="E74" s="74"/>
      <c r="F74" s="74"/>
      <c r="G74" s="74"/>
      <c r="H74" s="74"/>
      <c r="I74" s="74"/>
      <c r="J74" s="74"/>
      <c r="K74" s="253"/>
      <c r="L74" s="254"/>
      <c r="M74" s="253"/>
      <c r="N74" s="254"/>
      <c r="O74" s="253"/>
      <c r="P74" s="254"/>
      <c r="Q74" s="74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272" t="s">
        <v>81</v>
      </c>
      <c r="C75" s="10">
        <f>IF(C74="X",($I$126),(0))</f>
        <v>0</v>
      </c>
      <c r="D75" s="10">
        <f>IF(D74="X",($I$127),(0))</f>
        <v>0</v>
      </c>
      <c r="E75" s="10">
        <f>IF(E74="X",($I$128),(0))</f>
        <v>0</v>
      </c>
      <c r="F75" s="10">
        <f>IF(F74="X",($I$133),(0))</f>
        <v>0</v>
      </c>
      <c r="G75" s="10">
        <f>IF(G74="X",($I$130),(0))</f>
        <v>0</v>
      </c>
      <c r="H75" s="10">
        <f>IF(H74="X",($I$131),(0))</f>
        <v>0</v>
      </c>
      <c r="I75" s="10">
        <f>IF(I74="X",($I$132),(0))</f>
        <v>0</v>
      </c>
      <c r="J75" s="10">
        <f>IF(J74="X",($I$134),(0))</f>
        <v>0</v>
      </c>
      <c r="K75" s="249">
        <f>IF(K74="X",($I$129),(0))</f>
        <v>0</v>
      </c>
      <c r="L75" s="250"/>
      <c r="M75" s="249">
        <f>IF(M74="X",($I$135),(0))</f>
        <v>0</v>
      </c>
      <c r="N75" s="250"/>
      <c r="O75" s="249">
        <f>IF(O74="X",($I$137),(0))</f>
        <v>0</v>
      </c>
      <c r="P75" s="250"/>
      <c r="Q75" s="10">
        <f>IF(Q74="X",($I$136),(0))</f>
        <v>0</v>
      </c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2"/>
      <c r="B76" s="273"/>
      <c r="C76" s="86">
        <f>$H$126</f>
        <v>0</v>
      </c>
      <c r="D76" s="86">
        <f>$H$127</f>
        <v>0</v>
      </c>
      <c r="E76" s="86">
        <f>$H$128</f>
        <v>0</v>
      </c>
      <c r="F76" s="86">
        <f>$H$129</f>
        <v>0</v>
      </c>
      <c r="G76" s="86">
        <f>$H$130</f>
        <v>0</v>
      </c>
      <c r="H76" s="86">
        <f>$H$131</f>
        <v>0</v>
      </c>
      <c r="I76" s="86">
        <f>$H$132</f>
        <v>0</v>
      </c>
      <c r="J76" s="86">
        <f>$H$133</f>
        <v>0</v>
      </c>
      <c r="K76" s="259">
        <f>$H$134</f>
        <v>0</v>
      </c>
      <c r="L76" s="259"/>
      <c r="M76" s="259">
        <f>$H$135</f>
        <v>0</v>
      </c>
      <c r="N76" s="259"/>
      <c r="O76" s="259">
        <f>$H$136</f>
        <v>0</v>
      </c>
      <c r="P76" s="259"/>
      <c r="Q76" s="86">
        <f>$H$137</f>
        <v>0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39" t="s">
        <v>136</v>
      </c>
      <c r="C77" s="74"/>
      <c r="D77" s="74"/>
      <c r="E77" s="74"/>
      <c r="F77" s="74"/>
      <c r="G77" s="74"/>
      <c r="H77" s="74"/>
      <c r="I77" s="74"/>
      <c r="J77" s="74"/>
      <c r="K77" s="253"/>
      <c r="L77" s="254"/>
      <c r="M77" s="253"/>
      <c r="N77" s="254"/>
      <c r="O77" s="253"/>
      <c r="P77" s="254"/>
      <c r="Q77" s="74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272" t="s">
        <v>88</v>
      </c>
      <c r="C78" s="10">
        <f>IF(C77="X",($L$126),(0))</f>
        <v>0</v>
      </c>
      <c r="D78" s="10">
        <f>IF(D77="X",($L$127),(0))</f>
        <v>0</v>
      </c>
      <c r="E78" s="10">
        <f>IF(E77="X",($L$128),(0))</f>
        <v>0</v>
      </c>
      <c r="F78" s="10">
        <f>IF(F77="X",($L$133),(0))</f>
        <v>0</v>
      </c>
      <c r="G78" s="10">
        <f>IF(G77="X",($L$130),(0))</f>
        <v>0</v>
      </c>
      <c r="H78" s="10">
        <f>IF(H77="X",($L$131),(0))</f>
        <v>0</v>
      </c>
      <c r="I78" s="10">
        <f>IF(I77="X",($L$132),(0))</f>
        <v>0</v>
      </c>
      <c r="J78" s="10">
        <f>IF(J77="X",($L$134),(0))</f>
        <v>0</v>
      </c>
      <c r="K78" s="249">
        <f>IF(K77="X",($L$129),(0))</f>
        <v>0</v>
      </c>
      <c r="L78" s="250"/>
      <c r="M78" s="249">
        <f>IF(M77="X",($L$135),(0))</f>
        <v>0</v>
      </c>
      <c r="N78" s="250"/>
      <c r="O78" s="249">
        <f>IF(O77="X",($L$137),(0))</f>
        <v>0</v>
      </c>
      <c r="P78" s="250"/>
      <c r="Q78" s="10">
        <f>IF(Q77="X",($L$136),(0))</f>
        <v>0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2"/>
      <c r="B79" s="273"/>
      <c r="C79" s="86">
        <f>$K$126</f>
        <v>0</v>
      </c>
      <c r="D79" s="86">
        <f>$K$127</f>
        <v>0</v>
      </c>
      <c r="E79" s="86">
        <f>$K$128</f>
        <v>0</v>
      </c>
      <c r="F79" s="86">
        <f>$K$129</f>
        <v>0</v>
      </c>
      <c r="G79" s="86">
        <f>$K$130</f>
        <v>0</v>
      </c>
      <c r="H79" s="86">
        <f>$K$131</f>
        <v>0</v>
      </c>
      <c r="I79" s="86">
        <f>$K$132</f>
        <v>0</v>
      </c>
      <c r="J79" s="86">
        <f>$K$133</f>
        <v>0</v>
      </c>
      <c r="K79" s="259">
        <f>$K$134</f>
        <v>0</v>
      </c>
      <c r="L79" s="259"/>
      <c r="M79" s="259">
        <f>$K$135</f>
        <v>0</v>
      </c>
      <c r="N79" s="259"/>
      <c r="O79" s="259">
        <f>$K$136</f>
        <v>0</v>
      </c>
      <c r="P79" s="259"/>
      <c r="Q79" s="86">
        <f>$K$137</f>
        <v>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194" t="s">
        <v>46</v>
      </c>
      <c r="C80" s="194"/>
      <c r="D80" s="255">
        <f>SUM(C69:Q69,C72:Q72,C75:Q75,C78:Q78,)</f>
        <v>0</v>
      </c>
      <c r="E80" s="256"/>
      <c r="F80" s="257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2"/>
      <c r="B81" s="151" t="s">
        <v>47</v>
      </c>
      <c r="C81" s="151"/>
      <c r="D81" s="112" t="e">
        <f>D80/(O67-O50)</f>
        <v>#DIV/0!</v>
      </c>
      <c r="E81" s="113"/>
      <c r="F81" s="1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8.75" x14ac:dyDescent="0.2">
      <c r="A83" s="2"/>
      <c r="B83" s="152" t="s">
        <v>65</v>
      </c>
      <c r="C83" s="152"/>
      <c r="D83" s="152"/>
      <c r="E83" s="152"/>
      <c r="F83" s="152"/>
      <c r="G83" s="152"/>
      <c r="H83" s="152"/>
      <c r="I83" s="152"/>
      <c r="J83" s="152"/>
      <c r="K83" s="152"/>
      <c r="L83" s="152"/>
      <c r="M83" s="152"/>
      <c r="N83" s="152"/>
      <c r="O83" s="75" t="s">
        <v>18</v>
      </c>
      <c r="P83" s="280"/>
      <c r="Q83" s="28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2"/>
      <c r="B84" s="27" t="s">
        <v>55</v>
      </c>
      <c r="C84" s="282" t="s">
        <v>83</v>
      </c>
      <c r="D84" s="283"/>
      <c r="E84" s="283"/>
      <c r="F84" s="283"/>
      <c r="G84" s="283"/>
      <c r="H84" s="283"/>
      <c r="I84" s="283"/>
      <c r="J84" s="283"/>
      <c r="K84" s="283"/>
      <c r="L84" s="283"/>
      <c r="M84" s="284"/>
      <c r="N84" s="27" t="s">
        <v>84</v>
      </c>
      <c r="O84" s="285"/>
      <c r="P84" s="285"/>
      <c r="Q84" s="285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2"/>
      <c r="B85" s="39" t="s">
        <v>136</v>
      </c>
      <c r="C85" s="74"/>
      <c r="D85" s="74"/>
      <c r="E85" s="74"/>
      <c r="F85" s="74"/>
      <c r="G85" s="74"/>
      <c r="H85" s="74"/>
      <c r="I85" s="74"/>
      <c r="J85" s="74"/>
      <c r="K85" s="253"/>
      <c r="L85" s="254"/>
      <c r="M85" s="253"/>
      <c r="N85" s="254"/>
      <c r="O85" s="253"/>
      <c r="P85" s="254"/>
      <c r="Q85" s="7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2"/>
      <c r="B86" s="272" t="s">
        <v>78</v>
      </c>
      <c r="C86" s="10">
        <f>IF(C85="X",($C$126),(0))</f>
        <v>0</v>
      </c>
      <c r="D86" s="10">
        <f>IF(D85="X",($C$127),(0))</f>
        <v>0</v>
      </c>
      <c r="E86" s="10">
        <f>IF(E85="X",($C$128),(0))</f>
        <v>0</v>
      </c>
      <c r="F86" s="10">
        <f>IF(F85="X",($C$133),(0))</f>
        <v>0</v>
      </c>
      <c r="G86" s="10">
        <f>IF(G85="X",($C$130),(0))</f>
        <v>0</v>
      </c>
      <c r="H86" s="10">
        <f>IF(H85="X",($C$131),(0))</f>
        <v>0</v>
      </c>
      <c r="I86" s="10">
        <f>IF(I85="X",($C$132),(0))</f>
        <v>0</v>
      </c>
      <c r="J86" s="10">
        <f>IF(J85="X",($C$134),(0))</f>
        <v>0</v>
      </c>
      <c r="K86" s="249">
        <f>IF(K85="X",($C$129),(0))</f>
        <v>0</v>
      </c>
      <c r="L86" s="250"/>
      <c r="M86" s="249">
        <f>IF(M85="X",($C$135),(0))</f>
        <v>0</v>
      </c>
      <c r="N86" s="250"/>
      <c r="O86" s="249">
        <f>IF(O85="X",($C$137),(0))</f>
        <v>0</v>
      </c>
      <c r="P86" s="250"/>
      <c r="Q86" s="10">
        <f>IF(Q85="X",($C$136),(0))</f>
        <v>0</v>
      </c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2"/>
      <c r="B87" s="273"/>
      <c r="C87" s="86" t="str">
        <f>$B$126</f>
        <v>3º Eixo</v>
      </c>
      <c r="D87" s="86">
        <f>$B$127</f>
        <v>0</v>
      </c>
      <c r="E87" s="86" t="str">
        <f>$B$128</f>
        <v>Realizado</v>
      </c>
      <c r="F87" s="86" t="str">
        <f>$B$129</f>
        <v>4º Eixo</v>
      </c>
      <c r="G87" s="86">
        <f>$B$130</f>
        <v>0</v>
      </c>
      <c r="H87" s="86" t="str">
        <f>$B$131</f>
        <v>Total de Gastos</v>
      </c>
      <c r="I87" s="86" t="str">
        <f>$B$132</f>
        <v>Custo por kM</v>
      </c>
      <c r="J87" s="86">
        <f>$B$133</f>
        <v>0</v>
      </c>
      <c r="K87" s="259" t="str">
        <f>$B$134</f>
        <v>Troca e Manutenção dos Freios</v>
      </c>
      <c r="L87" s="259"/>
      <c r="M87" s="259" t="str">
        <f>$B$135</f>
        <v>Posição</v>
      </c>
      <c r="N87" s="259"/>
      <c r="O87" s="259" t="str">
        <f>$B$136</f>
        <v>Realizado</v>
      </c>
      <c r="P87" s="259"/>
      <c r="Q87" s="86" t="str">
        <f>$B$137</f>
        <v>1º Eixo</v>
      </c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2"/>
      <c r="B88" s="39" t="s">
        <v>136</v>
      </c>
      <c r="C88" s="74" t="s">
        <v>105</v>
      </c>
      <c r="D88" s="74"/>
      <c r="E88" s="74"/>
      <c r="F88" s="74"/>
      <c r="G88" s="74" t="s">
        <v>105</v>
      </c>
      <c r="H88" s="74" t="s">
        <v>105</v>
      </c>
      <c r="I88" s="74" t="s">
        <v>105</v>
      </c>
      <c r="J88" s="74"/>
      <c r="K88" s="253"/>
      <c r="L88" s="254"/>
      <c r="M88" s="253" t="s">
        <v>105</v>
      </c>
      <c r="N88" s="254"/>
      <c r="O88" s="253" t="s">
        <v>105</v>
      </c>
      <c r="P88" s="254"/>
      <c r="Q88" s="74" t="s">
        <v>105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272" t="s">
        <v>80</v>
      </c>
      <c r="C89" s="10">
        <f>IF(C88="X",($F$126),(0))</f>
        <v>0</v>
      </c>
      <c r="D89" s="10">
        <f>IF(D88="X",($F$127),(0))</f>
        <v>0</v>
      </c>
      <c r="E89" s="10">
        <f>IF(E88="X",($F$128),(0))</f>
        <v>0</v>
      </c>
      <c r="F89" s="10">
        <f>IF(F88="X",($F$133),(0))</f>
        <v>0</v>
      </c>
      <c r="G89" s="10">
        <f>IF(G88="X",($F$130),(0))</f>
        <v>0</v>
      </c>
      <c r="H89" s="10">
        <f>IF(H88="X",($F$131),(0))</f>
        <v>0</v>
      </c>
      <c r="I89" s="10">
        <f>IF(I88="X",($F$132),(0))</f>
        <v>0</v>
      </c>
      <c r="J89" s="10">
        <f>IF(J88="X",($F$134),(0))</f>
        <v>0</v>
      </c>
      <c r="K89" s="249">
        <f>IF(K88="X",($F$129),(0))</f>
        <v>0</v>
      </c>
      <c r="L89" s="250"/>
      <c r="M89" s="249">
        <f>IF(M88="X",($F$135),(0))</f>
        <v>0</v>
      </c>
      <c r="N89" s="250"/>
      <c r="O89" s="249">
        <f>IF(O88="X",($F$137),(0))</f>
        <v>0</v>
      </c>
      <c r="P89" s="250"/>
      <c r="Q89" s="10">
        <f>IF(Q88="X",($F$136),(0))</f>
        <v>0</v>
      </c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2"/>
      <c r="B90" s="273"/>
      <c r="C90" s="86">
        <f>$E$126</f>
        <v>0</v>
      </c>
      <c r="D90" s="86">
        <f>$E$127</f>
        <v>0</v>
      </c>
      <c r="E90" s="86">
        <f>$E$128</f>
        <v>0</v>
      </c>
      <c r="F90" s="86">
        <f>$E$129</f>
        <v>0</v>
      </c>
      <c r="G90" s="86">
        <f>$E$130</f>
        <v>0</v>
      </c>
      <c r="H90" s="86">
        <f>$E$131</f>
        <v>0</v>
      </c>
      <c r="I90" s="86">
        <f>$E$132</f>
        <v>0</v>
      </c>
      <c r="J90" s="86">
        <f>$E$133</f>
        <v>0</v>
      </c>
      <c r="K90" s="259">
        <f>$E$134</f>
        <v>0</v>
      </c>
      <c r="L90" s="259"/>
      <c r="M90" s="259">
        <f>$E$135</f>
        <v>0</v>
      </c>
      <c r="N90" s="259"/>
      <c r="O90" s="259">
        <f>$E$136</f>
        <v>0</v>
      </c>
      <c r="P90" s="259"/>
      <c r="Q90" s="86">
        <f>$E$137</f>
        <v>0</v>
      </c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2"/>
      <c r="B91" s="39" t="s">
        <v>136</v>
      </c>
      <c r="C91" s="74" t="s">
        <v>105</v>
      </c>
      <c r="D91" s="74"/>
      <c r="E91" s="74"/>
      <c r="F91" s="74"/>
      <c r="G91" s="74" t="s">
        <v>105</v>
      </c>
      <c r="H91" s="74" t="s">
        <v>105</v>
      </c>
      <c r="I91" s="74" t="s">
        <v>105</v>
      </c>
      <c r="J91" s="74"/>
      <c r="K91" s="253"/>
      <c r="L91" s="254"/>
      <c r="M91" s="253" t="s">
        <v>105</v>
      </c>
      <c r="N91" s="254"/>
      <c r="O91" s="253" t="s">
        <v>105</v>
      </c>
      <c r="P91" s="254"/>
      <c r="Q91" s="74" t="s">
        <v>105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2"/>
      <c r="B92" s="272" t="s">
        <v>81</v>
      </c>
      <c r="C92" s="10">
        <f>IF(C91="X",($I$126),(0))</f>
        <v>0</v>
      </c>
      <c r="D92" s="10">
        <f>IF(D91="X",($I$127),(0))</f>
        <v>0</v>
      </c>
      <c r="E92" s="10">
        <f>IF(E91="X",($I$128),(0))</f>
        <v>0</v>
      </c>
      <c r="F92" s="10">
        <f>IF(F91="X",($I$133),(0))</f>
        <v>0</v>
      </c>
      <c r="G92" s="10">
        <f>IF(G91="X",($I$130),(0))</f>
        <v>0</v>
      </c>
      <c r="H92" s="10">
        <f>IF(H91="X",($I$131),(0))</f>
        <v>0</v>
      </c>
      <c r="I92" s="10">
        <f>IF(I91="X",($I$132),(0))</f>
        <v>0</v>
      </c>
      <c r="J92" s="10">
        <f>IF(J91="X",($I$134),(0))</f>
        <v>0</v>
      </c>
      <c r="K92" s="249">
        <f>IF(K91="X",($I$129),(0))</f>
        <v>0</v>
      </c>
      <c r="L92" s="250"/>
      <c r="M92" s="249">
        <f>IF(M91="X",($I$135),(0))</f>
        <v>0</v>
      </c>
      <c r="N92" s="250"/>
      <c r="O92" s="249">
        <f>IF(O91="X",($I$137),(0))</f>
        <v>0</v>
      </c>
      <c r="P92" s="250"/>
      <c r="Q92" s="10">
        <f>IF(Q91="X",($I$136),(0))</f>
        <v>0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273"/>
      <c r="C93" s="86">
        <f>$H$126</f>
        <v>0</v>
      </c>
      <c r="D93" s="86">
        <f>$H$127</f>
        <v>0</v>
      </c>
      <c r="E93" s="86">
        <f>$H$128</f>
        <v>0</v>
      </c>
      <c r="F93" s="86">
        <f>$H$129</f>
        <v>0</v>
      </c>
      <c r="G93" s="86">
        <f>$H$130</f>
        <v>0</v>
      </c>
      <c r="H93" s="86">
        <f>$H$131</f>
        <v>0</v>
      </c>
      <c r="I93" s="86">
        <f>$H$132</f>
        <v>0</v>
      </c>
      <c r="J93" s="86">
        <f>$H$133</f>
        <v>0</v>
      </c>
      <c r="K93" s="259">
        <f>$H$134</f>
        <v>0</v>
      </c>
      <c r="L93" s="259"/>
      <c r="M93" s="259">
        <f>$H$135</f>
        <v>0</v>
      </c>
      <c r="N93" s="259"/>
      <c r="O93" s="259">
        <f>$H$136</f>
        <v>0</v>
      </c>
      <c r="P93" s="259"/>
      <c r="Q93" s="86">
        <f>$H$137</f>
        <v>0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2"/>
      <c r="B94" s="39" t="s">
        <v>136</v>
      </c>
      <c r="C94" s="74"/>
      <c r="D94" s="74"/>
      <c r="E94" s="74"/>
      <c r="F94" s="74"/>
      <c r="G94" s="74"/>
      <c r="H94" s="74"/>
      <c r="I94" s="74"/>
      <c r="J94" s="74"/>
      <c r="K94" s="253"/>
      <c r="L94" s="254"/>
      <c r="M94" s="253"/>
      <c r="N94" s="254"/>
      <c r="O94" s="253"/>
      <c r="P94" s="254"/>
      <c r="Q94" s="74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2"/>
      <c r="B95" s="272" t="s">
        <v>88</v>
      </c>
      <c r="C95" s="10">
        <f>IF(C94="X",($L$126),(0))</f>
        <v>0</v>
      </c>
      <c r="D95" s="10">
        <f>IF(D94="X",($L$127),(0))</f>
        <v>0</v>
      </c>
      <c r="E95" s="10">
        <f>IF(E94="X",($L$128),(0))</f>
        <v>0</v>
      </c>
      <c r="F95" s="10">
        <f>IF(F94="X",($L$133),(0))</f>
        <v>0</v>
      </c>
      <c r="G95" s="10">
        <f>IF(G94="X",($L$130),(0))</f>
        <v>0</v>
      </c>
      <c r="H95" s="10">
        <f>IF(H94="X",($L$131),(0))</f>
        <v>0</v>
      </c>
      <c r="I95" s="10">
        <f>IF(I94="X",($L$132),(0))</f>
        <v>0</v>
      </c>
      <c r="J95" s="10">
        <f>IF(J94="X",($L$134),(0))</f>
        <v>0</v>
      </c>
      <c r="K95" s="249">
        <f>IF(K94="X",($L$129),(0))</f>
        <v>0</v>
      </c>
      <c r="L95" s="250"/>
      <c r="M95" s="249">
        <f>IF(M94="X",($L$135),(0))</f>
        <v>0</v>
      </c>
      <c r="N95" s="250"/>
      <c r="O95" s="249">
        <f>IF(O94="X",($L$137),(0))</f>
        <v>0</v>
      </c>
      <c r="P95" s="250"/>
      <c r="Q95" s="10">
        <f>IF(Q94="X",($L$136),(0))</f>
        <v>0</v>
      </c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273"/>
      <c r="C96" s="86">
        <f>$K$126</f>
        <v>0</v>
      </c>
      <c r="D96" s="86">
        <f>$K$127</f>
        <v>0</v>
      </c>
      <c r="E96" s="86">
        <f>$K$128</f>
        <v>0</v>
      </c>
      <c r="F96" s="86">
        <f>$K$129</f>
        <v>0</v>
      </c>
      <c r="G96" s="86">
        <f>$K$130</f>
        <v>0</v>
      </c>
      <c r="H96" s="86">
        <f>$K$131</f>
        <v>0</v>
      </c>
      <c r="I96" s="86">
        <f>$K$132</f>
        <v>0</v>
      </c>
      <c r="J96" s="86">
        <f>$K$133</f>
        <v>0</v>
      </c>
      <c r="K96" s="259">
        <f>$K$134</f>
        <v>0</v>
      </c>
      <c r="L96" s="259"/>
      <c r="M96" s="259">
        <f>$K$135</f>
        <v>0</v>
      </c>
      <c r="N96" s="259"/>
      <c r="O96" s="259">
        <f>$K$136</f>
        <v>0</v>
      </c>
      <c r="P96" s="259"/>
      <c r="Q96" s="86">
        <f>$K$137</f>
        <v>0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2"/>
      <c r="B97" s="194" t="s">
        <v>46</v>
      </c>
      <c r="C97" s="194"/>
      <c r="D97" s="255">
        <f>SUM(C86:Q86,C89:Q89,C92:Q92,C95:Q95,)</f>
        <v>0</v>
      </c>
      <c r="E97" s="256"/>
      <c r="F97" s="257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2"/>
      <c r="B98" s="151" t="s">
        <v>47</v>
      </c>
      <c r="C98" s="151"/>
      <c r="D98" s="112" t="e">
        <f>D97/(O84-P82)</f>
        <v>#DIV/0!</v>
      </c>
      <c r="E98" s="113"/>
      <c r="F98" s="11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8.75" x14ac:dyDescent="0.2">
      <c r="A100" s="2"/>
      <c r="B100" s="152" t="s">
        <v>65</v>
      </c>
      <c r="C100" s="152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75" t="s">
        <v>18</v>
      </c>
      <c r="P100" s="280"/>
      <c r="Q100" s="281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2"/>
      <c r="B101" s="27" t="s">
        <v>55</v>
      </c>
      <c r="C101" s="282" t="s">
        <v>83</v>
      </c>
      <c r="D101" s="283"/>
      <c r="E101" s="283"/>
      <c r="F101" s="283"/>
      <c r="G101" s="283"/>
      <c r="H101" s="283"/>
      <c r="I101" s="283"/>
      <c r="J101" s="283"/>
      <c r="K101" s="283"/>
      <c r="L101" s="283"/>
      <c r="M101" s="284"/>
      <c r="N101" s="27" t="s">
        <v>84</v>
      </c>
      <c r="O101" s="285"/>
      <c r="P101" s="285"/>
      <c r="Q101" s="285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39" t="s">
        <v>136</v>
      </c>
      <c r="C102" s="74"/>
      <c r="D102" s="74"/>
      <c r="E102" s="74"/>
      <c r="F102" s="74"/>
      <c r="G102" s="74" t="s">
        <v>105</v>
      </c>
      <c r="H102" s="74" t="s">
        <v>105</v>
      </c>
      <c r="I102" s="74" t="s">
        <v>105</v>
      </c>
      <c r="J102" s="74"/>
      <c r="K102" s="253"/>
      <c r="L102" s="254"/>
      <c r="M102" s="253"/>
      <c r="N102" s="254"/>
      <c r="O102" s="253"/>
      <c r="P102" s="254"/>
      <c r="Q102" s="74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2"/>
      <c r="B103" s="272" t="s">
        <v>78</v>
      </c>
      <c r="C103" s="10">
        <f>IF(C102="X",($C$126),(0))</f>
        <v>0</v>
      </c>
      <c r="D103" s="10">
        <f>IF(D102="X",($C$127),(0))</f>
        <v>0</v>
      </c>
      <c r="E103" s="10">
        <f>IF(E102="X",($C$128),(0))</f>
        <v>0</v>
      </c>
      <c r="F103" s="10">
        <f>IF(F102="X",($C$133),(0))</f>
        <v>0</v>
      </c>
      <c r="G103" s="10">
        <f>IF(G102="X",($C$130),(0))</f>
        <v>0</v>
      </c>
      <c r="H103" s="10">
        <f>IF(H102="X",($C$131),(0))</f>
        <v>0</v>
      </c>
      <c r="I103" s="10">
        <f>IF(I102="X",($C$132),(0))</f>
        <v>0</v>
      </c>
      <c r="J103" s="10">
        <f>IF(J102="X",($C$134),(0))</f>
        <v>0</v>
      </c>
      <c r="K103" s="249">
        <f>IF(K102="X",($C$129),(0))</f>
        <v>0</v>
      </c>
      <c r="L103" s="250"/>
      <c r="M103" s="249">
        <f>IF(M102="X",($C$135),(0))</f>
        <v>0</v>
      </c>
      <c r="N103" s="250"/>
      <c r="O103" s="249">
        <f>IF(O102="X",($C$137),(0))</f>
        <v>0</v>
      </c>
      <c r="P103" s="250"/>
      <c r="Q103" s="10">
        <f>IF(Q102="X",($C$136),(0))</f>
        <v>0</v>
      </c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2"/>
      <c r="B104" s="273"/>
      <c r="C104" s="86" t="str">
        <f>$B$126</f>
        <v>3º Eixo</v>
      </c>
      <c r="D104" s="86">
        <f>$B$127</f>
        <v>0</v>
      </c>
      <c r="E104" s="86" t="str">
        <f>$B$128</f>
        <v>Realizado</v>
      </c>
      <c r="F104" s="86" t="str">
        <f>$B$129</f>
        <v>4º Eixo</v>
      </c>
      <c r="G104" s="86">
        <f>$B$130</f>
        <v>0</v>
      </c>
      <c r="H104" s="86" t="str">
        <f>$B$131</f>
        <v>Total de Gastos</v>
      </c>
      <c r="I104" s="86" t="str">
        <f>$B$132</f>
        <v>Custo por kM</v>
      </c>
      <c r="J104" s="86">
        <f>$B$133</f>
        <v>0</v>
      </c>
      <c r="K104" s="259" t="str">
        <f>$B$134</f>
        <v>Troca e Manutenção dos Freios</v>
      </c>
      <c r="L104" s="259"/>
      <c r="M104" s="259" t="str">
        <f>$B$135</f>
        <v>Posição</v>
      </c>
      <c r="N104" s="259"/>
      <c r="O104" s="259" t="str">
        <f>$B$136</f>
        <v>Realizado</v>
      </c>
      <c r="P104" s="259"/>
      <c r="Q104" s="86" t="str">
        <f>$B$137</f>
        <v>1º Eixo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2"/>
      <c r="B105" s="39" t="s">
        <v>136</v>
      </c>
      <c r="C105" s="74"/>
      <c r="D105" s="74"/>
      <c r="E105" s="74"/>
      <c r="F105" s="74"/>
      <c r="G105" s="74"/>
      <c r="H105" s="74"/>
      <c r="I105" s="74"/>
      <c r="J105" s="74"/>
      <c r="K105" s="253"/>
      <c r="L105" s="254"/>
      <c r="M105" s="253"/>
      <c r="N105" s="254"/>
      <c r="O105" s="253"/>
      <c r="P105" s="254"/>
      <c r="Q105" s="74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2"/>
      <c r="B106" s="272" t="s">
        <v>80</v>
      </c>
      <c r="C106" s="10">
        <f>IF(C105="X",($F$126),(0))</f>
        <v>0</v>
      </c>
      <c r="D106" s="10">
        <f>IF(D105="X",($F$127),(0))</f>
        <v>0</v>
      </c>
      <c r="E106" s="10">
        <f>IF(E105="X",($F$128),(0))</f>
        <v>0</v>
      </c>
      <c r="F106" s="10">
        <f>IF(F105="X",($F$133),(0))</f>
        <v>0</v>
      </c>
      <c r="G106" s="10">
        <f>IF(G105="X",($F$130),(0))</f>
        <v>0</v>
      </c>
      <c r="H106" s="10">
        <f>IF(H105="X",($F$131),(0))</f>
        <v>0</v>
      </c>
      <c r="I106" s="10">
        <f>IF(I105="X",($F$132),(0))</f>
        <v>0</v>
      </c>
      <c r="J106" s="10">
        <f>IF(J105="X",($F$134),(0))</f>
        <v>0</v>
      </c>
      <c r="K106" s="249">
        <f>IF(K105="X",($F$129),(0))</f>
        <v>0</v>
      </c>
      <c r="L106" s="250"/>
      <c r="M106" s="249">
        <f>IF(M105="X",($F$135),(0))</f>
        <v>0</v>
      </c>
      <c r="N106" s="250"/>
      <c r="O106" s="249">
        <f>IF(O105="X",($F$137),(0))</f>
        <v>0</v>
      </c>
      <c r="P106" s="250"/>
      <c r="Q106" s="10">
        <f>IF(Q105="X",($F$136),(0))</f>
        <v>0</v>
      </c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2"/>
      <c r="B107" s="273"/>
      <c r="C107" s="86">
        <f>$E$126</f>
        <v>0</v>
      </c>
      <c r="D107" s="86">
        <f>$E$127</f>
        <v>0</v>
      </c>
      <c r="E107" s="86">
        <f>$E$128</f>
        <v>0</v>
      </c>
      <c r="F107" s="86">
        <f>$E$129</f>
        <v>0</v>
      </c>
      <c r="G107" s="86">
        <f>$E$130</f>
        <v>0</v>
      </c>
      <c r="H107" s="86">
        <f>$E$131</f>
        <v>0</v>
      </c>
      <c r="I107" s="86">
        <f>$E$132</f>
        <v>0</v>
      </c>
      <c r="J107" s="86">
        <f>$E$133</f>
        <v>0</v>
      </c>
      <c r="K107" s="259">
        <f>$E$134</f>
        <v>0</v>
      </c>
      <c r="L107" s="259"/>
      <c r="M107" s="259">
        <f>$E$135</f>
        <v>0</v>
      </c>
      <c r="N107" s="259"/>
      <c r="O107" s="259">
        <f>$E$136</f>
        <v>0</v>
      </c>
      <c r="P107" s="259"/>
      <c r="Q107" s="86">
        <f>$E$137</f>
        <v>0</v>
      </c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2"/>
      <c r="B108" s="39" t="s">
        <v>136</v>
      </c>
      <c r="C108" s="74"/>
      <c r="D108" s="74"/>
      <c r="E108" s="74"/>
      <c r="F108" s="74"/>
      <c r="G108" s="74"/>
      <c r="H108" s="74"/>
      <c r="I108" s="74"/>
      <c r="J108" s="74"/>
      <c r="K108" s="253"/>
      <c r="L108" s="254"/>
      <c r="M108" s="253"/>
      <c r="N108" s="254"/>
      <c r="O108" s="253" t="s">
        <v>105</v>
      </c>
      <c r="P108" s="254"/>
      <c r="Q108" s="74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2"/>
      <c r="B109" s="272" t="s">
        <v>81</v>
      </c>
      <c r="C109" s="10">
        <f>IF(C108="X",($I$126),(0))</f>
        <v>0</v>
      </c>
      <c r="D109" s="10">
        <f>IF(D108="X",($I$127),(0))</f>
        <v>0</v>
      </c>
      <c r="E109" s="10">
        <f>IF(E108="X",($I$128),(0))</f>
        <v>0</v>
      </c>
      <c r="F109" s="10">
        <f>IF(F108="X",($I$133),(0))</f>
        <v>0</v>
      </c>
      <c r="G109" s="10">
        <f>IF(G108="X",($I$130),(0))</f>
        <v>0</v>
      </c>
      <c r="H109" s="10">
        <f>IF(H108="X",($I$131),(0))</f>
        <v>0</v>
      </c>
      <c r="I109" s="10">
        <f>IF(I108="X",($I$132),(0))</f>
        <v>0</v>
      </c>
      <c r="J109" s="10">
        <f>IF(J108="X",($I$134),(0))</f>
        <v>0</v>
      </c>
      <c r="K109" s="249">
        <f>IF(K108="X",($I$129),(0))</f>
        <v>0</v>
      </c>
      <c r="L109" s="250"/>
      <c r="M109" s="249">
        <f>IF(M108="X",($I$135),(0))</f>
        <v>0</v>
      </c>
      <c r="N109" s="250"/>
      <c r="O109" s="249">
        <f>IF(O108="X",($I$137),(0))</f>
        <v>0</v>
      </c>
      <c r="P109" s="250"/>
      <c r="Q109" s="10">
        <f>IF(Q108="X",($I$136),(0))</f>
        <v>0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2"/>
      <c r="B110" s="273"/>
      <c r="C110" s="86">
        <f>$H$126</f>
        <v>0</v>
      </c>
      <c r="D110" s="86">
        <f>$H$127</f>
        <v>0</v>
      </c>
      <c r="E110" s="86">
        <f>$H$128</f>
        <v>0</v>
      </c>
      <c r="F110" s="86">
        <f>$H$129</f>
        <v>0</v>
      </c>
      <c r="G110" s="86">
        <f>$H$130</f>
        <v>0</v>
      </c>
      <c r="H110" s="86">
        <f>$H$131</f>
        <v>0</v>
      </c>
      <c r="I110" s="86">
        <f>$H$132</f>
        <v>0</v>
      </c>
      <c r="J110" s="86">
        <f>$H$133</f>
        <v>0</v>
      </c>
      <c r="K110" s="259">
        <f>$H$134</f>
        <v>0</v>
      </c>
      <c r="L110" s="259"/>
      <c r="M110" s="259">
        <f>$H$135</f>
        <v>0</v>
      </c>
      <c r="N110" s="259"/>
      <c r="O110" s="259">
        <f>$H$136</f>
        <v>0</v>
      </c>
      <c r="P110" s="259"/>
      <c r="Q110" s="86">
        <f>$H$137</f>
        <v>0</v>
      </c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2"/>
      <c r="B111" s="39" t="s">
        <v>136</v>
      </c>
      <c r="C111" s="74"/>
      <c r="D111" s="74"/>
      <c r="E111" s="74"/>
      <c r="F111" s="74"/>
      <c r="G111" s="74"/>
      <c r="H111" s="74"/>
      <c r="I111" s="74"/>
      <c r="J111" s="74"/>
      <c r="K111" s="253"/>
      <c r="L111" s="254"/>
      <c r="M111" s="253"/>
      <c r="N111" s="254"/>
      <c r="O111" s="253"/>
      <c r="P111" s="254"/>
      <c r="Q111" s="74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2"/>
      <c r="B112" s="272" t="s">
        <v>88</v>
      </c>
      <c r="C112" s="10">
        <f>IF(C111="X",($L$126),(0))</f>
        <v>0</v>
      </c>
      <c r="D112" s="10">
        <f>IF(D111="X",($L$127),(0))</f>
        <v>0</v>
      </c>
      <c r="E112" s="10">
        <f>IF(E111="X",($L$128),(0))</f>
        <v>0</v>
      </c>
      <c r="F112" s="10">
        <f>IF(F111="X",($L$133),(0))</f>
        <v>0</v>
      </c>
      <c r="G112" s="10">
        <f>IF(G111="X",($L$130),(0))</f>
        <v>0</v>
      </c>
      <c r="H112" s="10">
        <f>IF(H111="X",($L$131),(0))</f>
        <v>0</v>
      </c>
      <c r="I112" s="10">
        <f>IF(I111="X",($L$132),(0))</f>
        <v>0</v>
      </c>
      <c r="J112" s="10">
        <f>IF(J111="X",($L$134),(0))</f>
        <v>0</v>
      </c>
      <c r="K112" s="249">
        <f>IF(K111="X",($L$129),(0))</f>
        <v>0</v>
      </c>
      <c r="L112" s="250"/>
      <c r="M112" s="249">
        <f>IF(M111="X",($L$135),(0))</f>
        <v>0</v>
      </c>
      <c r="N112" s="250"/>
      <c r="O112" s="249">
        <f>IF(O111="X",($L$137),(0))</f>
        <v>0</v>
      </c>
      <c r="P112" s="250"/>
      <c r="Q112" s="10">
        <f>IF(Q111="X",($L$136),(0))</f>
        <v>0</v>
      </c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2"/>
      <c r="B113" s="273"/>
      <c r="C113" s="86">
        <f>$K$126</f>
        <v>0</v>
      </c>
      <c r="D113" s="86">
        <f>$K$127</f>
        <v>0</v>
      </c>
      <c r="E113" s="86">
        <f>$K$128</f>
        <v>0</v>
      </c>
      <c r="F113" s="86">
        <f>$K$129</f>
        <v>0</v>
      </c>
      <c r="G113" s="86">
        <f>$K$130</f>
        <v>0</v>
      </c>
      <c r="H113" s="86">
        <f>$K$131</f>
        <v>0</v>
      </c>
      <c r="I113" s="86">
        <f>$K$132</f>
        <v>0</v>
      </c>
      <c r="J113" s="86">
        <f>$K$133</f>
        <v>0</v>
      </c>
      <c r="K113" s="259">
        <f>$K$134</f>
        <v>0</v>
      </c>
      <c r="L113" s="259"/>
      <c r="M113" s="259">
        <f>$K$135</f>
        <v>0</v>
      </c>
      <c r="N113" s="259"/>
      <c r="O113" s="259">
        <f>$K$136</f>
        <v>0</v>
      </c>
      <c r="P113" s="259"/>
      <c r="Q113" s="86">
        <f>$K$137</f>
        <v>0</v>
      </c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2"/>
      <c r="B114" s="194" t="s">
        <v>46</v>
      </c>
      <c r="C114" s="194"/>
      <c r="D114" s="255">
        <f>SUM(C103:Q103,C106:Q106,C109:Q109,C112:Q112,)</f>
        <v>0</v>
      </c>
      <c r="E114" s="256"/>
      <c r="F114" s="257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2"/>
      <c r="B115" s="151" t="s">
        <v>47</v>
      </c>
      <c r="C115" s="151"/>
      <c r="D115" s="112" t="e">
        <f>D114/(O101-O84)</f>
        <v>#DIV/0!</v>
      </c>
      <c r="E115" s="113"/>
      <c r="F115" s="11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8.75" x14ac:dyDescent="0.2">
      <c r="A117" s="2"/>
      <c r="B117" s="152" t="s">
        <v>65</v>
      </c>
      <c r="C117" s="152"/>
      <c r="D117" s="152"/>
      <c r="E117" s="152"/>
      <c r="F117" s="152"/>
      <c r="G117" s="152"/>
      <c r="H117" s="152"/>
      <c r="I117" s="152"/>
      <c r="J117" s="152"/>
      <c r="K117" s="152"/>
      <c r="L117" s="152"/>
      <c r="M117" s="152"/>
      <c r="N117" s="152"/>
      <c r="O117" s="75" t="s">
        <v>18</v>
      </c>
      <c r="P117" s="280"/>
      <c r="Q117" s="281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2"/>
      <c r="B118" s="27" t="s">
        <v>55</v>
      </c>
      <c r="C118" s="282" t="s">
        <v>83</v>
      </c>
      <c r="D118" s="283"/>
      <c r="E118" s="283"/>
      <c r="F118" s="283"/>
      <c r="G118" s="283"/>
      <c r="H118" s="283"/>
      <c r="I118" s="283"/>
      <c r="J118" s="283"/>
      <c r="K118" s="283"/>
      <c r="L118" s="283"/>
      <c r="M118" s="284"/>
      <c r="N118" s="27" t="s">
        <v>84</v>
      </c>
      <c r="O118" s="285"/>
      <c r="P118" s="285"/>
      <c r="Q118" s="285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2"/>
      <c r="B119" s="39" t="s">
        <v>136</v>
      </c>
      <c r="C119" s="74"/>
      <c r="D119" s="74"/>
      <c r="E119" s="74"/>
      <c r="F119" s="74"/>
      <c r="G119" s="74"/>
      <c r="H119" s="74"/>
      <c r="I119" s="74"/>
      <c r="J119" s="74"/>
      <c r="K119" s="253"/>
      <c r="L119" s="254"/>
      <c r="M119" s="253"/>
      <c r="N119" s="254"/>
      <c r="O119" s="253"/>
      <c r="P119" s="254"/>
      <c r="Q119" s="74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2"/>
      <c r="B120" s="272" t="s">
        <v>78</v>
      </c>
      <c r="C120" s="10">
        <f>IF(C119="X",($C$126),(0))</f>
        <v>0</v>
      </c>
      <c r="D120" s="10">
        <f>IF(D119="X",($C$127),(0))</f>
        <v>0</v>
      </c>
      <c r="E120" s="10">
        <f>IF(E119="X",($C$128),(0))</f>
        <v>0</v>
      </c>
      <c r="F120" s="10">
        <f>IF(F119="X",($C$133),(0))</f>
        <v>0</v>
      </c>
      <c r="G120" s="10">
        <f>IF(G119="X",($C$130),(0))</f>
        <v>0</v>
      </c>
      <c r="H120" s="10">
        <f>IF(H119="X",($C$131),(0))</f>
        <v>0</v>
      </c>
      <c r="I120" s="10">
        <f>IF(I119="X",($C$132),(0))</f>
        <v>0</v>
      </c>
      <c r="J120" s="10">
        <f>IF(J119="X",($C$134),(0))</f>
        <v>0</v>
      </c>
      <c r="K120" s="249">
        <f>IF(K119="X",($C$129),(0))</f>
        <v>0</v>
      </c>
      <c r="L120" s="250"/>
      <c r="M120" s="249">
        <f>IF(M119="X",($C$135),(0))</f>
        <v>0</v>
      </c>
      <c r="N120" s="250"/>
      <c r="O120" s="249">
        <f>IF(O119="X",($C$137),(0))</f>
        <v>0</v>
      </c>
      <c r="P120" s="250"/>
      <c r="Q120" s="10">
        <f>IF(Q119="X",($C$136),(0))</f>
        <v>0</v>
      </c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2"/>
      <c r="B121" s="273"/>
      <c r="C121" s="86" t="str">
        <f>$B$126</f>
        <v>3º Eixo</v>
      </c>
      <c r="D121" s="86">
        <f>$B$127</f>
        <v>0</v>
      </c>
      <c r="E121" s="86" t="str">
        <f>$B$128</f>
        <v>Realizado</v>
      </c>
      <c r="F121" s="86" t="str">
        <f>$B$129</f>
        <v>4º Eixo</v>
      </c>
      <c r="G121" s="86">
        <f>$B$130</f>
        <v>0</v>
      </c>
      <c r="H121" s="86" t="str">
        <f>$B$131</f>
        <v>Total de Gastos</v>
      </c>
      <c r="I121" s="86" t="str">
        <f>$B$132</f>
        <v>Custo por kM</v>
      </c>
      <c r="J121" s="86">
        <f>$B$133</f>
        <v>0</v>
      </c>
      <c r="K121" s="259" t="str">
        <f>$B$134</f>
        <v>Troca e Manutenção dos Freios</v>
      </c>
      <c r="L121" s="259"/>
      <c r="M121" s="259" t="str">
        <f>$B$135</f>
        <v>Posição</v>
      </c>
      <c r="N121" s="259"/>
      <c r="O121" s="259" t="str">
        <f>$B$136</f>
        <v>Realizado</v>
      </c>
      <c r="P121" s="259"/>
      <c r="Q121" s="86" t="str">
        <f>$B$137</f>
        <v>1º Eixo</v>
      </c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2"/>
      <c r="B122" s="39" t="s">
        <v>136</v>
      </c>
      <c r="C122" s="74"/>
      <c r="D122" s="74"/>
      <c r="E122" s="74"/>
      <c r="F122" s="74"/>
      <c r="G122" s="74"/>
      <c r="H122" s="74"/>
      <c r="I122" s="74"/>
      <c r="J122" s="74"/>
      <c r="K122" s="253"/>
      <c r="L122" s="254"/>
      <c r="M122" s="253"/>
      <c r="N122" s="254"/>
      <c r="O122" s="253"/>
      <c r="P122" s="254"/>
      <c r="Q122" s="74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2"/>
      <c r="B123" s="272" t="s">
        <v>80</v>
      </c>
      <c r="C123" s="10">
        <f>IF(C122="X",($F$126),(0))</f>
        <v>0</v>
      </c>
      <c r="D123" s="10">
        <f>IF(D122="X",($F$127),(0))</f>
        <v>0</v>
      </c>
      <c r="E123" s="10">
        <f>IF(E122="X",($F$128),(0))</f>
        <v>0</v>
      </c>
      <c r="F123" s="10">
        <f>IF(F122="X",($F$133),(0))</f>
        <v>0</v>
      </c>
      <c r="G123" s="10">
        <f>IF(G122="X",($F$130),(0))</f>
        <v>0</v>
      </c>
      <c r="H123" s="10">
        <f>IF(H122="X",($F$131),(0))</f>
        <v>0</v>
      </c>
      <c r="I123" s="10">
        <f>IF(I122="X",($F$132),(0))</f>
        <v>0</v>
      </c>
      <c r="J123" s="10">
        <f>IF(J122="X",($F$134),(0))</f>
        <v>0</v>
      </c>
      <c r="K123" s="249">
        <f>IF(K122="X",($F$129),(0))</f>
        <v>0</v>
      </c>
      <c r="L123" s="250"/>
      <c r="M123" s="249">
        <f>IF(M122="X",($F$135),(0))</f>
        <v>0</v>
      </c>
      <c r="N123" s="250"/>
      <c r="O123" s="249">
        <f>IF(O122="X",($F$137),(0))</f>
        <v>0</v>
      </c>
      <c r="P123" s="250"/>
      <c r="Q123" s="10">
        <f>IF(Q122="X",($F$136),(0))</f>
        <v>0</v>
      </c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2"/>
      <c r="B124" s="273"/>
      <c r="C124" s="86">
        <f>$E$126</f>
        <v>0</v>
      </c>
      <c r="D124" s="86">
        <f>$E$127</f>
        <v>0</v>
      </c>
      <c r="E124" s="86">
        <f>$E$128</f>
        <v>0</v>
      </c>
      <c r="F124" s="86">
        <f>$E$129</f>
        <v>0</v>
      </c>
      <c r="G124" s="86">
        <f>$E$130</f>
        <v>0</v>
      </c>
      <c r="H124" s="86">
        <f>$E$131</f>
        <v>0</v>
      </c>
      <c r="I124" s="86">
        <f>$E$132</f>
        <v>0</v>
      </c>
      <c r="J124" s="86">
        <f>$E$133</f>
        <v>0</v>
      </c>
      <c r="K124" s="259">
        <f>$E$134</f>
        <v>0</v>
      </c>
      <c r="L124" s="259"/>
      <c r="M124" s="259">
        <f>$E$135</f>
        <v>0</v>
      </c>
      <c r="N124" s="259"/>
      <c r="O124" s="259">
        <f>$E$136</f>
        <v>0</v>
      </c>
      <c r="P124" s="259"/>
      <c r="Q124" s="86">
        <f>$E$137</f>
        <v>0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2"/>
      <c r="B125" s="39" t="s">
        <v>136</v>
      </c>
      <c r="C125" s="74"/>
      <c r="D125" s="74"/>
      <c r="E125" s="74"/>
      <c r="F125" s="74"/>
      <c r="G125" s="74"/>
      <c r="H125" s="74"/>
      <c r="I125" s="74"/>
      <c r="J125" s="74"/>
      <c r="K125" s="253"/>
      <c r="L125" s="254"/>
      <c r="M125" s="253"/>
      <c r="N125" s="254"/>
      <c r="O125" s="253"/>
      <c r="P125" s="254"/>
      <c r="Q125" s="74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2"/>
      <c r="B126" s="272" t="s">
        <v>81</v>
      </c>
      <c r="C126" s="10">
        <f>IF(C125="X",($I$126),(0))</f>
        <v>0</v>
      </c>
      <c r="D126" s="10">
        <f>IF(D125="X",($I$127),(0))</f>
        <v>0</v>
      </c>
      <c r="E126" s="10">
        <f>IF(E125="X",($I$128),(0))</f>
        <v>0</v>
      </c>
      <c r="F126" s="10">
        <f>IF(F125="X",($I$133),(0))</f>
        <v>0</v>
      </c>
      <c r="G126" s="10">
        <f>IF(G125="X",($I$130),(0))</f>
        <v>0</v>
      </c>
      <c r="H126" s="10">
        <f>IF(H125="X",($I$131),(0))</f>
        <v>0</v>
      </c>
      <c r="I126" s="10">
        <f>IF(I125="X",($I$132),(0))</f>
        <v>0</v>
      </c>
      <c r="J126" s="10">
        <f>IF(J125="X",($I$134),(0))</f>
        <v>0</v>
      </c>
      <c r="K126" s="249">
        <f>IF(K125="X",($I$129),(0))</f>
        <v>0</v>
      </c>
      <c r="L126" s="250"/>
      <c r="M126" s="249">
        <f>IF(M125="X",($I$135),(0))</f>
        <v>0</v>
      </c>
      <c r="N126" s="250"/>
      <c r="O126" s="249">
        <f>IF(O125="X",($I$137),(0))</f>
        <v>0</v>
      </c>
      <c r="P126" s="250"/>
      <c r="Q126" s="10">
        <f>IF(Q125="X",($I$136),(0))</f>
        <v>0</v>
      </c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2"/>
      <c r="B127" s="273"/>
      <c r="C127" s="86">
        <f>$H$126</f>
        <v>0</v>
      </c>
      <c r="D127" s="86">
        <f>$H$127</f>
        <v>0</v>
      </c>
      <c r="E127" s="86">
        <f>$H$128</f>
        <v>0</v>
      </c>
      <c r="F127" s="86">
        <f>$H$129</f>
        <v>0</v>
      </c>
      <c r="G127" s="86">
        <f>$H$130</f>
        <v>0</v>
      </c>
      <c r="H127" s="86">
        <f>$H$131</f>
        <v>0</v>
      </c>
      <c r="I127" s="86">
        <f>$H$132</f>
        <v>0</v>
      </c>
      <c r="J127" s="86">
        <f>$H$133</f>
        <v>0</v>
      </c>
      <c r="K127" s="259">
        <f>$H$134</f>
        <v>0</v>
      </c>
      <c r="L127" s="259"/>
      <c r="M127" s="259">
        <f>$H$135</f>
        <v>0</v>
      </c>
      <c r="N127" s="259"/>
      <c r="O127" s="259">
        <f>$H$136</f>
        <v>0</v>
      </c>
      <c r="P127" s="259"/>
      <c r="Q127" s="86">
        <f>$H$137</f>
        <v>0</v>
      </c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2"/>
      <c r="B128" s="39" t="s">
        <v>136</v>
      </c>
      <c r="C128" s="74"/>
      <c r="D128" s="74"/>
      <c r="E128" s="74"/>
      <c r="F128" s="74"/>
      <c r="G128" s="74"/>
      <c r="H128" s="74"/>
      <c r="I128" s="74"/>
      <c r="J128" s="74"/>
      <c r="K128" s="253"/>
      <c r="L128" s="254"/>
      <c r="M128" s="253"/>
      <c r="N128" s="254"/>
      <c r="O128" s="253"/>
      <c r="P128" s="254"/>
      <c r="Q128" s="74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2"/>
      <c r="B129" s="272" t="s">
        <v>88</v>
      </c>
      <c r="C129" s="10">
        <f>IF(C128="X",($L$126),(0))</f>
        <v>0</v>
      </c>
      <c r="D129" s="10">
        <f>IF(D128="X",($L$127),(0))</f>
        <v>0</v>
      </c>
      <c r="E129" s="10">
        <f>IF(E128="X",($L$128),(0))</f>
        <v>0</v>
      </c>
      <c r="F129" s="10">
        <f>IF(F128="X",($L$133),(0))</f>
        <v>0</v>
      </c>
      <c r="G129" s="10">
        <f>IF(G128="X",($L$130),(0))</f>
        <v>0</v>
      </c>
      <c r="H129" s="10">
        <f>IF(H128="X",($L$131),(0))</f>
        <v>0</v>
      </c>
      <c r="I129" s="10">
        <f>IF(I128="X",($L$132),(0))</f>
        <v>0</v>
      </c>
      <c r="J129" s="10">
        <f>IF(J128="X",($L$134),(0))</f>
        <v>0</v>
      </c>
      <c r="K129" s="249">
        <f>IF(K128="X",($L$129),(0))</f>
        <v>0</v>
      </c>
      <c r="L129" s="250"/>
      <c r="M129" s="249">
        <f>IF(M128="X",($L$135),(0))</f>
        <v>0</v>
      </c>
      <c r="N129" s="250"/>
      <c r="O129" s="249">
        <f>IF(O128="X",($L$137),(0))</f>
        <v>0</v>
      </c>
      <c r="P129" s="250"/>
      <c r="Q129" s="10">
        <f>IF(Q128="X",($L$136),(0))</f>
        <v>0</v>
      </c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2"/>
      <c r="B130" s="273"/>
      <c r="C130" s="86">
        <f>$K$126</f>
        <v>0</v>
      </c>
      <c r="D130" s="86">
        <f>$K$127</f>
        <v>0</v>
      </c>
      <c r="E130" s="86">
        <f>$K$128</f>
        <v>0</v>
      </c>
      <c r="F130" s="86">
        <f>$K$129</f>
        <v>0</v>
      </c>
      <c r="G130" s="86">
        <f>$K$130</f>
        <v>0</v>
      </c>
      <c r="H130" s="86">
        <f>$K$131</f>
        <v>0</v>
      </c>
      <c r="I130" s="86">
        <f>$K$132</f>
        <v>0</v>
      </c>
      <c r="J130" s="86">
        <f>$K$133</f>
        <v>0</v>
      </c>
      <c r="K130" s="259">
        <f>$K$134</f>
        <v>0</v>
      </c>
      <c r="L130" s="259"/>
      <c r="M130" s="259">
        <f>$K$135</f>
        <v>0</v>
      </c>
      <c r="N130" s="259"/>
      <c r="O130" s="259">
        <f>$K$136</f>
        <v>0</v>
      </c>
      <c r="P130" s="259"/>
      <c r="Q130" s="86">
        <f>$K$137</f>
        <v>0</v>
      </c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2"/>
      <c r="B131" s="194" t="s">
        <v>46</v>
      </c>
      <c r="C131" s="194"/>
      <c r="D131" s="255">
        <f>SUM(C120:Q120,C123:Q123,C126:Q126,C129:Q129,)</f>
        <v>0</v>
      </c>
      <c r="E131" s="256"/>
      <c r="F131" s="257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2"/>
      <c r="B132" s="151" t="s">
        <v>47</v>
      </c>
      <c r="C132" s="151"/>
      <c r="D132" s="112" t="e">
        <f>D131/(O118-O101)</f>
        <v>#DIV/0!</v>
      </c>
      <c r="E132" s="113"/>
      <c r="F132" s="11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8.75" x14ac:dyDescent="0.2">
      <c r="A134" s="2"/>
      <c r="B134" s="152" t="s">
        <v>65</v>
      </c>
      <c r="C134" s="152"/>
      <c r="D134" s="152"/>
      <c r="E134" s="152"/>
      <c r="F134" s="152"/>
      <c r="G134" s="152"/>
      <c r="H134" s="152"/>
      <c r="I134" s="152"/>
      <c r="J134" s="152"/>
      <c r="K134" s="152"/>
      <c r="L134" s="152"/>
      <c r="M134" s="152"/>
      <c r="N134" s="152"/>
      <c r="O134" s="75" t="s">
        <v>18</v>
      </c>
      <c r="P134" s="280"/>
      <c r="Q134" s="281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2"/>
      <c r="B135" s="27" t="s">
        <v>55</v>
      </c>
      <c r="C135" s="282" t="s">
        <v>83</v>
      </c>
      <c r="D135" s="283"/>
      <c r="E135" s="283"/>
      <c r="F135" s="283"/>
      <c r="G135" s="283"/>
      <c r="H135" s="283"/>
      <c r="I135" s="283"/>
      <c r="J135" s="283"/>
      <c r="K135" s="283"/>
      <c r="L135" s="283"/>
      <c r="M135" s="284"/>
      <c r="N135" s="27" t="s">
        <v>84</v>
      </c>
      <c r="O135" s="285"/>
      <c r="P135" s="285"/>
      <c r="Q135" s="285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2"/>
      <c r="B136" s="39" t="s">
        <v>136</v>
      </c>
      <c r="C136" s="74"/>
      <c r="D136" s="74"/>
      <c r="E136" s="74"/>
      <c r="F136" s="74"/>
      <c r="G136" s="74"/>
      <c r="H136" s="74"/>
      <c r="I136" s="74"/>
      <c r="J136" s="74"/>
      <c r="K136" s="253"/>
      <c r="L136" s="254"/>
      <c r="M136" s="253"/>
      <c r="N136" s="254"/>
      <c r="O136" s="253"/>
      <c r="P136" s="254"/>
      <c r="Q136" s="74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2"/>
      <c r="B137" s="272" t="s">
        <v>78</v>
      </c>
      <c r="C137" s="10">
        <f>IF(C136="X",($C$126),(0))</f>
        <v>0</v>
      </c>
      <c r="D137" s="10">
        <f>IF(D136="X",($C$127),(0))</f>
        <v>0</v>
      </c>
      <c r="E137" s="10">
        <f>IF(E136="X",($C$128),(0))</f>
        <v>0</v>
      </c>
      <c r="F137" s="10">
        <f>IF(F136="X",($C$133),(0))</f>
        <v>0</v>
      </c>
      <c r="G137" s="10">
        <f>IF(G136="X",($C$130),(0))</f>
        <v>0</v>
      </c>
      <c r="H137" s="10">
        <f>IF(H136="X",($C$131),(0))</f>
        <v>0</v>
      </c>
      <c r="I137" s="10">
        <f>IF(I136="X",($C$132),(0))</f>
        <v>0</v>
      </c>
      <c r="J137" s="10">
        <f>IF(J136="X",($C$134),(0))</f>
        <v>0</v>
      </c>
      <c r="K137" s="249">
        <f>IF(K136="X",($C$129),(0))</f>
        <v>0</v>
      </c>
      <c r="L137" s="250"/>
      <c r="M137" s="249">
        <f>IF(M136="X",($C$135),(0))</f>
        <v>0</v>
      </c>
      <c r="N137" s="250"/>
      <c r="O137" s="249">
        <f>IF(O136="X",($C$137),(0))</f>
        <v>0</v>
      </c>
      <c r="P137" s="250"/>
      <c r="Q137" s="10">
        <f>IF(Q136="X",($C$136),(0))</f>
        <v>0</v>
      </c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2"/>
      <c r="B138" s="273"/>
      <c r="C138" s="86" t="str">
        <f>$B$126</f>
        <v>3º Eixo</v>
      </c>
      <c r="D138" s="86">
        <f>$B$127</f>
        <v>0</v>
      </c>
      <c r="E138" s="86" t="str">
        <f>$B$128</f>
        <v>Realizado</v>
      </c>
      <c r="F138" s="86" t="str">
        <f>$B$129</f>
        <v>4º Eixo</v>
      </c>
      <c r="G138" s="86">
        <f>$B$130</f>
        <v>0</v>
      </c>
      <c r="H138" s="86" t="str">
        <f>$B$131</f>
        <v>Total de Gastos</v>
      </c>
      <c r="I138" s="86" t="str">
        <f>$B$132</f>
        <v>Custo por kM</v>
      </c>
      <c r="J138" s="86">
        <f>$B$133</f>
        <v>0</v>
      </c>
      <c r="K138" s="259" t="str">
        <f>$B$134</f>
        <v>Troca e Manutenção dos Freios</v>
      </c>
      <c r="L138" s="259"/>
      <c r="M138" s="259" t="str">
        <f>$B$135</f>
        <v>Posição</v>
      </c>
      <c r="N138" s="259"/>
      <c r="O138" s="259" t="str">
        <f>$B$136</f>
        <v>Realizado</v>
      </c>
      <c r="P138" s="259"/>
      <c r="Q138" s="86" t="str">
        <f>$B$137</f>
        <v>1º Eixo</v>
      </c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2"/>
      <c r="B139" s="39" t="s">
        <v>136</v>
      </c>
      <c r="C139" s="74" t="s">
        <v>105</v>
      </c>
      <c r="D139" s="74"/>
      <c r="E139" s="74"/>
      <c r="F139" s="74"/>
      <c r="G139" s="74" t="s">
        <v>105</v>
      </c>
      <c r="H139" s="74" t="s">
        <v>105</v>
      </c>
      <c r="I139" s="74" t="s">
        <v>105</v>
      </c>
      <c r="J139" s="74"/>
      <c r="K139" s="253"/>
      <c r="L139" s="254"/>
      <c r="M139" s="253" t="s">
        <v>105</v>
      </c>
      <c r="N139" s="254"/>
      <c r="O139" s="253" t="s">
        <v>105</v>
      </c>
      <c r="P139" s="254"/>
      <c r="Q139" s="74" t="s">
        <v>105</v>
      </c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2"/>
      <c r="B140" s="272" t="s">
        <v>80</v>
      </c>
      <c r="C140" s="10">
        <f>IF(C139="X",($F$126),(0))</f>
        <v>0</v>
      </c>
      <c r="D140" s="10">
        <f>IF(D139="X",($F$127),(0))</f>
        <v>0</v>
      </c>
      <c r="E140" s="10">
        <f>IF(E139="X",($F$128),(0))</f>
        <v>0</v>
      </c>
      <c r="F140" s="10">
        <f>IF(F139="X",($F$133),(0))</f>
        <v>0</v>
      </c>
      <c r="G140" s="10">
        <f>IF(G139="X",($F$130),(0))</f>
        <v>0</v>
      </c>
      <c r="H140" s="10">
        <f>IF(H139="X",($F$131),(0))</f>
        <v>0</v>
      </c>
      <c r="I140" s="10">
        <f>IF(I139="X",($F$132),(0))</f>
        <v>0</v>
      </c>
      <c r="J140" s="10">
        <f>IF(J139="X",($F$134),(0))</f>
        <v>0</v>
      </c>
      <c r="K140" s="249">
        <f>IF(K139="X",($F$129),(0))</f>
        <v>0</v>
      </c>
      <c r="L140" s="250"/>
      <c r="M140" s="249">
        <f>IF(M139="X",($F$135),(0))</f>
        <v>0</v>
      </c>
      <c r="N140" s="250"/>
      <c r="O140" s="249">
        <f>IF(O139="X",($F$137),(0))</f>
        <v>0</v>
      </c>
      <c r="P140" s="250"/>
      <c r="Q140" s="10">
        <f>IF(Q139="X",($F$136),(0))</f>
        <v>0</v>
      </c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2"/>
      <c r="B141" s="273"/>
      <c r="C141" s="86">
        <f>$E$126</f>
        <v>0</v>
      </c>
      <c r="D141" s="86">
        <f>$E$127</f>
        <v>0</v>
      </c>
      <c r="E141" s="86">
        <f>$E$128</f>
        <v>0</v>
      </c>
      <c r="F141" s="86">
        <f>$E$129</f>
        <v>0</v>
      </c>
      <c r="G141" s="86">
        <f>$E$130</f>
        <v>0</v>
      </c>
      <c r="H141" s="86">
        <f>$E$131</f>
        <v>0</v>
      </c>
      <c r="I141" s="86">
        <f>$E$132</f>
        <v>0</v>
      </c>
      <c r="J141" s="86">
        <f>$E$133</f>
        <v>0</v>
      </c>
      <c r="K141" s="259">
        <f>$E$134</f>
        <v>0</v>
      </c>
      <c r="L141" s="259"/>
      <c r="M141" s="259">
        <f>$E$135</f>
        <v>0</v>
      </c>
      <c r="N141" s="259"/>
      <c r="O141" s="259">
        <f>$E$136</f>
        <v>0</v>
      </c>
      <c r="P141" s="259"/>
      <c r="Q141" s="86">
        <f>$E$137</f>
        <v>0</v>
      </c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2"/>
      <c r="B142" s="39" t="s">
        <v>136</v>
      </c>
      <c r="C142" s="74" t="s">
        <v>105</v>
      </c>
      <c r="D142" s="74"/>
      <c r="E142" s="74"/>
      <c r="F142" s="74"/>
      <c r="G142" s="74" t="s">
        <v>105</v>
      </c>
      <c r="H142" s="74" t="s">
        <v>105</v>
      </c>
      <c r="I142" s="74" t="s">
        <v>105</v>
      </c>
      <c r="J142" s="74"/>
      <c r="K142" s="253"/>
      <c r="L142" s="254"/>
      <c r="M142" s="253" t="s">
        <v>105</v>
      </c>
      <c r="N142" s="254"/>
      <c r="O142" s="253" t="s">
        <v>105</v>
      </c>
      <c r="P142" s="254"/>
      <c r="Q142" s="74" t="s">
        <v>105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2"/>
      <c r="B143" s="272" t="s">
        <v>81</v>
      </c>
      <c r="C143" s="10">
        <f>IF(C142="X",($I$126),(0))</f>
        <v>0</v>
      </c>
      <c r="D143" s="10">
        <f>IF(D142="X",($I$127),(0))</f>
        <v>0</v>
      </c>
      <c r="E143" s="10">
        <f>IF(E142="X",($I$128),(0))</f>
        <v>0</v>
      </c>
      <c r="F143" s="10">
        <f>IF(F142="X",($I$133),(0))</f>
        <v>0</v>
      </c>
      <c r="G143" s="10">
        <f>IF(G142="X",($I$130),(0))</f>
        <v>0</v>
      </c>
      <c r="H143" s="10">
        <f>IF(H142="X",($I$131),(0))</f>
        <v>0</v>
      </c>
      <c r="I143" s="10">
        <f>IF(I142="X",($I$132),(0))</f>
        <v>0</v>
      </c>
      <c r="J143" s="10">
        <f>IF(J142="X",($I$134),(0))</f>
        <v>0</v>
      </c>
      <c r="K143" s="249">
        <f>IF(K142="X",($I$129),(0))</f>
        <v>0</v>
      </c>
      <c r="L143" s="250"/>
      <c r="M143" s="249">
        <f>IF(M142="X",($I$135),(0))</f>
        <v>0</v>
      </c>
      <c r="N143" s="250"/>
      <c r="O143" s="249">
        <f>IF(O142="X",($I$137),(0))</f>
        <v>0</v>
      </c>
      <c r="P143" s="250"/>
      <c r="Q143" s="10">
        <f>IF(Q142="X",($I$136),(0))</f>
        <v>0</v>
      </c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2"/>
      <c r="B144" s="273"/>
      <c r="C144" s="86">
        <f>$H$126</f>
        <v>0</v>
      </c>
      <c r="D144" s="86">
        <f>$H$127</f>
        <v>0</v>
      </c>
      <c r="E144" s="86">
        <f>$H$128</f>
        <v>0</v>
      </c>
      <c r="F144" s="86">
        <f>$H$129</f>
        <v>0</v>
      </c>
      <c r="G144" s="86">
        <f>$H$130</f>
        <v>0</v>
      </c>
      <c r="H144" s="86">
        <f>$H$131</f>
        <v>0</v>
      </c>
      <c r="I144" s="86">
        <f>$H$132</f>
        <v>0</v>
      </c>
      <c r="J144" s="86">
        <f>$H$133</f>
        <v>0</v>
      </c>
      <c r="K144" s="259">
        <f>$H$134</f>
        <v>0</v>
      </c>
      <c r="L144" s="259"/>
      <c r="M144" s="259">
        <f>$H$135</f>
        <v>0</v>
      </c>
      <c r="N144" s="259"/>
      <c r="O144" s="259">
        <f>$H$136</f>
        <v>0</v>
      </c>
      <c r="P144" s="259"/>
      <c r="Q144" s="86">
        <f>$H$137</f>
        <v>0</v>
      </c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2"/>
      <c r="B145" s="39" t="s">
        <v>136</v>
      </c>
      <c r="C145" s="74"/>
      <c r="D145" s="74"/>
      <c r="E145" s="74"/>
      <c r="F145" s="74"/>
      <c r="G145" s="74"/>
      <c r="H145" s="74"/>
      <c r="I145" s="74"/>
      <c r="J145" s="74"/>
      <c r="K145" s="253"/>
      <c r="L145" s="254"/>
      <c r="M145" s="253"/>
      <c r="N145" s="254"/>
      <c r="O145" s="253"/>
      <c r="P145" s="254"/>
      <c r="Q145" s="74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2"/>
      <c r="B146" s="272" t="s">
        <v>88</v>
      </c>
      <c r="C146" s="10">
        <f>IF(C145="X",($L$126),(0))</f>
        <v>0</v>
      </c>
      <c r="D146" s="10">
        <f>IF(D145="X",($L$127),(0))</f>
        <v>0</v>
      </c>
      <c r="E146" s="10">
        <f>IF(E145="X",($L$128),(0))</f>
        <v>0</v>
      </c>
      <c r="F146" s="10">
        <f>IF(F145="X",($L$133),(0))</f>
        <v>0</v>
      </c>
      <c r="G146" s="10">
        <f>IF(G145="X",($L$130),(0))</f>
        <v>0</v>
      </c>
      <c r="H146" s="10">
        <f>IF(H145="X",($L$131),(0))</f>
        <v>0</v>
      </c>
      <c r="I146" s="10">
        <f>IF(I145="X",($L$132),(0))</f>
        <v>0</v>
      </c>
      <c r="J146" s="10">
        <f>IF(J145="X",($L$134),(0))</f>
        <v>0</v>
      </c>
      <c r="K146" s="249">
        <f>IF(K145="X",($L$129),(0))</f>
        <v>0</v>
      </c>
      <c r="L146" s="250"/>
      <c r="M146" s="249">
        <f>IF(M145="X",($L$135),(0))</f>
        <v>0</v>
      </c>
      <c r="N146" s="250"/>
      <c r="O146" s="249">
        <f>IF(O145="X",($L$137),(0))</f>
        <v>0</v>
      </c>
      <c r="P146" s="250"/>
      <c r="Q146" s="10">
        <f>IF(Q145="X",($L$136),(0))</f>
        <v>0</v>
      </c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2"/>
      <c r="B147" s="273"/>
      <c r="C147" s="86">
        <f>$K$126</f>
        <v>0</v>
      </c>
      <c r="D147" s="86">
        <f>$K$127</f>
        <v>0</v>
      </c>
      <c r="E147" s="86">
        <f>$K$128</f>
        <v>0</v>
      </c>
      <c r="F147" s="86">
        <f>$K$129</f>
        <v>0</v>
      </c>
      <c r="G147" s="86">
        <f>$K$130</f>
        <v>0</v>
      </c>
      <c r="H147" s="86">
        <f>$K$131</f>
        <v>0</v>
      </c>
      <c r="I147" s="86">
        <f>$K$132</f>
        <v>0</v>
      </c>
      <c r="J147" s="86">
        <f>$K$133</f>
        <v>0</v>
      </c>
      <c r="K147" s="259">
        <f>$K$134</f>
        <v>0</v>
      </c>
      <c r="L147" s="259"/>
      <c r="M147" s="259">
        <f>$K$135</f>
        <v>0</v>
      </c>
      <c r="N147" s="259"/>
      <c r="O147" s="259">
        <f>$K$136</f>
        <v>0</v>
      </c>
      <c r="P147" s="259"/>
      <c r="Q147" s="86">
        <f>$K$137</f>
        <v>0</v>
      </c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2"/>
      <c r="B148" s="194" t="s">
        <v>46</v>
      </c>
      <c r="C148" s="194"/>
      <c r="D148" s="255">
        <f>SUM(C137:Q137,C140:Q140,C143:Q143,C146:Q146,)</f>
        <v>0</v>
      </c>
      <c r="E148" s="256"/>
      <c r="F148" s="257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2"/>
      <c r="B149" s="151" t="s">
        <v>47</v>
      </c>
      <c r="C149" s="151"/>
      <c r="D149" s="112" t="e">
        <f>D148/(O135-P133)</f>
        <v>#DIV/0!</v>
      </c>
      <c r="E149" s="113"/>
      <c r="F149" s="11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8.75" x14ac:dyDescent="0.2">
      <c r="A151" s="2"/>
      <c r="B151" s="152" t="s">
        <v>65</v>
      </c>
      <c r="C151" s="152"/>
      <c r="D151" s="152"/>
      <c r="E151" s="152"/>
      <c r="F151" s="152"/>
      <c r="G151" s="152"/>
      <c r="H151" s="152"/>
      <c r="I151" s="152"/>
      <c r="J151" s="152"/>
      <c r="K151" s="152"/>
      <c r="L151" s="152"/>
      <c r="M151" s="152"/>
      <c r="N151" s="152"/>
      <c r="O151" s="75" t="s">
        <v>18</v>
      </c>
      <c r="P151" s="280"/>
      <c r="Q151" s="281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2"/>
      <c r="B152" s="27" t="s">
        <v>55</v>
      </c>
      <c r="C152" s="282" t="s">
        <v>83</v>
      </c>
      <c r="D152" s="283"/>
      <c r="E152" s="283"/>
      <c r="F152" s="283"/>
      <c r="G152" s="283"/>
      <c r="H152" s="283"/>
      <c r="I152" s="283"/>
      <c r="J152" s="283"/>
      <c r="K152" s="283"/>
      <c r="L152" s="283"/>
      <c r="M152" s="284"/>
      <c r="N152" s="27" t="s">
        <v>84</v>
      </c>
      <c r="O152" s="285"/>
      <c r="P152" s="285"/>
      <c r="Q152" s="285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2"/>
      <c r="B153" s="39" t="s">
        <v>136</v>
      </c>
      <c r="C153" s="74"/>
      <c r="D153" s="74"/>
      <c r="E153" s="74"/>
      <c r="F153" s="74"/>
      <c r="G153" s="74" t="s">
        <v>105</v>
      </c>
      <c r="H153" s="74" t="s">
        <v>105</v>
      </c>
      <c r="I153" s="74" t="s">
        <v>105</v>
      </c>
      <c r="J153" s="74"/>
      <c r="K153" s="253"/>
      <c r="L153" s="254"/>
      <c r="M153" s="253"/>
      <c r="N153" s="254"/>
      <c r="O153" s="253"/>
      <c r="P153" s="254"/>
      <c r="Q153" s="7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2"/>
      <c r="B154" s="272" t="s">
        <v>78</v>
      </c>
      <c r="C154" s="10">
        <f>IF(C153="X",($C$126),(0))</f>
        <v>0</v>
      </c>
      <c r="D154" s="10">
        <f>IF(D153="X",($C$127),(0))</f>
        <v>0</v>
      </c>
      <c r="E154" s="10">
        <f>IF(E153="X",($C$128),(0))</f>
        <v>0</v>
      </c>
      <c r="F154" s="10">
        <f>IF(F153="X",($C$133),(0))</f>
        <v>0</v>
      </c>
      <c r="G154" s="10">
        <f>IF(G153="X",($C$130),(0))</f>
        <v>0</v>
      </c>
      <c r="H154" s="10">
        <f>IF(H153="X",($C$131),(0))</f>
        <v>0</v>
      </c>
      <c r="I154" s="10">
        <f>IF(I153="X",($C$132),(0))</f>
        <v>0</v>
      </c>
      <c r="J154" s="10">
        <f>IF(J153="X",($C$134),(0))</f>
        <v>0</v>
      </c>
      <c r="K154" s="249">
        <f>IF(K153="X",($C$129),(0))</f>
        <v>0</v>
      </c>
      <c r="L154" s="250"/>
      <c r="M154" s="249">
        <f>IF(M153="X",($C$135),(0))</f>
        <v>0</v>
      </c>
      <c r="N154" s="250"/>
      <c r="O154" s="249">
        <f>IF(O153="X",($C$137),(0))</f>
        <v>0</v>
      </c>
      <c r="P154" s="250"/>
      <c r="Q154" s="10">
        <f>IF(Q153="X",($C$136),(0))</f>
        <v>0</v>
      </c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2"/>
      <c r="B155" s="273"/>
      <c r="C155" s="86" t="str">
        <f>$B$126</f>
        <v>3º Eixo</v>
      </c>
      <c r="D155" s="86">
        <f>$B$127</f>
        <v>0</v>
      </c>
      <c r="E155" s="86" t="str">
        <f>$B$128</f>
        <v>Realizado</v>
      </c>
      <c r="F155" s="86" t="str">
        <f>$B$129</f>
        <v>4º Eixo</v>
      </c>
      <c r="G155" s="86">
        <f>$B$130</f>
        <v>0</v>
      </c>
      <c r="H155" s="86" t="str">
        <f>$B$131</f>
        <v>Total de Gastos</v>
      </c>
      <c r="I155" s="86" t="str">
        <f>$B$132</f>
        <v>Custo por kM</v>
      </c>
      <c r="J155" s="86">
        <f>$B$133</f>
        <v>0</v>
      </c>
      <c r="K155" s="259" t="str">
        <f>$B$134</f>
        <v>Troca e Manutenção dos Freios</v>
      </c>
      <c r="L155" s="259"/>
      <c r="M155" s="259" t="str">
        <f>$B$135</f>
        <v>Posição</v>
      </c>
      <c r="N155" s="259"/>
      <c r="O155" s="259" t="str">
        <f>$B$136</f>
        <v>Realizado</v>
      </c>
      <c r="P155" s="259"/>
      <c r="Q155" s="86" t="str">
        <f>$B$137</f>
        <v>1º Eixo</v>
      </c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2"/>
      <c r="B156" s="39" t="s">
        <v>136</v>
      </c>
      <c r="C156" s="74"/>
      <c r="D156" s="74"/>
      <c r="E156" s="74"/>
      <c r="F156" s="74"/>
      <c r="G156" s="74"/>
      <c r="H156" s="74"/>
      <c r="I156" s="74"/>
      <c r="J156" s="74"/>
      <c r="K156" s="253"/>
      <c r="L156" s="254"/>
      <c r="M156" s="253"/>
      <c r="N156" s="254"/>
      <c r="O156" s="253"/>
      <c r="P156" s="254"/>
      <c r="Q156" s="74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2"/>
      <c r="B157" s="272" t="s">
        <v>80</v>
      </c>
      <c r="C157" s="10">
        <f>IF(C156="X",($F$126),(0))</f>
        <v>0</v>
      </c>
      <c r="D157" s="10">
        <f>IF(D156="X",($F$127),(0))</f>
        <v>0</v>
      </c>
      <c r="E157" s="10">
        <f>IF(E156="X",($F$128),(0))</f>
        <v>0</v>
      </c>
      <c r="F157" s="10">
        <f>IF(F156="X",($F$133),(0))</f>
        <v>0</v>
      </c>
      <c r="G157" s="10">
        <f>IF(G156="X",($F$130),(0))</f>
        <v>0</v>
      </c>
      <c r="H157" s="10">
        <f>IF(H156="X",($F$131),(0))</f>
        <v>0</v>
      </c>
      <c r="I157" s="10">
        <f>IF(I156="X",($F$132),(0))</f>
        <v>0</v>
      </c>
      <c r="J157" s="10">
        <f>IF(J156="X",($F$134),(0))</f>
        <v>0</v>
      </c>
      <c r="K157" s="249">
        <f>IF(K156="X",($F$129),(0))</f>
        <v>0</v>
      </c>
      <c r="L157" s="250"/>
      <c r="M157" s="249">
        <f>IF(M156="X",($F$135),(0))</f>
        <v>0</v>
      </c>
      <c r="N157" s="250"/>
      <c r="O157" s="249">
        <f>IF(O156="X",($F$137),(0))</f>
        <v>0</v>
      </c>
      <c r="P157" s="250"/>
      <c r="Q157" s="10">
        <f>IF(Q156="X",($F$136),(0))</f>
        <v>0</v>
      </c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2"/>
      <c r="B158" s="273"/>
      <c r="C158" s="86">
        <f>$E$126</f>
        <v>0</v>
      </c>
      <c r="D158" s="86">
        <f>$E$127</f>
        <v>0</v>
      </c>
      <c r="E158" s="86">
        <f>$E$128</f>
        <v>0</v>
      </c>
      <c r="F158" s="86">
        <f>$E$129</f>
        <v>0</v>
      </c>
      <c r="G158" s="86">
        <f>$E$130</f>
        <v>0</v>
      </c>
      <c r="H158" s="86">
        <f>$E$131</f>
        <v>0</v>
      </c>
      <c r="I158" s="86">
        <f>$E$132</f>
        <v>0</v>
      </c>
      <c r="J158" s="86">
        <f>$E$133</f>
        <v>0</v>
      </c>
      <c r="K158" s="259">
        <f>$E$134</f>
        <v>0</v>
      </c>
      <c r="L158" s="259"/>
      <c r="M158" s="259">
        <f>$E$135</f>
        <v>0</v>
      </c>
      <c r="N158" s="259"/>
      <c r="O158" s="259">
        <f>$E$136</f>
        <v>0</v>
      </c>
      <c r="P158" s="259"/>
      <c r="Q158" s="86">
        <f>$E$137</f>
        <v>0</v>
      </c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2"/>
      <c r="B159" s="39" t="s">
        <v>136</v>
      </c>
      <c r="C159" s="74"/>
      <c r="D159" s="74"/>
      <c r="E159" s="74"/>
      <c r="F159" s="74"/>
      <c r="G159" s="74"/>
      <c r="H159" s="74"/>
      <c r="I159" s="74"/>
      <c r="J159" s="74"/>
      <c r="K159" s="253"/>
      <c r="L159" s="254"/>
      <c r="M159" s="253"/>
      <c r="N159" s="254"/>
      <c r="O159" s="253" t="s">
        <v>105</v>
      </c>
      <c r="P159" s="254"/>
      <c r="Q159" s="74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2"/>
      <c r="B160" s="272" t="s">
        <v>81</v>
      </c>
      <c r="C160" s="10">
        <f>IF(C159="X",($I$126),(0))</f>
        <v>0</v>
      </c>
      <c r="D160" s="10">
        <f>IF(D159="X",($I$127),(0))</f>
        <v>0</v>
      </c>
      <c r="E160" s="10">
        <f>IF(E159="X",($I$128),(0))</f>
        <v>0</v>
      </c>
      <c r="F160" s="10">
        <f>IF(F159="X",($I$133),(0))</f>
        <v>0</v>
      </c>
      <c r="G160" s="10">
        <f>IF(G159="X",($I$130),(0))</f>
        <v>0</v>
      </c>
      <c r="H160" s="10">
        <f>IF(H159="X",($I$131),(0))</f>
        <v>0</v>
      </c>
      <c r="I160" s="10">
        <f>IF(I159="X",($I$132),(0))</f>
        <v>0</v>
      </c>
      <c r="J160" s="10">
        <f>IF(J159="X",($I$134),(0))</f>
        <v>0</v>
      </c>
      <c r="K160" s="249">
        <f>IF(K159="X",($I$129),(0))</f>
        <v>0</v>
      </c>
      <c r="L160" s="250"/>
      <c r="M160" s="249">
        <f>IF(M159="X",($I$135),(0))</f>
        <v>0</v>
      </c>
      <c r="N160" s="250"/>
      <c r="O160" s="249">
        <f>IF(O159="X",($I$137),(0))</f>
        <v>0</v>
      </c>
      <c r="P160" s="250"/>
      <c r="Q160" s="10">
        <f>IF(Q159="X",($I$136),(0))</f>
        <v>0</v>
      </c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2"/>
      <c r="B161" s="273"/>
      <c r="C161" s="86">
        <f>$H$126</f>
        <v>0</v>
      </c>
      <c r="D161" s="86">
        <f>$H$127</f>
        <v>0</v>
      </c>
      <c r="E161" s="86">
        <f>$H$128</f>
        <v>0</v>
      </c>
      <c r="F161" s="86">
        <f>$H$129</f>
        <v>0</v>
      </c>
      <c r="G161" s="86">
        <f>$H$130</f>
        <v>0</v>
      </c>
      <c r="H161" s="86">
        <f>$H$131</f>
        <v>0</v>
      </c>
      <c r="I161" s="86">
        <f>$H$132</f>
        <v>0</v>
      </c>
      <c r="J161" s="86">
        <f>$H$133</f>
        <v>0</v>
      </c>
      <c r="K161" s="259">
        <f>$H$134</f>
        <v>0</v>
      </c>
      <c r="L161" s="259"/>
      <c r="M161" s="259">
        <f>$H$135</f>
        <v>0</v>
      </c>
      <c r="N161" s="259"/>
      <c r="O161" s="259">
        <f>$H$136</f>
        <v>0</v>
      </c>
      <c r="P161" s="259"/>
      <c r="Q161" s="86">
        <f>$H$137</f>
        <v>0</v>
      </c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2"/>
      <c r="B162" s="39" t="s">
        <v>136</v>
      </c>
      <c r="C162" s="74"/>
      <c r="D162" s="74"/>
      <c r="E162" s="74"/>
      <c r="F162" s="74"/>
      <c r="G162" s="74"/>
      <c r="H162" s="74"/>
      <c r="I162" s="74"/>
      <c r="J162" s="74"/>
      <c r="K162" s="253"/>
      <c r="L162" s="254"/>
      <c r="M162" s="253"/>
      <c r="N162" s="254"/>
      <c r="O162" s="253"/>
      <c r="P162" s="254"/>
      <c r="Q162" s="74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2"/>
      <c r="B163" s="272" t="s">
        <v>88</v>
      </c>
      <c r="C163" s="10">
        <f>IF(C162="X",($L$126),(0))</f>
        <v>0</v>
      </c>
      <c r="D163" s="10">
        <f>IF(D162="X",($L$127),(0))</f>
        <v>0</v>
      </c>
      <c r="E163" s="10">
        <f>IF(E162="X",($L$128),(0))</f>
        <v>0</v>
      </c>
      <c r="F163" s="10">
        <f>IF(F162="X",($L$133),(0))</f>
        <v>0</v>
      </c>
      <c r="G163" s="10">
        <f>IF(G162="X",($L$130),(0))</f>
        <v>0</v>
      </c>
      <c r="H163" s="10">
        <f>IF(H162="X",($L$131),(0))</f>
        <v>0</v>
      </c>
      <c r="I163" s="10">
        <f>IF(I162="X",($L$132),(0))</f>
        <v>0</v>
      </c>
      <c r="J163" s="10">
        <f>IF(J162="X",($L$134),(0))</f>
        <v>0</v>
      </c>
      <c r="K163" s="249">
        <f>IF(K162="X",($L$129),(0))</f>
        <v>0</v>
      </c>
      <c r="L163" s="250"/>
      <c r="M163" s="249">
        <f>IF(M162="X",($L$135),(0))</f>
        <v>0</v>
      </c>
      <c r="N163" s="250"/>
      <c r="O163" s="249">
        <f>IF(O162="X",($L$137),(0))</f>
        <v>0</v>
      </c>
      <c r="P163" s="250"/>
      <c r="Q163" s="10">
        <f>IF(Q162="X",($L$136),(0))</f>
        <v>0</v>
      </c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2"/>
      <c r="B164" s="273"/>
      <c r="C164" s="86">
        <f>$K$126</f>
        <v>0</v>
      </c>
      <c r="D164" s="86">
        <f>$K$127</f>
        <v>0</v>
      </c>
      <c r="E164" s="86">
        <f>$K$128</f>
        <v>0</v>
      </c>
      <c r="F164" s="86">
        <f>$K$129</f>
        <v>0</v>
      </c>
      <c r="G164" s="86">
        <f>$K$130</f>
        <v>0</v>
      </c>
      <c r="H164" s="86">
        <f>$K$131</f>
        <v>0</v>
      </c>
      <c r="I164" s="86">
        <f>$K$132</f>
        <v>0</v>
      </c>
      <c r="J164" s="86">
        <f>$K$133</f>
        <v>0</v>
      </c>
      <c r="K164" s="259">
        <f>$K$134</f>
        <v>0</v>
      </c>
      <c r="L164" s="259"/>
      <c r="M164" s="259">
        <f>$K$135</f>
        <v>0</v>
      </c>
      <c r="N164" s="259"/>
      <c r="O164" s="259">
        <f>$K$136</f>
        <v>0</v>
      </c>
      <c r="P164" s="259"/>
      <c r="Q164" s="86">
        <f>$K$137</f>
        <v>0</v>
      </c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2"/>
      <c r="B165" s="194" t="s">
        <v>46</v>
      </c>
      <c r="C165" s="194"/>
      <c r="D165" s="255">
        <f>SUM(C154:Q154,C157:Q157,C160:Q160,C163:Q163,)</f>
        <v>0</v>
      </c>
      <c r="E165" s="256"/>
      <c r="F165" s="257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2"/>
      <c r="B166" s="151" t="s">
        <v>47</v>
      </c>
      <c r="C166" s="151"/>
      <c r="D166" s="112" t="e">
        <f>D165/(O152-O135)</f>
        <v>#DIV/0!</v>
      </c>
      <c r="E166" s="113"/>
      <c r="F166" s="11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8.75" x14ac:dyDescent="0.2">
      <c r="A168" s="2"/>
      <c r="B168" s="152" t="s">
        <v>65</v>
      </c>
      <c r="C168" s="152"/>
      <c r="D168" s="152"/>
      <c r="E168" s="152"/>
      <c r="F168" s="152"/>
      <c r="G168" s="152"/>
      <c r="H168" s="152"/>
      <c r="I168" s="152"/>
      <c r="J168" s="152"/>
      <c r="K168" s="152"/>
      <c r="L168" s="152"/>
      <c r="M168" s="152"/>
      <c r="N168" s="152"/>
      <c r="O168" s="75" t="s">
        <v>18</v>
      </c>
      <c r="P168" s="280"/>
      <c r="Q168" s="281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2"/>
      <c r="B169" s="27" t="s">
        <v>55</v>
      </c>
      <c r="C169" s="282" t="s">
        <v>83</v>
      </c>
      <c r="D169" s="283"/>
      <c r="E169" s="283"/>
      <c r="F169" s="283"/>
      <c r="G169" s="283"/>
      <c r="H169" s="283"/>
      <c r="I169" s="283"/>
      <c r="J169" s="283"/>
      <c r="K169" s="283"/>
      <c r="L169" s="283"/>
      <c r="M169" s="284"/>
      <c r="N169" s="27" t="s">
        <v>84</v>
      </c>
      <c r="O169" s="285"/>
      <c r="P169" s="285"/>
      <c r="Q169" s="285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2"/>
      <c r="B170" s="39" t="s">
        <v>136</v>
      </c>
      <c r="C170" s="74"/>
      <c r="D170" s="74"/>
      <c r="E170" s="74"/>
      <c r="F170" s="74"/>
      <c r="G170" s="74"/>
      <c r="H170" s="74"/>
      <c r="I170" s="74"/>
      <c r="J170" s="74"/>
      <c r="K170" s="253"/>
      <c r="L170" s="254"/>
      <c r="M170" s="253"/>
      <c r="N170" s="254"/>
      <c r="O170" s="253"/>
      <c r="P170" s="254"/>
      <c r="Q170" s="74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2"/>
      <c r="B171" s="272" t="s">
        <v>78</v>
      </c>
      <c r="C171" s="10">
        <f>IF(C170="X",($C$126),(0))</f>
        <v>0</v>
      </c>
      <c r="D171" s="10">
        <f>IF(D170="X",($C$127),(0))</f>
        <v>0</v>
      </c>
      <c r="E171" s="10">
        <f>IF(E170="X",($C$128),(0))</f>
        <v>0</v>
      </c>
      <c r="F171" s="10">
        <f>IF(F170="X",($C$133),(0))</f>
        <v>0</v>
      </c>
      <c r="G171" s="10">
        <f>IF(G170="X",($C$130),(0))</f>
        <v>0</v>
      </c>
      <c r="H171" s="10">
        <f>IF(H170="X",($C$131),(0))</f>
        <v>0</v>
      </c>
      <c r="I171" s="10">
        <f>IF(I170="X",($C$132),(0))</f>
        <v>0</v>
      </c>
      <c r="J171" s="10">
        <f>IF(J170="X",($C$134),(0))</f>
        <v>0</v>
      </c>
      <c r="K171" s="249">
        <f>IF(K170="X",($C$129),(0))</f>
        <v>0</v>
      </c>
      <c r="L171" s="250"/>
      <c r="M171" s="249">
        <f>IF(M170="X",($C$135),(0))</f>
        <v>0</v>
      </c>
      <c r="N171" s="250"/>
      <c r="O171" s="249">
        <f>IF(O170="X",($C$137),(0))</f>
        <v>0</v>
      </c>
      <c r="P171" s="250"/>
      <c r="Q171" s="10">
        <f>IF(Q170="X",($C$136),(0))</f>
        <v>0</v>
      </c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2"/>
      <c r="B172" s="273"/>
      <c r="C172" s="86" t="str">
        <f>$B$126</f>
        <v>3º Eixo</v>
      </c>
      <c r="D172" s="86">
        <f>$B$127</f>
        <v>0</v>
      </c>
      <c r="E172" s="86" t="str">
        <f>$B$128</f>
        <v>Realizado</v>
      </c>
      <c r="F172" s="86" t="str">
        <f>$B$129</f>
        <v>4º Eixo</v>
      </c>
      <c r="G172" s="86">
        <f>$B$130</f>
        <v>0</v>
      </c>
      <c r="H172" s="86" t="str">
        <f>$B$131</f>
        <v>Total de Gastos</v>
      </c>
      <c r="I172" s="86" t="str">
        <f>$B$132</f>
        <v>Custo por kM</v>
      </c>
      <c r="J172" s="86">
        <f>$B$133</f>
        <v>0</v>
      </c>
      <c r="K172" s="259" t="str">
        <f>$B$134</f>
        <v>Troca e Manutenção dos Freios</v>
      </c>
      <c r="L172" s="259"/>
      <c r="M172" s="259" t="str">
        <f>$B$135</f>
        <v>Posição</v>
      </c>
      <c r="N172" s="259"/>
      <c r="O172" s="259" t="str">
        <f>$B$136</f>
        <v>Realizado</v>
      </c>
      <c r="P172" s="259"/>
      <c r="Q172" s="86" t="str">
        <f>$B$137</f>
        <v>1º Eixo</v>
      </c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2"/>
      <c r="B173" s="39" t="s">
        <v>136</v>
      </c>
      <c r="C173" s="74"/>
      <c r="D173" s="74"/>
      <c r="E173" s="74"/>
      <c r="F173" s="74"/>
      <c r="G173" s="74"/>
      <c r="H173" s="74"/>
      <c r="I173" s="74"/>
      <c r="J173" s="74"/>
      <c r="K173" s="253"/>
      <c r="L173" s="254"/>
      <c r="M173" s="253"/>
      <c r="N173" s="254"/>
      <c r="O173" s="253"/>
      <c r="P173" s="254"/>
      <c r="Q173" s="74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2"/>
      <c r="B174" s="272" t="s">
        <v>80</v>
      </c>
      <c r="C174" s="10">
        <f>IF(C173="X",($F$126),(0))</f>
        <v>0</v>
      </c>
      <c r="D174" s="10">
        <f>IF(D173="X",($F$127),(0))</f>
        <v>0</v>
      </c>
      <c r="E174" s="10">
        <f>IF(E173="X",($F$128),(0))</f>
        <v>0</v>
      </c>
      <c r="F174" s="10">
        <f>IF(F173="X",($F$133),(0))</f>
        <v>0</v>
      </c>
      <c r="G174" s="10">
        <f>IF(G173="X",($F$130),(0))</f>
        <v>0</v>
      </c>
      <c r="H174" s="10">
        <f>IF(H173="X",($F$131),(0))</f>
        <v>0</v>
      </c>
      <c r="I174" s="10">
        <f>IF(I173="X",($F$132),(0))</f>
        <v>0</v>
      </c>
      <c r="J174" s="10">
        <f>IF(J173="X",($F$134),(0))</f>
        <v>0</v>
      </c>
      <c r="K174" s="249">
        <f>IF(K173="X",($F$129),(0))</f>
        <v>0</v>
      </c>
      <c r="L174" s="250"/>
      <c r="M174" s="249">
        <f>IF(M173="X",($F$135),(0))</f>
        <v>0</v>
      </c>
      <c r="N174" s="250"/>
      <c r="O174" s="249">
        <f>IF(O173="X",($F$137),(0))</f>
        <v>0</v>
      </c>
      <c r="P174" s="250"/>
      <c r="Q174" s="10">
        <f>IF(Q173="X",($F$136),(0))</f>
        <v>0</v>
      </c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2"/>
      <c r="B175" s="273"/>
      <c r="C175" s="86">
        <f>$E$126</f>
        <v>0</v>
      </c>
      <c r="D175" s="86">
        <f>$E$127</f>
        <v>0</v>
      </c>
      <c r="E175" s="86">
        <f>$E$128</f>
        <v>0</v>
      </c>
      <c r="F175" s="86">
        <f>$E$129</f>
        <v>0</v>
      </c>
      <c r="G175" s="86">
        <f>$E$130</f>
        <v>0</v>
      </c>
      <c r="H175" s="86">
        <f>$E$131</f>
        <v>0</v>
      </c>
      <c r="I175" s="86">
        <f>$E$132</f>
        <v>0</v>
      </c>
      <c r="J175" s="86">
        <f>$E$133</f>
        <v>0</v>
      </c>
      <c r="K175" s="259">
        <f>$E$134</f>
        <v>0</v>
      </c>
      <c r="L175" s="259"/>
      <c r="M175" s="259">
        <f>$E$135</f>
        <v>0</v>
      </c>
      <c r="N175" s="259"/>
      <c r="O175" s="259">
        <f>$E$136</f>
        <v>0</v>
      </c>
      <c r="P175" s="259"/>
      <c r="Q175" s="86">
        <f>$E$137</f>
        <v>0</v>
      </c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2"/>
      <c r="B176" s="39" t="s">
        <v>136</v>
      </c>
      <c r="C176" s="74"/>
      <c r="D176" s="74"/>
      <c r="E176" s="74"/>
      <c r="F176" s="74"/>
      <c r="G176" s="74"/>
      <c r="H176" s="74"/>
      <c r="I176" s="74"/>
      <c r="J176" s="74"/>
      <c r="K176" s="253"/>
      <c r="L176" s="254"/>
      <c r="M176" s="253"/>
      <c r="N176" s="254"/>
      <c r="O176" s="253"/>
      <c r="P176" s="254"/>
      <c r="Q176" s="74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2"/>
      <c r="B177" s="272" t="s">
        <v>81</v>
      </c>
      <c r="C177" s="10">
        <f>IF(C176="X",($I$126),(0))</f>
        <v>0</v>
      </c>
      <c r="D177" s="10">
        <f>IF(D176="X",($I$127),(0))</f>
        <v>0</v>
      </c>
      <c r="E177" s="10">
        <f>IF(E176="X",($I$128),(0))</f>
        <v>0</v>
      </c>
      <c r="F177" s="10">
        <f>IF(F176="X",($I$133),(0))</f>
        <v>0</v>
      </c>
      <c r="G177" s="10">
        <f>IF(G176="X",($I$130),(0))</f>
        <v>0</v>
      </c>
      <c r="H177" s="10">
        <f>IF(H176="X",($I$131),(0))</f>
        <v>0</v>
      </c>
      <c r="I177" s="10">
        <f>IF(I176="X",($I$132),(0))</f>
        <v>0</v>
      </c>
      <c r="J177" s="10">
        <f>IF(J176="X",($I$134),(0))</f>
        <v>0</v>
      </c>
      <c r="K177" s="249">
        <f>IF(K176="X",($I$129),(0))</f>
        <v>0</v>
      </c>
      <c r="L177" s="250"/>
      <c r="M177" s="249">
        <f>IF(M176="X",($I$135),(0))</f>
        <v>0</v>
      </c>
      <c r="N177" s="250"/>
      <c r="O177" s="249">
        <f>IF(O176="X",($I$137),(0))</f>
        <v>0</v>
      </c>
      <c r="P177" s="250"/>
      <c r="Q177" s="10">
        <f>IF(Q176="X",($I$136),(0))</f>
        <v>0</v>
      </c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2"/>
      <c r="B178" s="273"/>
      <c r="C178" s="86">
        <f>$H$126</f>
        <v>0</v>
      </c>
      <c r="D178" s="86">
        <f>$H$127</f>
        <v>0</v>
      </c>
      <c r="E178" s="86">
        <f>$H$128</f>
        <v>0</v>
      </c>
      <c r="F178" s="86">
        <f>$H$129</f>
        <v>0</v>
      </c>
      <c r="G178" s="86">
        <f>$H$130</f>
        <v>0</v>
      </c>
      <c r="H178" s="86">
        <f>$H$131</f>
        <v>0</v>
      </c>
      <c r="I178" s="86">
        <f>$H$132</f>
        <v>0</v>
      </c>
      <c r="J178" s="86">
        <f>$H$133</f>
        <v>0</v>
      </c>
      <c r="K178" s="259">
        <f>$H$134</f>
        <v>0</v>
      </c>
      <c r="L178" s="259"/>
      <c r="M178" s="259">
        <f>$H$135</f>
        <v>0</v>
      </c>
      <c r="N178" s="259"/>
      <c r="O178" s="259">
        <f>$H$136</f>
        <v>0</v>
      </c>
      <c r="P178" s="259"/>
      <c r="Q178" s="86">
        <f>$H$137</f>
        <v>0</v>
      </c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2"/>
      <c r="B179" s="39" t="s">
        <v>136</v>
      </c>
      <c r="C179" s="74"/>
      <c r="D179" s="74"/>
      <c r="E179" s="74"/>
      <c r="F179" s="74"/>
      <c r="G179" s="74"/>
      <c r="H179" s="74"/>
      <c r="I179" s="74"/>
      <c r="J179" s="74"/>
      <c r="K179" s="253"/>
      <c r="L179" s="254"/>
      <c r="M179" s="253"/>
      <c r="N179" s="254"/>
      <c r="O179" s="253"/>
      <c r="P179" s="254"/>
      <c r="Q179" s="74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2"/>
      <c r="B180" s="272" t="s">
        <v>88</v>
      </c>
      <c r="C180" s="10">
        <f>IF(C179="X",($L$126),(0))</f>
        <v>0</v>
      </c>
      <c r="D180" s="10">
        <f>IF(D179="X",($L$127),(0))</f>
        <v>0</v>
      </c>
      <c r="E180" s="10">
        <f>IF(E179="X",($L$128),(0))</f>
        <v>0</v>
      </c>
      <c r="F180" s="10">
        <f>IF(F179="X",($L$133),(0))</f>
        <v>0</v>
      </c>
      <c r="G180" s="10">
        <f>IF(G179="X",($L$130),(0))</f>
        <v>0</v>
      </c>
      <c r="H180" s="10">
        <f>IF(H179="X",($L$131),(0))</f>
        <v>0</v>
      </c>
      <c r="I180" s="10">
        <f>IF(I179="X",($L$132),(0))</f>
        <v>0</v>
      </c>
      <c r="J180" s="10">
        <f>IF(J179="X",($L$134),(0))</f>
        <v>0</v>
      </c>
      <c r="K180" s="249">
        <f>IF(K179="X",($L$129),(0))</f>
        <v>0</v>
      </c>
      <c r="L180" s="250"/>
      <c r="M180" s="249">
        <f>IF(M179="X",($L$135),(0))</f>
        <v>0</v>
      </c>
      <c r="N180" s="250"/>
      <c r="O180" s="249">
        <f>IF(O179="X",($L$137),(0))</f>
        <v>0</v>
      </c>
      <c r="P180" s="250"/>
      <c r="Q180" s="10">
        <f>IF(Q179="X",($L$136),(0))</f>
        <v>0</v>
      </c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2"/>
      <c r="B181" s="273"/>
      <c r="C181" s="86">
        <f>$K$126</f>
        <v>0</v>
      </c>
      <c r="D181" s="86">
        <f>$K$127</f>
        <v>0</v>
      </c>
      <c r="E181" s="86">
        <f>$K$128</f>
        <v>0</v>
      </c>
      <c r="F181" s="86">
        <f>$K$129</f>
        <v>0</v>
      </c>
      <c r="G181" s="86">
        <f>$K$130</f>
        <v>0</v>
      </c>
      <c r="H181" s="86">
        <f>$K$131</f>
        <v>0</v>
      </c>
      <c r="I181" s="86">
        <f>$K$132</f>
        <v>0</v>
      </c>
      <c r="J181" s="86">
        <f>$K$133</f>
        <v>0</v>
      </c>
      <c r="K181" s="259">
        <f>$K$134</f>
        <v>0</v>
      </c>
      <c r="L181" s="259"/>
      <c r="M181" s="259">
        <f>$K$135</f>
        <v>0</v>
      </c>
      <c r="N181" s="259"/>
      <c r="O181" s="259">
        <f>$K$136</f>
        <v>0</v>
      </c>
      <c r="P181" s="259"/>
      <c r="Q181" s="86">
        <f>$K$137</f>
        <v>0</v>
      </c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2"/>
      <c r="B182" s="194" t="s">
        <v>46</v>
      </c>
      <c r="C182" s="194"/>
      <c r="D182" s="255">
        <f>SUM(C171:Q171,C174:Q174,C177:Q177,C180:Q180,)</f>
        <v>0</v>
      </c>
      <c r="E182" s="256"/>
      <c r="F182" s="257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2"/>
      <c r="B183" s="151" t="s">
        <v>47</v>
      </c>
      <c r="C183" s="151"/>
      <c r="D183" s="112" t="e">
        <f>D182/(O169-O152)</f>
        <v>#DIV/0!</v>
      </c>
      <c r="E183" s="113"/>
      <c r="F183" s="11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8.75" x14ac:dyDescent="0.2">
      <c r="A185" s="2"/>
      <c r="B185" s="152" t="s">
        <v>65</v>
      </c>
      <c r="C185" s="152"/>
      <c r="D185" s="152"/>
      <c r="E185" s="152"/>
      <c r="F185" s="152"/>
      <c r="G185" s="152"/>
      <c r="H185" s="152"/>
      <c r="I185" s="152"/>
      <c r="J185" s="152"/>
      <c r="K185" s="152"/>
      <c r="L185" s="152"/>
      <c r="M185" s="152"/>
      <c r="N185" s="152"/>
      <c r="O185" s="75" t="s">
        <v>18</v>
      </c>
      <c r="P185" s="280"/>
      <c r="Q185" s="281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2"/>
      <c r="B186" s="27" t="s">
        <v>55</v>
      </c>
      <c r="C186" s="282" t="s">
        <v>83</v>
      </c>
      <c r="D186" s="283"/>
      <c r="E186" s="283"/>
      <c r="F186" s="283"/>
      <c r="G186" s="283"/>
      <c r="H186" s="283"/>
      <c r="I186" s="283"/>
      <c r="J186" s="283"/>
      <c r="K186" s="283"/>
      <c r="L186" s="283"/>
      <c r="M186" s="284"/>
      <c r="N186" s="27" t="s">
        <v>84</v>
      </c>
      <c r="O186" s="285"/>
      <c r="P186" s="285"/>
      <c r="Q186" s="285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2"/>
      <c r="B187" s="39" t="s">
        <v>136</v>
      </c>
      <c r="C187" s="74"/>
      <c r="D187" s="74"/>
      <c r="E187" s="74"/>
      <c r="F187" s="74"/>
      <c r="G187" s="74"/>
      <c r="H187" s="74"/>
      <c r="I187" s="74"/>
      <c r="J187" s="74"/>
      <c r="K187" s="253"/>
      <c r="L187" s="254"/>
      <c r="M187" s="253"/>
      <c r="N187" s="254"/>
      <c r="O187" s="253"/>
      <c r="P187" s="254"/>
      <c r="Q187" s="74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2"/>
      <c r="B188" s="272" t="s">
        <v>78</v>
      </c>
      <c r="C188" s="10">
        <f>IF(C187="X",($C$126),(0))</f>
        <v>0</v>
      </c>
      <c r="D188" s="10">
        <f>IF(D187="X",($C$127),(0))</f>
        <v>0</v>
      </c>
      <c r="E188" s="10">
        <f>IF(E187="X",($C$128),(0))</f>
        <v>0</v>
      </c>
      <c r="F188" s="10">
        <f>IF(F187="X",($C$133),(0))</f>
        <v>0</v>
      </c>
      <c r="G188" s="10">
        <f>IF(G187="X",($C$130),(0))</f>
        <v>0</v>
      </c>
      <c r="H188" s="10">
        <f>IF(H187="X",($C$131),(0))</f>
        <v>0</v>
      </c>
      <c r="I188" s="10">
        <f>IF(I187="X",($C$132),(0))</f>
        <v>0</v>
      </c>
      <c r="J188" s="10">
        <f>IF(J187="X",($C$134),(0))</f>
        <v>0</v>
      </c>
      <c r="K188" s="249">
        <f>IF(K187="X",($C$129),(0))</f>
        <v>0</v>
      </c>
      <c r="L188" s="250"/>
      <c r="M188" s="249">
        <f>IF(M187="X",($C$135),(0))</f>
        <v>0</v>
      </c>
      <c r="N188" s="250"/>
      <c r="O188" s="249">
        <f>IF(O187="X",($C$137),(0))</f>
        <v>0</v>
      </c>
      <c r="P188" s="250"/>
      <c r="Q188" s="10">
        <f>IF(Q187="X",($C$136),(0))</f>
        <v>0</v>
      </c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2"/>
      <c r="B189" s="273"/>
      <c r="C189" s="86" t="str">
        <f>$B$126</f>
        <v>3º Eixo</v>
      </c>
      <c r="D189" s="86">
        <f>$B$127</f>
        <v>0</v>
      </c>
      <c r="E189" s="86" t="str">
        <f>$B$128</f>
        <v>Realizado</v>
      </c>
      <c r="F189" s="86" t="str">
        <f>$B$129</f>
        <v>4º Eixo</v>
      </c>
      <c r="G189" s="86">
        <f>$B$130</f>
        <v>0</v>
      </c>
      <c r="H189" s="86" t="str">
        <f>$B$131</f>
        <v>Total de Gastos</v>
      </c>
      <c r="I189" s="86" t="str">
        <f>$B$132</f>
        <v>Custo por kM</v>
      </c>
      <c r="J189" s="86">
        <f>$B$133</f>
        <v>0</v>
      </c>
      <c r="K189" s="259" t="str">
        <f>$B$134</f>
        <v>Troca e Manutenção dos Freios</v>
      </c>
      <c r="L189" s="259"/>
      <c r="M189" s="259" t="str">
        <f>$B$135</f>
        <v>Posição</v>
      </c>
      <c r="N189" s="259"/>
      <c r="O189" s="259" t="str">
        <f>$B$136</f>
        <v>Realizado</v>
      </c>
      <c r="P189" s="259"/>
      <c r="Q189" s="86" t="str">
        <f>$B$137</f>
        <v>1º Eixo</v>
      </c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2"/>
      <c r="B190" s="39" t="s">
        <v>136</v>
      </c>
      <c r="C190" s="74" t="s">
        <v>105</v>
      </c>
      <c r="D190" s="74"/>
      <c r="E190" s="74"/>
      <c r="F190" s="74"/>
      <c r="G190" s="74" t="s">
        <v>105</v>
      </c>
      <c r="H190" s="74" t="s">
        <v>105</v>
      </c>
      <c r="I190" s="74" t="s">
        <v>105</v>
      </c>
      <c r="J190" s="74"/>
      <c r="K190" s="253"/>
      <c r="L190" s="254"/>
      <c r="M190" s="253" t="s">
        <v>105</v>
      </c>
      <c r="N190" s="254"/>
      <c r="O190" s="253" t="s">
        <v>105</v>
      </c>
      <c r="P190" s="254"/>
      <c r="Q190" s="74" t="s">
        <v>105</v>
      </c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2"/>
      <c r="B191" s="272" t="s">
        <v>80</v>
      </c>
      <c r="C191" s="10">
        <f>IF(C190="X",($F$126),(0))</f>
        <v>0</v>
      </c>
      <c r="D191" s="10">
        <f>IF(D190="X",($F$127),(0))</f>
        <v>0</v>
      </c>
      <c r="E191" s="10">
        <f>IF(E190="X",($F$128),(0))</f>
        <v>0</v>
      </c>
      <c r="F191" s="10">
        <f>IF(F190="X",($F$133),(0))</f>
        <v>0</v>
      </c>
      <c r="G191" s="10">
        <f>IF(G190="X",($F$130),(0))</f>
        <v>0</v>
      </c>
      <c r="H191" s="10">
        <f>IF(H190="X",($F$131),(0))</f>
        <v>0</v>
      </c>
      <c r="I191" s="10">
        <f>IF(I190="X",($F$132),(0))</f>
        <v>0</v>
      </c>
      <c r="J191" s="10">
        <f>IF(J190="X",($F$134),(0))</f>
        <v>0</v>
      </c>
      <c r="K191" s="249">
        <f>IF(K190="X",($F$129),(0))</f>
        <v>0</v>
      </c>
      <c r="L191" s="250"/>
      <c r="M191" s="249">
        <f>IF(M190="X",($F$135),(0))</f>
        <v>0</v>
      </c>
      <c r="N191" s="250"/>
      <c r="O191" s="249">
        <f>IF(O190="X",($F$137),(0))</f>
        <v>0</v>
      </c>
      <c r="P191" s="250"/>
      <c r="Q191" s="10">
        <f>IF(Q190="X",($F$136),(0))</f>
        <v>0</v>
      </c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2"/>
      <c r="B192" s="273"/>
      <c r="C192" s="86">
        <f>$E$126</f>
        <v>0</v>
      </c>
      <c r="D192" s="86">
        <f>$E$127</f>
        <v>0</v>
      </c>
      <c r="E192" s="86">
        <f>$E$128</f>
        <v>0</v>
      </c>
      <c r="F192" s="86">
        <f>$E$129</f>
        <v>0</v>
      </c>
      <c r="G192" s="86">
        <f>$E$130</f>
        <v>0</v>
      </c>
      <c r="H192" s="86">
        <f>$E$131</f>
        <v>0</v>
      </c>
      <c r="I192" s="86">
        <f>$E$132</f>
        <v>0</v>
      </c>
      <c r="J192" s="86">
        <f>$E$133</f>
        <v>0</v>
      </c>
      <c r="K192" s="259">
        <f>$E$134</f>
        <v>0</v>
      </c>
      <c r="L192" s="259"/>
      <c r="M192" s="259">
        <f>$E$135</f>
        <v>0</v>
      </c>
      <c r="N192" s="259"/>
      <c r="O192" s="259">
        <f>$E$136</f>
        <v>0</v>
      </c>
      <c r="P192" s="259"/>
      <c r="Q192" s="86">
        <f>$E$137</f>
        <v>0</v>
      </c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2"/>
      <c r="B193" s="39" t="s">
        <v>136</v>
      </c>
      <c r="C193" s="74" t="s">
        <v>105</v>
      </c>
      <c r="D193" s="74"/>
      <c r="E193" s="74"/>
      <c r="F193" s="74"/>
      <c r="G193" s="74" t="s">
        <v>105</v>
      </c>
      <c r="H193" s="74" t="s">
        <v>105</v>
      </c>
      <c r="I193" s="74" t="s">
        <v>105</v>
      </c>
      <c r="J193" s="74"/>
      <c r="K193" s="253"/>
      <c r="L193" s="254"/>
      <c r="M193" s="253" t="s">
        <v>105</v>
      </c>
      <c r="N193" s="254"/>
      <c r="O193" s="253" t="s">
        <v>105</v>
      </c>
      <c r="P193" s="254"/>
      <c r="Q193" s="74" t="s">
        <v>105</v>
      </c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2"/>
      <c r="B194" s="272" t="s">
        <v>81</v>
      </c>
      <c r="C194" s="10">
        <f>IF(C193="X",($I$126),(0))</f>
        <v>0</v>
      </c>
      <c r="D194" s="10">
        <f>IF(D193="X",($I$127),(0))</f>
        <v>0</v>
      </c>
      <c r="E194" s="10">
        <f>IF(E193="X",($I$128),(0))</f>
        <v>0</v>
      </c>
      <c r="F194" s="10">
        <f>IF(F193="X",($I$133),(0))</f>
        <v>0</v>
      </c>
      <c r="G194" s="10">
        <f>IF(G193="X",($I$130),(0))</f>
        <v>0</v>
      </c>
      <c r="H194" s="10">
        <f>IF(H193="X",($I$131),(0))</f>
        <v>0</v>
      </c>
      <c r="I194" s="10">
        <f>IF(I193="X",($I$132),(0))</f>
        <v>0</v>
      </c>
      <c r="J194" s="10">
        <f>IF(J193="X",($I$134),(0))</f>
        <v>0</v>
      </c>
      <c r="K194" s="249">
        <f>IF(K193="X",($I$129),(0))</f>
        <v>0</v>
      </c>
      <c r="L194" s="250"/>
      <c r="M194" s="249">
        <f>IF(M193="X",($I$135),(0))</f>
        <v>0</v>
      </c>
      <c r="N194" s="250"/>
      <c r="O194" s="249">
        <f>IF(O193="X",($I$137),(0))</f>
        <v>0</v>
      </c>
      <c r="P194" s="250"/>
      <c r="Q194" s="10">
        <f>IF(Q193="X",($I$136),(0))</f>
        <v>0</v>
      </c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2"/>
      <c r="B195" s="273"/>
      <c r="C195" s="86">
        <f>$H$126</f>
        <v>0</v>
      </c>
      <c r="D195" s="86">
        <f>$H$127</f>
        <v>0</v>
      </c>
      <c r="E195" s="86">
        <f>$H$128</f>
        <v>0</v>
      </c>
      <c r="F195" s="86">
        <f>$H$129</f>
        <v>0</v>
      </c>
      <c r="G195" s="86">
        <f>$H$130</f>
        <v>0</v>
      </c>
      <c r="H195" s="86">
        <f>$H$131</f>
        <v>0</v>
      </c>
      <c r="I195" s="86">
        <f>$H$132</f>
        <v>0</v>
      </c>
      <c r="J195" s="86">
        <f>$H$133</f>
        <v>0</v>
      </c>
      <c r="K195" s="259">
        <f>$H$134</f>
        <v>0</v>
      </c>
      <c r="L195" s="259"/>
      <c r="M195" s="259">
        <f>$H$135</f>
        <v>0</v>
      </c>
      <c r="N195" s="259"/>
      <c r="O195" s="259">
        <f>$H$136</f>
        <v>0</v>
      </c>
      <c r="P195" s="259"/>
      <c r="Q195" s="86">
        <f>$H$137</f>
        <v>0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2"/>
      <c r="B196" s="39" t="s">
        <v>136</v>
      </c>
      <c r="C196" s="74"/>
      <c r="D196" s="74"/>
      <c r="E196" s="74"/>
      <c r="F196" s="74"/>
      <c r="G196" s="74"/>
      <c r="H196" s="74"/>
      <c r="I196" s="74"/>
      <c r="J196" s="74"/>
      <c r="K196" s="253"/>
      <c r="L196" s="254"/>
      <c r="M196" s="253"/>
      <c r="N196" s="254"/>
      <c r="O196" s="253"/>
      <c r="P196" s="254"/>
      <c r="Q196" s="74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2"/>
      <c r="B197" s="272" t="s">
        <v>88</v>
      </c>
      <c r="C197" s="10">
        <f>IF(C196="X",($L$126),(0))</f>
        <v>0</v>
      </c>
      <c r="D197" s="10">
        <f>IF(D196="X",($L$127),(0))</f>
        <v>0</v>
      </c>
      <c r="E197" s="10">
        <f>IF(E196="X",($L$128),(0))</f>
        <v>0</v>
      </c>
      <c r="F197" s="10">
        <f>IF(F196="X",($L$133),(0))</f>
        <v>0</v>
      </c>
      <c r="G197" s="10">
        <f>IF(G196="X",($L$130),(0))</f>
        <v>0</v>
      </c>
      <c r="H197" s="10">
        <f>IF(H196="X",($L$131),(0))</f>
        <v>0</v>
      </c>
      <c r="I197" s="10">
        <f>IF(I196="X",($L$132),(0))</f>
        <v>0</v>
      </c>
      <c r="J197" s="10">
        <f>IF(J196="X",($L$134),(0))</f>
        <v>0</v>
      </c>
      <c r="K197" s="249">
        <f>IF(K196="X",($L$129),(0))</f>
        <v>0</v>
      </c>
      <c r="L197" s="250"/>
      <c r="M197" s="249">
        <f>IF(M196="X",($L$135),(0))</f>
        <v>0</v>
      </c>
      <c r="N197" s="250"/>
      <c r="O197" s="249">
        <f>IF(O196="X",($L$137),(0))</f>
        <v>0</v>
      </c>
      <c r="P197" s="250"/>
      <c r="Q197" s="10">
        <f>IF(Q196="X",($L$136),(0))</f>
        <v>0</v>
      </c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2"/>
      <c r="B198" s="273"/>
      <c r="C198" s="86">
        <f>$K$126</f>
        <v>0</v>
      </c>
      <c r="D198" s="86">
        <f>$K$127</f>
        <v>0</v>
      </c>
      <c r="E198" s="86">
        <f>$K$128</f>
        <v>0</v>
      </c>
      <c r="F198" s="86">
        <f>$K$129</f>
        <v>0</v>
      </c>
      <c r="G198" s="86">
        <f>$K$130</f>
        <v>0</v>
      </c>
      <c r="H198" s="86">
        <f>$K$131</f>
        <v>0</v>
      </c>
      <c r="I198" s="86">
        <f>$K$132</f>
        <v>0</v>
      </c>
      <c r="J198" s="86">
        <f>$K$133</f>
        <v>0</v>
      </c>
      <c r="K198" s="259">
        <f>$K$134</f>
        <v>0</v>
      </c>
      <c r="L198" s="259"/>
      <c r="M198" s="259">
        <f>$K$135</f>
        <v>0</v>
      </c>
      <c r="N198" s="259"/>
      <c r="O198" s="259">
        <f>$K$136</f>
        <v>0</v>
      </c>
      <c r="P198" s="259"/>
      <c r="Q198" s="86">
        <f>$K$137</f>
        <v>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2"/>
      <c r="B199" s="194" t="s">
        <v>46</v>
      </c>
      <c r="C199" s="194"/>
      <c r="D199" s="255">
        <f>SUM(C188:Q188,C191:Q191,C194:Q194,C197:Q197,)</f>
        <v>0</v>
      </c>
      <c r="E199" s="256"/>
      <c r="F199" s="257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2"/>
      <c r="B200" s="151" t="s">
        <v>47</v>
      </c>
      <c r="C200" s="151"/>
      <c r="D200" s="112" t="e">
        <f>D199/(O186-P184)</f>
        <v>#DIV/0!</v>
      </c>
      <c r="E200" s="113"/>
      <c r="F200" s="11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8.75" x14ac:dyDescent="0.2">
      <c r="A202" s="2"/>
      <c r="B202" s="152" t="s">
        <v>65</v>
      </c>
      <c r="C202" s="152"/>
      <c r="D202" s="152"/>
      <c r="E202" s="152"/>
      <c r="F202" s="152"/>
      <c r="G202" s="152"/>
      <c r="H202" s="152"/>
      <c r="I202" s="152"/>
      <c r="J202" s="152"/>
      <c r="K202" s="152"/>
      <c r="L202" s="152"/>
      <c r="M202" s="152"/>
      <c r="N202" s="152"/>
      <c r="O202" s="75" t="s">
        <v>18</v>
      </c>
      <c r="P202" s="280"/>
      <c r="Q202" s="281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2"/>
      <c r="B203" s="27" t="s">
        <v>55</v>
      </c>
      <c r="C203" s="282" t="s">
        <v>83</v>
      </c>
      <c r="D203" s="283"/>
      <c r="E203" s="283"/>
      <c r="F203" s="283"/>
      <c r="G203" s="283"/>
      <c r="H203" s="283"/>
      <c r="I203" s="283"/>
      <c r="J203" s="283"/>
      <c r="K203" s="283"/>
      <c r="L203" s="283"/>
      <c r="M203" s="284"/>
      <c r="N203" s="27" t="s">
        <v>84</v>
      </c>
      <c r="O203" s="285"/>
      <c r="P203" s="285"/>
      <c r="Q203" s="285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2"/>
      <c r="B204" s="39" t="s">
        <v>136</v>
      </c>
      <c r="C204" s="74"/>
      <c r="D204" s="74"/>
      <c r="E204" s="74"/>
      <c r="F204" s="74"/>
      <c r="G204" s="74" t="s">
        <v>105</v>
      </c>
      <c r="H204" s="74" t="s">
        <v>105</v>
      </c>
      <c r="I204" s="74" t="s">
        <v>105</v>
      </c>
      <c r="J204" s="74"/>
      <c r="K204" s="253"/>
      <c r="L204" s="254"/>
      <c r="M204" s="253"/>
      <c r="N204" s="254"/>
      <c r="O204" s="253"/>
      <c r="P204" s="254"/>
      <c r="Q204" s="74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2"/>
      <c r="B205" s="272" t="s">
        <v>78</v>
      </c>
      <c r="C205" s="10">
        <f>IF(C204="X",($C$126),(0))</f>
        <v>0</v>
      </c>
      <c r="D205" s="10">
        <f>IF(D204="X",($C$127),(0))</f>
        <v>0</v>
      </c>
      <c r="E205" s="10">
        <f>IF(E204="X",($C$128),(0))</f>
        <v>0</v>
      </c>
      <c r="F205" s="10">
        <f>IF(F204="X",($C$133),(0))</f>
        <v>0</v>
      </c>
      <c r="G205" s="10">
        <f>IF(G204="X",($C$130),(0))</f>
        <v>0</v>
      </c>
      <c r="H205" s="10">
        <f>IF(H204="X",($C$131),(0))</f>
        <v>0</v>
      </c>
      <c r="I205" s="10">
        <f>IF(I204="X",($C$132),(0))</f>
        <v>0</v>
      </c>
      <c r="J205" s="10">
        <f>IF(J204="X",($C$134),(0))</f>
        <v>0</v>
      </c>
      <c r="K205" s="249">
        <f>IF(K204="X",($C$129),(0))</f>
        <v>0</v>
      </c>
      <c r="L205" s="250"/>
      <c r="M205" s="249">
        <f>IF(M204="X",($C$135),(0))</f>
        <v>0</v>
      </c>
      <c r="N205" s="250"/>
      <c r="O205" s="249">
        <f>IF(O204="X",($C$137),(0))</f>
        <v>0</v>
      </c>
      <c r="P205" s="250"/>
      <c r="Q205" s="10">
        <f>IF(Q204="X",($C$136),(0))</f>
        <v>0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2"/>
      <c r="B206" s="273"/>
      <c r="C206" s="86" t="str">
        <f>$B$126</f>
        <v>3º Eixo</v>
      </c>
      <c r="D206" s="86">
        <f>$B$127</f>
        <v>0</v>
      </c>
      <c r="E206" s="86" t="str">
        <f>$B$128</f>
        <v>Realizado</v>
      </c>
      <c r="F206" s="86" t="str">
        <f>$B$129</f>
        <v>4º Eixo</v>
      </c>
      <c r="G206" s="86">
        <f>$B$130</f>
        <v>0</v>
      </c>
      <c r="H206" s="86" t="str">
        <f>$B$131</f>
        <v>Total de Gastos</v>
      </c>
      <c r="I206" s="86" t="str">
        <f>$B$132</f>
        <v>Custo por kM</v>
      </c>
      <c r="J206" s="86">
        <f>$B$133</f>
        <v>0</v>
      </c>
      <c r="K206" s="259" t="str">
        <f>$B$134</f>
        <v>Troca e Manutenção dos Freios</v>
      </c>
      <c r="L206" s="259"/>
      <c r="M206" s="259" t="str">
        <f>$B$135</f>
        <v>Posição</v>
      </c>
      <c r="N206" s="259"/>
      <c r="O206" s="259" t="str">
        <f>$B$136</f>
        <v>Realizado</v>
      </c>
      <c r="P206" s="259"/>
      <c r="Q206" s="86" t="str">
        <f>$B$137</f>
        <v>1º Eixo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2"/>
      <c r="B207" s="39" t="s">
        <v>136</v>
      </c>
      <c r="C207" s="74"/>
      <c r="D207" s="74"/>
      <c r="E207" s="74"/>
      <c r="F207" s="74"/>
      <c r="G207" s="74"/>
      <c r="H207" s="74"/>
      <c r="I207" s="74"/>
      <c r="J207" s="74"/>
      <c r="K207" s="253"/>
      <c r="L207" s="254"/>
      <c r="M207" s="253"/>
      <c r="N207" s="254"/>
      <c r="O207" s="253"/>
      <c r="P207" s="254"/>
      <c r="Q207" s="74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2"/>
      <c r="B208" s="272" t="s">
        <v>80</v>
      </c>
      <c r="C208" s="10">
        <f>IF(C207="X",($F$126),(0))</f>
        <v>0</v>
      </c>
      <c r="D208" s="10">
        <f>IF(D207="X",($F$127),(0))</f>
        <v>0</v>
      </c>
      <c r="E208" s="10">
        <f>IF(E207="X",($F$128),(0))</f>
        <v>0</v>
      </c>
      <c r="F208" s="10">
        <f>IF(F207="X",($F$133),(0))</f>
        <v>0</v>
      </c>
      <c r="G208" s="10">
        <f>IF(G207="X",($F$130),(0))</f>
        <v>0</v>
      </c>
      <c r="H208" s="10">
        <f>IF(H207="X",($F$131),(0))</f>
        <v>0</v>
      </c>
      <c r="I208" s="10">
        <f>IF(I207="X",($F$132),(0))</f>
        <v>0</v>
      </c>
      <c r="J208" s="10">
        <f>IF(J207="X",($F$134),(0))</f>
        <v>0</v>
      </c>
      <c r="K208" s="249">
        <f>IF(K207="X",($F$129),(0))</f>
        <v>0</v>
      </c>
      <c r="L208" s="250"/>
      <c r="M208" s="249">
        <f>IF(M207="X",($F$135),(0))</f>
        <v>0</v>
      </c>
      <c r="N208" s="250"/>
      <c r="O208" s="249">
        <f>IF(O207="X",($F$137),(0))</f>
        <v>0</v>
      </c>
      <c r="P208" s="250"/>
      <c r="Q208" s="10">
        <f>IF(Q207="X",($F$136),(0))</f>
        <v>0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2"/>
      <c r="B209" s="273"/>
      <c r="C209" s="86">
        <f>$E$126</f>
        <v>0</v>
      </c>
      <c r="D209" s="86">
        <f>$E$127</f>
        <v>0</v>
      </c>
      <c r="E209" s="86">
        <f>$E$128</f>
        <v>0</v>
      </c>
      <c r="F209" s="86">
        <f>$E$129</f>
        <v>0</v>
      </c>
      <c r="G209" s="86">
        <f>$E$130</f>
        <v>0</v>
      </c>
      <c r="H209" s="86">
        <f>$E$131</f>
        <v>0</v>
      </c>
      <c r="I209" s="86">
        <f>$E$132</f>
        <v>0</v>
      </c>
      <c r="J209" s="86">
        <f>$E$133</f>
        <v>0</v>
      </c>
      <c r="K209" s="259">
        <f>$E$134</f>
        <v>0</v>
      </c>
      <c r="L209" s="259"/>
      <c r="M209" s="259">
        <f>$E$135</f>
        <v>0</v>
      </c>
      <c r="N209" s="259"/>
      <c r="O209" s="259">
        <f>$E$136</f>
        <v>0</v>
      </c>
      <c r="P209" s="259"/>
      <c r="Q209" s="86">
        <f>$E$137</f>
        <v>0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2"/>
      <c r="B210" s="39" t="s">
        <v>136</v>
      </c>
      <c r="C210" s="74"/>
      <c r="D210" s="74"/>
      <c r="E210" s="74"/>
      <c r="F210" s="74"/>
      <c r="G210" s="74"/>
      <c r="H210" s="74"/>
      <c r="I210" s="74"/>
      <c r="J210" s="74"/>
      <c r="K210" s="253"/>
      <c r="L210" s="254"/>
      <c r="M210" s="253"/>
      <c r="N210" s="254"/>
      <c r="O210" s="253" t="s">
        <v>105</v>
      </c>
      <c r="P210" s="254"/>
      <c r="Q210" s="74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2"/>
      <c r="B211" s="272" t="s">
        <v>81</v>
      </c>
      <c r="C211" s="10">
        <f>IF(C210="X",($I$126),(0))</f>
        <v>0</v>
      </c>
      <c r="D211" s="10">
        <f>IF(D210="X",($I$127),(0))</f>
        <v>0</v>
      </c>
      <c r="E211" s="10">
        <f>IF(E210="X",($I$128),(0))</f>
        <v>0</v>
      </c>
      <c r="F211" s="10">
        <f>IF(F210="X",($I$133),(0))</f>
        <v>0</v>
      </c>
      <c r="G211" s="10">
        <f>IF(G210="X",($I$130),(0))</f>
        <v>0</v>
      </c>
      <c r="H211" s="10">
        <f>IF(H210="X",($I$131),(0))</f>
        <v>0</v>
      </c>
      <c r="I211" s="10">
        <f>IF(I210="X",($I$132),(0))</f>
        <v>0</v>
      </c>
      <c r="J211" s="10">
        <f>IF(J210="X",($I$134),(0))</f>
        <v>0</v>
      </c>
      <c r="K211" s="249">
        <f>IF(K210="X",($I$129),(0))</f>
        <v>0</v>
      </c>
      <c r="L211" s="250"/>
      <c r="M211" s="249">
        <f>IF(M210="X",($I$135),(0))</f>
        <v>0</v>
      </c>
      <c r="N211" s="250"/>
      <c r="O211" s="249">
        <f>IF(O210="X",($I$137),(0))</f>
        <v>0</v>
      </c>
      <c r="P211" s="250"/>
      <c r="Q211" s="10">
        <f>IF(Q210="X",($I$136),(0))</f>
        <v>0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2"/>
      <c r="B212" s="273"/>
      <c r="C212" s="86">
        <f>$H$126</f>
        <v>0</v>
      </c>
      <c r="D212" s="86">
        <f>$H$127</f>
        <v>0</v>
      </c>
      <c r="E212" s="86">
        <f>$H$128</f>
        <v>0</v>
      </c>
      <c r="F212" s="86">
        <f>$H$129</f>
        <v>0</v>
      </c>
      <c r="G212" s="86">
        <f>$H$130</f>
        <v>0</v>
      </c>
      <c r="H212" s="86">
        <f>$H$131</f>
        <v>0</v>
      </c>
      <c r="I212" s="86">
        <f>$H$132</f>
        <v>0</v>
      </c>
      <c r="J212" s="86">
        <f>$H$133</f>
        <v>0</v>
      </c>
      <c r="K212" s="259">
        <f>$H$134</f>
        <v>0</v>
      </c>
      <c r="L212" s="259"/>
      <c r="M212" s="259">
        <f>$H$135</f>
        <v>0</v>
      </c>
      <c r="N212" s="259"/>
      <c r="O212" s="259">
        <f>$H$136</f>
        <v>0</v>
      </c>
      <c r="P212" s="259"/>
      <c r="Q212" s="86">
        <f>$H$137</f>
        <v>0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2"/>
      <c r="B213" s="39" t="s">
        <v>136</v>
      </c>
      <c r="C213" s="74"/>
      <c r="D213" s="74"/>
      <c r="E213" s="74"/>
      <c r="F213" s="74"/>
      <c r="G213" s="74"/>
      <c r="H213" s="74"/>
      <c r="I213" s="74"/>
      <c r="J213" s="74"/>
      <c r="K213" s="253"/>
      <c r="L213" s="254"/>
      <c r="M213" s="253"/>
      <c r="N213" s="254"/>
      <c r="O213" s="253"/>
      <c r="P213" s="254"/>
      <c r="Q213" s="74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2"/>
      <c r="B214" s="272" t="s">
        <v>88</v>
      </c>
      <c r="C214" s="10">
        <f>IF(C213="X",($L$126),(0))</f>
        <v>0</v>
      </c>
      <c r="D214" s="10">
        <f>IF(D213="X",($L$127),(0))</f>
        <v>0</v>
      </c>
      <c r="E214" s="10">
        <f>IF(E213="X",($L$128),(0))</f>
        <v>0</v>
      </c>
      <c r="F214" s="10">
        <f>IF(F213="X",($L$133),(0))</f>
        <v>0</v>
      </c>
      <c r="G214" s="10">
        <f>IF(G213="X",($L$130),(0))</f>
        <v>0</v>
      </c>
      <c r="H214" s="10">
        <f>IF(H213="X",($L$131),(0))</f>
        <v>0</v>
      </c>
      <c r="I214" s="10">
        <f>IF(I213="X",($L$132),(0))</f>
        <v>0</v>
      </c>
      <c r="J214" s="10">
        <f>IF(J213="X",($L$134),(0))</f>
        <v>0</v>
      </c>
      <c r="K214" s="249">
        <f>IF(K213="X",($L$129),(0))</f>
        <v>0</v>
      </c>
      <c r="L214" s="250"/>
      <c r="M214" s="249">
        <f>IF(M213="X",($L$135),(0))</f>
        <v>0</v>
      </c>
      <c r="N214" s="250"/>
      <c r="O214" s="249">
        <f>IF(O213="X",($L$137),(0))</f>
        <v>0</v>
      </c>
      <c r="P214" s="250"/>
      <c r="Q214" s="10">
        <f>IF(Q213="X",($L$136),(0))</f>
        <v>0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2"/>
      <c r="B215" s="273"/>
      <c r="C215" s="86">
        <f>$K$126</f>
        <v>0</v>
      </c>
      <c r="D215" s="86">
        <f>$K$127</f>
        <v>0</v>
      </c>
      <c r="E215" s="86">
        <f>$K$128</f>
        <v>0</v>
      </c>
      <c r="F215" s="86">
        <f>$K$129</f>
        <v>0</v>
      </c>
      <c r="G215" s="86">
        <f>$K$130</f>
        <v>0</v>
      </c>
      <c r="H215" s="86">
        <f>$K$131</f>
        <v>0</v>
      </c>
      <c r="I215" s="86">
        <f>$K$132</f>
        <v>0</v>
      </c>
      <c r="J215" s="86">
        <f>$K$133</f>
        <v>0</v>
      </c>
      <c r="K215" s="259">
        <f>$K$134</f>
        <v>0</v>
      </c>
      <c r="L215" s="259"/>
      <c r="M215" s="259">
        <f>$K$135</f>
        <v>0</v>
      </c>
      <c r="N215" s="259"/>
      <c r="O215" s="259">
        <f>$K$136</f>
        <v>0</v>
      </c>
      <c r="P215" s="259"/>
      <c r="Q215" s="86">
        <f>$K$137</f>
        <v>0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2"/>
      <c r="B216" s="194" t="s">
        <v>46</v>
      </c>
      <c r="C216" s="194"/>
      <c r="D216" s="255">
        <f>SUM(C205:Q205,C208:Q208,C211:Q211,C214:Q214,)</f>
        <v>0</v>
      </c>
      <c r="E216" s="256"/>
      <c r="F216" s="257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2"/>
      <c r="B217" s="151" t="s">
        <v>47</v>
      </c>
      <c r="C217" s="151"/>
      <c r="D217" s="112" t="e">
        <f>D216/(O203-O186)</f>
        <v>#DIV/0!</v>
      </c>
      <c r="E217" s="113"/>
      <c r="F217" s="11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8.75" x14ac:dyDescent="0.2">
      <c r="A219" s="2"/>
      <c r="B219" s="152" t="s">
        <v>65</v>
      </c>
      <c r="C219" s="152"/>
      <c r="D219" s="152"/>
      <c r="E219" s="152"/>
      <c r="F219" s="152"/>
      <c r="G219" s="152"/>
      <c r="H219" s="152"/>
      <c r="I219" s="152"/>
      <c r="J219" s="152"/>
      <c r="K219" s="152"/>
      <c r="L219" s="152"/>
      <c r="M219" s="152"/>
      <c r="N219" s="152"/>
      <c r="O219" s="75" t="s">
        <v>18</v>
      </c>
      <c r="P219" s="280"/>
      <c r="Q219" s="281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2"/>
      <c r="B220" s="27" t="s">
        <v>55</v>
      </c>
      <c r="C220" s="282" t="s">
        <v>83</v>
      </c>
      <c r="D220" s="283"/>
      <c r="E220" s="283"/>
      <c r="F220" s="283"/>
      <c r="G220" s="283"/>
      <c r="H220" s="283"/>
      <c r="I220" s="283"/>
      <c r="J220" s="283"/>
      <c r="K220" s="283"/>
      <c r="L220" s="283"/>
      <c r="M220" s="284"/>
      <c r="N220" s="27" t="s">
        <v>84</v>
      </c>
      <c r="O220" s="285"/>
      <c r="P220" s="285"/>
      <c r="Q220" s="285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2"/>
      <c r="B221" s="39" t="s">
        <v>136</v>
      </c>
      <c r="C221" s="74"/>
      <c r="D221" s="74"/>
      <c r="E221" s="74"/>
      <c r="F221" s="74"/>
      <c r="G221" s="74"/>
      <c r="H221" s="74"/>
      <c r="I221" s="74"/>
      <c r="J221" s="74"/>
      <c r="K221" s="253"/>
      <c r="L221" s="254"/>
      <c r="M221" s="253"/>
      <c r="N221" s="254"/>
      <c r="O221" s="253"/>
      <c r="P221" s="254"/>
      <c r="Q221" s="74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2"/>
      <c r="B222" s="272" t="s">
        <v>78</v>
      </c>
      <c r="C222" s="10">
        <f>IF(C221="X",($C$126),(0))</f>
        <v>0</v>
      </c>
      <c r="D222" s="10">
        <f>IF(D221="X",($C$127),(0))</f>
        <v>0</v>
      </c>
      <c r="E222" s="10">
        <f>IF(E221="X",($C$128),(0))</f>
        <v>0</v>
      </c>
      <c r="F222" s="10">
        <f>IF(F221="X",($C$133),(0))</f>
        <v>0</v>
      </c>
      <c r="G222" s="10">
        <f>IF(G221="X",($C$130),(0))</f>
        <v>0</v>
      </c>
      <c r="H222" s="10">
        <f>IF(H221="X",($C$131),(0))</f>
        <v>0</v>
      </c>
      <c r="I222" s="10">
        <f>IF(I221="X",($C$132),(0))</f>
        <v>0</v>
      </c>
      <c r="J222" s="10">
        <f>IF(J221="X",($C$134),(0))</f>
        <v>0</v>
      </c>
      <c r="K222" s="249">
        <f>IF(K221="X",($C$129),(0))</f>
        <v>0</v>
      </c>
      <c r="L222" s="250"/>
      <c r="M222" s="249">
        <f>IF(M221="X",($C$135),(0))</f>
        <v>0</v>
      </c>
      <c r="N222" s="250"/>
      <c r="O222" s="249">
        <f>IF(O221="X",($C$137),(0))</f>
        <v>0</v>
      </c>
      <c r="P222" s="250"/>
      <c r="Q222" s="10">
        <f>IF(Q221="X",($C$136),(0))</f>
        <v>0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2"/>
      <c r="B223" s="273"/>
      <c r="C223" s="86" t="str">
        <f>$B$126</f>
        <v>3º Eixo</v>
      </c>
      <c r="D223" s="86">
        <f>$B$127</f>
        <v>0</v>
      </c>
      <c r="E223" s="86" t="str">
        <f>$B$128</f>
        <v>Realizado</v>
      </c>
      <c r="F223" s="86" t="str">
        <f>$B$129</f>
        <v>4º Eixo</v>
      </c>
      <c r="G223" s="86">
        <f>$B$130</f>
        <v>0</v>
      </c>
      <c r="H223" s="86" t="str">
        <f>$B$131</f>
        <v>Total de Gastos</v>
      </c>
      <c r="I223" s="86" t="str">
        <f>$B$132</f>
        <v>Custo por kM</v>
      </c>
      <c r="J223" s="86">
        <f>$B$133</f>
        <v>0</v>
      </c>
      <c r="K223" s="259" t="str">
        <f>$B$134</f>
        <v>Troca e Manutenção dos Freios</v>
      </c>
      <c r="L223" s="259"/>
      <c r="M223" s="259" t="str">
        <f>$B$135</f>
        <v>Posição</v>
      </c>
      <c r="N223" s="259"/>
      <c r="O223" s="259" t="str">
        <f>$B$136</f>
        <v>Realizado</v>
      </c>
      <c r="P223" s="259"/>
      <c r="Q223" s="86" t="str">
        <f>$B$137</f>
        <v>1º Eixo</v>
      </c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2"/>
      <c r="B224" s="39" t="s">
        <v>136</v>
      </c>
      <c r="C224" s="74"/>
      <c r="D224" s="74"/>
      <c r="E224" s="74"/>
      <c r="F224" s="74"/>
      <c r="G224" s="74"/>
      <c r="H224" s="74"/>
      <c r="I224" s="74"/>
      <c r="J224" s="74"/>
      <c r="K224" s="253"/>
      <c r="L224" s="254"/>
      <c r="M224" s="253"/>
      <c r="N224" s="254"/>
      <c r="O224" s="253"/>
      <c r="P224" s="254"/>
      <c r="Q224" s="74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2"/>
      <c r="B225" s="272" t="s">
        <v>80</v>
      </c>
      <c r="C225" s="10">
        <f>IF(C224="X",($F$126),(0))</f>
        <v>0</v>
      </c>
      <c r="D225" s="10">
        <f>IF(D224="X",($F$127),(0))</f>
        <v>0</v>
      </c>
      <c r="E225" s="10">
        <f>IF(E224="X",($F$128),(0))</f>
        <v>0</v>
      </c>
      <c r="F225" s="10">
        <f>IF(F224="X",($F$133),(0))</f>
        <v>0</v>
      </c>
      <c r="G225" s="10">
        <f>IF(G224="X",($F$130),(0))</f>
        <v>0</v>
      </c>
      <c r="H225" s="10">
        <f>IF(H224="X",($F$131),(0))</f>
        <v>0</v>
      </c>
      <c r="I225" s="10">
        <f>IF(I224="X",($F$132),(0))</f>
        <v>0</v>
      </c>
      <c r="J225" s="10">
        <f>IF(J224="X",($F$134),(0))</f>
        <v>0</v>
      </c>
      <c r="K225" s="249">
        <f>IF(K224="X",($F$129),(0))</f>
        <v>0</v>
      </c>
      <c r="L225" s="250"/>
      <c r="M225" s="249">
        <f>IF(M224="X",($F$135),(0))</f>
        <v>0</v>
      </c>
      <c r="N225" s="250"/>
      <c r="O225" s="249">
        <f>IF(O224="X",($F$137),(0))</f>
        <v>0</v>
      </c>
      <c r="P225" s="250"/>
      <c r="Q225" s="10">
        <f>IF(Q224="X",($F$136),(0))</f>
        <v>0</v>
      </c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2"/>
      <c r="B226" s="273"/>
      <c r="C226" s="86">
        <f>$E$126</f>
        <v>0</v>
      </c>
      <c r="D226" s="86">
        <f>$E$127</f>
        <v>0</v>
      </c>
      <c r="E226" s="86">
        <f>$E$128</f>
        <v>0</v>
      </c>
      <c r="F226" s="86">
        <f>$E$129</f>
        <v>0</v>
      </c>
      <c r="G226" s="86">
        <f>$E$130</f>
        <v>0</v>
      </c>
      <c r="H226" s="86">
        <f>$E$131</f>
        <v>0</v>
      </c>
      <c r="I226" s="86">
        <f>$E$132</f>
        <v>0</v>
      </c>
      <c r="J226" s="86">
        <f>$E$133</f>
        <v>0</v>
      </c>
      <c r="K226" s="259">
        <f>$E$134</f>
        <v>0</v>
      </c>
      <c r="L226" s="259"/>
      <c r="M226" s="259">
        <f>$E$135</f>
        <v>0</v>
      </c>
      <c r="N226" s="259"/>
      <c r="O226" s="259">
        <f>$E$136</f>
        <v>0</v>
      </c>
      <c r="P226" s="259"/>
      <c r="Q226" s="86">
        <f>$E$137</f>
        <v>0</v>
      </c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2"/>
      <c r="B227" s="39" t="s">
        <v>136</v>
      </c>
      <c r="C227" s="74"/>
      <c r="D227" s="74"/>
      <c r="E227" s="74"/>
      <c r="F227" s="74"/>
      <c r="G227" s="74"/>
      <c r="H227" s="74"/>
      <c r="I227" s="74"/>
      <c r="J227" s="74"/>
      <c r="K227" s="253"/>
      <c r="L227" s="254"/>
      <c r="M227" s="253"/>
      <c r="N227" s="254"/>
      <c r="O227" s="253"/>
      <c r="P227" s="254"/>
      <c r="Q227" s="74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2"/>
      <c r="B228" s="272" t="s">
        <v>81</v>
      </c>
      <c r="C228" s="10">
        <f>IF(C227="X",($I$126),(0))</f>
        <v>0</v>
      </c>
      <c r="D228" s="10">
        <f>IF(D227="X",($I$127),(0))</f>
        <v>0</v>
      </c>
      <c r="E228" s="10">
        <f>IF(E227="X",($I$128),(0))</f>
        <v>0</v>
      </c>
      <c r="F228" s="10">
        <f>IF(F227="X",($I$133),(0))</f>
        <v>0</v>
      </c>
      <c r="G228" s="10">
        <f>IF(G227="X",($I$130),(0))</f>
        <v>0</v>
      </c>
      <c r="H228" s="10">
        <f>IF(H227="X",($I$131),(0))</f>
        <v>0</v>
      </c>
      <c r="I228" s="10">
        <f>IF(I227="X",($I$132),(0))</f>
        <v>0</v>
      </c>
      <c r="J228" s="10">
        <f>IF(J227="X",($I$134),(0))</f>
        <v>0</v>
      </c>
      <c r="K228" s="249">
        <f>IF(K227="X",($I$129),(0))</f>
        <v>0</v>
      </c>
      <c r="L228" s="250"/>
      <c r="M228" s="249">
        <f>IF(M227="X",($I$135),(0))</f>
        <v>0</v>
      </c>
      <c r="N228" s="250"/>
      <c r="O228" s="249">
        <f>IF(O227="X",($I$137),(0))</f>
        <v>0</v>
      </c>
      <c r="P228" s="250"/>
      <c r="Q228" s="10">
        <f>IF(Q227="X",($I$136),(0))</f>
        <v>0</v>
      </c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2"/>
      <c r="B229" s="273"/>
      <c r="C229" s="86">
        <f>$H$126</f>
        <v>0</v>
      </c>
      <c r="D229" s="86">
        <f>$H$127</f>
        <v>0</v>
      </c>
      <c r="E229" s="86">
        <f>$H$128</f>
        <v>0</v>
      </c>
      <c r="F229" s="86">
        <f>$H$129</f>
        <v>0</v>
      </c>
      <c r="G229" s="86">
        <f>$H$130</f>
        <v>0</v>
      </c>
      <c r="H229" s="86">
        <f>$H$131</f>
        <v>0</v>
      </c>
      <c r="I229" s="86">
        <f>$H$132</f>
        <v>0</v>
      </c>
      <c r="J229" s="86">
        <f>$H$133</f>
        <v>0</v>
      </c>
      <c r="K229" s="259">
        <f>$H$134</f>
        <v>0</v>
      </c>
      <c r="L229" s="259"/>
      <c r="M229" s="259">
        <f>$H$135</f>
        <v>0</v>
      </c>
      <c r="N229" s="259"/>
      <c r="O229" s="259">
        <f>$H$136</f>
        <v>0</v>
      </c>
      <c r="P229" s="259"/>
      <c r="Q229" s="86">
        <f>$H$137</f>
        <v>0</v>
      </c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2"/>
      <c r="B230" s="39" t="s">
        <v>136</v>
      </c>
      <c r="C230" s="74"/>
      <c r="D230" s="74"/>
      <c r="E230" s="74"/>
      <c r="F230" s="74"/>
      <c r="G230" s="74"/>
      <c r="H230" s="74"/>
      <c r="I230" s="74"/>
      <c r="J230" s="74"/>
      <c r="K230" s="253"/>
      <c r="L230" s="254"/>
      <c r="M230" s="253"/>
      <c r="N230" s="254"/>
      <c r="O230" s="253"/>
      <c r="P230" s="254"/>
      <c r="Q230" s="74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2"/>
      <c r="B231" s="272" t="s">
        <v>88</v>
      </c>
      <c r="C231" s="10">
        <f>IF(C230="X",($L$126),(0))</f>
        <v>0</v>
      </c>
      <c r="D231" s="10">
        <f>IF(D230="X",($L$127),(0))</f>
        <v>0</v>
      </c>
      <c r="E231" s="10">
        <f>IF(E230="X",($L$128),(0))</f>
        <v>0</v>
      </c>
      <c r="F231" s="10">
        <f>IF(F230="X",($L$133),(0))</f>
        <v>0</v>
      </c>
      <c r="G231" s="10">
        <f>IF(G230="X",($L$130),(0))</f>
        <v>0</v>
      </c>
      <c r="H231" s="10">
        <f>IF(H230="X",($L$131),(0))</f>
        <v>0</v>
      </c>
      <c r="I231" s="10">
        <f>IF(I230="X",($L$132),(0))</f>
        <v>0</v>
      </c>
      <c r="J231" s="10">
        <f>IF(J230="X",($L$134),(0))</f>
        <v>0</v>
      </c>
      <c r="K231" s="249">
        <f>IF(K230="X",($L$129),(0))</f>
        <v>0</v>
      </c>
      <c r="L231" s="250"/>
      <c r="M231" s="249">
        <f>IF(M230="X",($L$135),(0))</f>
        <v>0</v>
      </c>
      <c r="N231" s="250"/>
      <c r="O231" s="249">
        <f>IF(O230="X",($L$137),(0))</f>
        <v>0</v>
      </c>
      <c r="P231" s="250"/>
      <c r="Q231" s="10">
        <f>IF(Q230="X",($L$136),(0))</f>
        <v>0</v>
      </c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2"/>
      <c r="B232" s="273"/>
      <c r="C232" s="86">
        <f>$K$126</f>
        <v>0</v>
      </c>
      <c r="D232" s="86">
        <f>$K$127</f>
        <v>0</v>
      </c>
      <c r="E232" s="86">
        <f>$K$128</f>
        <v>0</v>
      </c>
      <c r="F232" s="86">
        <f>$K$129</f>
        <v>0</v>
      </c>
      <c r="G232" s="86">
        <f>$K$130</f>
        <v>0</v>
      </c>
      <c r="H232" s="86">
        <f>$K$131</f>
        <v>0</v>
      </c>
      <c r="I232" s="86">
        <f>$K$132</f>
        <v>0</v>
      </c>
      <c r="J232" s="86">
        <f>$K$133</f>
        <v>0</v>
      </c>
      <c r="K232" s="259">
        <f>$K$134</f>
        <v>0</v>
      </c>
      <c r="L232" s="259"/>
      <c r="M232" s="259">
        <f>$K$135</f>
        <v>0</v>
      </c>
      <c r="N232" s="259"/>
      <c r="O232" s="259">
        <f>$K$136</f>
        <v>0</v>
      </c>
      <c r="P232" s="259"/>
      <c r="Q232" s="86">
        <f>$K$137</f>
        <v>0</v>
      </c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2"/>
      <c r="B233" s="194" t="s">
        <v>46</v>
      </c>
      <c r="C233" s="194"/>
      <c r="D233" s="255">
        <f>SUM(C222:Q222,C225:Q225,C228:Q228,C231:Q231,)</f>
        <v>0</v>
      </c>
      <c r="E233" s="256"/>
      <c r="F233" s="257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2"/>
      <c r="B234" s="151" t="s">
        <v>47</v>
      </c>
      <c r="C234" s="151"/>
      <c r="D234" s="112" t="e">
        <f>D233/(O220-O203)</f>
        <v>#DIV/0!</v>
      </c>
      <c r="E234" s="113"/>
      <c r="F234" s="11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8.75" x14ac:dyDescent="0.2">
      <c r="A236" s="2"/>
      <c r="B236" s="152" t="s">
        <v>65</v>
      </c>
      <c r="C236" s="152"/>
      <c r="D236" s="152"/>
      <c r="E236" s="152"/>
      <c r="F236" s="152"/>
      <c r="G236" s="152"/>
      <c r="H236" s="152"/>
      <c r="I236" s="152"/>
      <c r="J236" s="152"/>
      <c r="K236" s="152"/>
      <c r="L236" s="152"/>
      <c r="M236" s="152"/>
      <c r="N236" s="152"/>
      <c r="O236" s="75" t="s">
        <v>18</v>
      </c>
      <c r="P236" s="280"/>
      <c r="Q236" s="281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2"/>
      <c r="B237" s="27" t="s">
        <v>55</v>
      </c>
      <c r="C237" s="282" t="s">
        <v>83</v>
      </c>
      <c r="D237" s="283"/>
      <c r="E237" s="283"/>
      <c r="F237" s="283"/>
      <c r="G237" s="283"/>
      <c r="H237" s="283"/>
      <c r="I237" s="283"/>
      <c r="J237" s="283"/>
      <c r="K237" s="283"/>
      <c r="L237" s="283"/>
      <c r="M237" s="284"/>
      <c r="N237" s="27" t="s">
        <v>84</v>
      </c>
      <c r="O237" s="285"/>
      <c r="P237" s="285"/>
      <c r="Q237" s="285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2"/>
      <c r="B238" s="39" t="s">
        <v>136</v>
      </c>
      <c r="C238" s="74"/>
      <c r="D238" s="74"/>
      <c r="E238" s="74"/>
      <c r="F238" s="74"/>
      <c r="G238" s="74"/>
      <c r="H238" s="74"/>
      <c r="I238" s="74"/>
      <c r="J238" s="74"/>
      <c r="K238" s="253"/>
      <c r="L238" s="254"/>
      <c r="M238" s="253"/>
      <c r="N238" s="254"/>
      <c r="O238" s="253"/>
      <c r="P238" s="254"/>
      <c r="Q238" s="74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2"/>
      <c r="B239" s="272" t="s">
        <v>78</v>
      </c>
      <c r="C239" s="10">
        <f>IF(C238="X",($C$126),(0))</f>
        <v>0</v>
      </c>
      <c r="D239" s="10">
        <f>IF(D238="X",($C$127),(0))</f>
        <v>0</v>
      </c>
      <c r="E239" s="10">
        <f>IF(E238="X",($C$128),(0))</f>
        <v>0</v>
      </c>
      <c r="F239" s="10">
        <f>IF(F238="X",($C$133),(0))</f>
        <v>0</v>
      </c>
      <c r="G239" s="10">
        <f>IF(G238="X",($C$130),(0))</f>
        <v>0</v>
      </c>
      <c r="H239" s="10">
        <f>IF(H238="X",($C$131),(0))</f>
        <v>0</v>
      </c>
      <c r="I239" s="10">
        <f>IF(I238="X",($C$132),(0))</f>
        <v>0</v>
      </c>
      <c r="J239" s="10">
        <f>IF(J238="X",($C$134),(0))</f>
        <v>0</v>
      </c>
      <c r="K239" s="249">
        <f>IF(K238="X",($C$129),(0))</f>
        <v>0</v>
      </c>
      <c r="L239" s="250"/>
      <c r="M239" s="249">
        <f>IF(M238="X",($C$135),(0))</f>
        <v>0</v>
      </c>
      <c r="N239" s="250"/>
      <c r="O239" s="249">
        <f>IF(O238="X",($C$137),(0))</f>
        <v>0</v>
      </c>
      <c r="P239" s="250"/>
      <c r="Q239" s="10">
        <f>IF(Q238="X",($C$136),(0))</f>
        <v>0</v>
      </c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2"/>
      <c r="B240" s="273"/>
      <c r="C240" s="86" t="str">
        <f>$B$126</f>
        <v>3º Eixo</v>
      </c>
      <c r="D240" s="86">
        <f>$B$127</f>
        <v>0</v>
      </c>
      <c r="E240" s="86" t="str">
        <f>$B$128</f>
        <v>Realizado</v>
      </c>
      <c r="F240" s="86" t="str">
        <f>$B$129</f>
        <v>4º Eixo</v>
      </c>
      <c r="G240" s="86">
        <f>$B$130</f>
        <v>0</v>
      </c>
      <c r="H240" s="86" t="str">
        <f>$B$131</f>
        <v>Total de Gastos</v>
      </c>
      <c r="I240" s="86" t="str">
        <f>$B$132</f>
        <v>Custo por kM</v>
      </c>
      <c r="J240" s="86">
        <f>$B$133</f>
        <v>0</v>
      </c>
      <c r="K240" s="259" t="str">
        <f>$B$134</f>
        <v>Troca e Manutenção dos Freios</v>
      </c>
      <c r="L240" s="259"/>
      <c r="M240" s="259" t="str">
        <f>$B$135</f>
        <v>Posição</v>
      </c>
      <c r="N240" s="259"/>
      <c r="O240" s="259" t="str">
        <f>$B$136</f>
        <v>Realizado</v>
      </c>
      <c r="P240" s="259"/>
      <c r="Q240" s="86" t="str">
        <f>$B$137</f>
        <v>1º Eixo</v>
      </c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2"/>
      <c r="B241" s="39" t="s">
        <v>136</v>
      </c>
      <c r="C241" s="74" t="s">
        <v>105</v>
      </c>
      <c r="D241" s="74"/>
      <c r="E241" s="74"/>
      <c r="F241" s="74"/>
      <c r="G241" s="74" t="s">
        <v>105</v>
      </c>
      <c r="H241" s="74" t="s">
        <v>105</v>
      </c>
      <c r="I241" s="74" t="s">
        <v>105</v>
      </c>
      <c r="J241" s="74"/>
      <c r="K241" s="253"/>
      <c r="L241" s="254"/>
      <c r="M241" s="253" t="s">
        <v>105</v>
      </c>
      <c r="N241" s="254"/>
      <c r="O241" s="253" t="s">
        <v>105</v>
      </c>
      <c r="P241" s="254"/>
      <c r="Q241" s="74" t="s">
        <v>105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2"/>
      <c r="B242" s="272" t="s">
        <v>80</v>
      </c>
      <c r="C242" s="10">
        <f>IF(C241="X",($F$126),(0))</f>
        <v>0</v>
      </c>
      <c r="D242" s="10">
        <f>IF(D241="X",($F$127),(0))</f>
        <v>0</v>
      </c>
      <c r="E242" s="10">
        <f>IF(E241="X",($F$128),(0))</f>
        <v>0</v>
      </c>
      <c r="F242" s="10">
        <f>IF(F241="X",($F$133),(0))</f>
        <v>0</v>
      </c>
      <c r="G242" s="10">
        <f>IF(G241="X",($F$130),(0))</f>
        <v>0</v>
      </c>
      <c r="H242" s="10">
        <f>IF(H241="X",($F$131),(0))</f>
        <v>0</v>
      </c>
      <c r="I242" s="10">
        <f>IF(I241="X",($F$132),(0))</f>
        <v>0</v>
      </c>
      <c r="J242" s="10">
        <f>IF(J241="X",($F$134),(0))</f>
        <v>0</v>
      </c>
      <c r="K242" s="249">
        <f>IF(K241="X",($F$129),(0))</f>
        <v>0</v>
      </c>
      <c r="L242" s="250"/>
      <c r="M242" s="249">
        <f>IF(M241="X",($F$135),(0))</f>
        <v>0</v>
      </c>
      <c r="N242" s="250"/>
      <c r="O242" s="249">
        <f>IF(O241="X",($F$137),(0))</f>
        <v>0</v>
      </c>
      <c r="P242" s="250"/>
      <c r="Q242" s="10">
        <f>IF(Q241="X",($F$136),(0))</f>
        <v>0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2"/>
      <c r="B243" s="273"/>
      <c r="C243" s="86">
        <f>$E$126</f>
        <v>0</v>
      </c>
      <c r="D243" s="86">
        <f>$E$127</f>
        <v>0</v>
      </c>
      <c r="E243" s="86">
        <f>$E$128</f>
        <v>0</v>
      </c>
      <c r="F243" s="86">
        <f>$E$129</f>
        <v>0</v>
      </c>
      <c r="G243" s="86">
        <f>$E$130</f>
        <v>0</v>
      </c>
      <c r="H243" s="86">
        <f>$E$131</f>
        <v>0</v>
      </c>
      <c r="I243" s="86">
        <f>$E$132</f>
        <v>0</v>
      </c>
      <c r="J243" s="86">
        <f>$E$133</f>
        <v>0</v>
      </c>
      <c r="K243" s="259">
        <f>$E$134</f>
        <v>0</v>
      </c>
      <c r="L243" s="259"/>
      <c r="M243" s="259">
        <f>$E$135</f>
        <v>0</v>
      </c>
      <c r="N243" s="259"/>
      <c r="O243" s="259">
        <f>$E$136</f>
        <v>0</v>
      </c>
      <c r="P243" s="259"/>
      <c r="Q243" s="86">
        <f>$E$137</f>
        <v>0</v>
      </c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2"/>
      <c r="B244" s="39" t="s">
        <v>136</v>
      </c>
      <c r="C244" s="74" t="s">
        <v>105</v>
      </c>
      <c r="D244" s="74"/>
      <c r="E244" s="74"/>
      <c r="F244" s="74"/>
      <c r="G244" s="74" t="s">
        <v>105</v>
      </c>
      <c r="H244" s="74" t="s">
        <v>105</v>
      </c>
      <c r="I244" s="74" t="s">
        <v>105</v>
      </c>
      <c r="J244" s="74"/>
      <c r="K244" s="253"/>
      <c r="L244" s="254"/>
      <c r="M244" s="253" t="s">
        <v>105</v>
      </c>
      <c r="N244" s="254"/>
      <c r="O244" s="253" t="s">
        <v>105</v>
      </c>
      <c r="P244" s="254"/>
      <c r="Q244" s="74" t="s">
        <v>105</v>
      </c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2"/>
      <c r="B245" s="272" t="s">
        <v>81</v>
      </c>
      <c r="C245" s="10">
        <f>IF(C244="X",($I$126),(0))</f>
        <v>0</v>
      </c>
      <c r="D245" s="10">
        <f>IF(D244="X",($I$127),(0))</f>
        <v>0</v>
      </c>
      <c r="E245" s="10">
        <f>IF(E244="X",($I$128),(0))</f>
        <v>0</v>
      </c>
      <c r="F245" s="10">
        <f>IF(F244="X",($I$133),(0))</f>
        <v>0</v>
      </c>
      <c r="G245" s="10">
        <f>IF(G244="X",($I$130),(0))</f>
        <v>0</v>
      </c>
      <c r="H245" s="10">
        <f>IF(H244="X",($I$131),(0))</f>
        <v>0</v>
      </c>
      <c r="I245" s="10">
        <f>IF(I244="X",($I$132),(0))</f>
        <v>0</v>
      </c>
      <c r="J245" s="10">
        <f>IF(J244="X",($I$134),(0))</f>
        <v>0</v>
      </c>
      <c r="K245" s="249">
        <f>IF(K244="X",($I$129),(0))</f>
        <v>0</v>
      </c>
      <c r="L245" s="250"/>
      <c r="M245" s="249">
        <f>IF(M244="X",($I$135),(0))</f>
        <v>0</v>
      </c>
      <c r="N245" s="250"/>
      <c r="O245" s="249">
        <f>IF(O244="X",($I$137),(0))</f>
        <v>0</v>
      </c>
      <c r="P245" s="250"/>
      <c r="Q245" s="10">
        <f>IF(Q244="X",($I$136),(0))</f>
        <v>0</v>
      </c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2"/>
      <c r="B246" s="273"/>
      <c r="C246" s="86">
        <f>$H$126</f>
        <v>0</v>
      </c>
      <c r="D246" s="86">
        <f>$H$127</f>
        <v>0</v>
      </c>
      <c r="E246" s="86">
        <f>$H$128</f>
        <v>0</v>
      </c>
      <c r="F246" s="86">
        <f>$H$129</f>
        <v>0</v>
      </c>
      <c r="G246" s="86">
        <f>$H$130</f>
        <v>0</v>
      </c>
      <c r="H246" s="86">
        <f>$H$131</f>
        <v>0</v>
      </c>
      <c r="I246" s="86">
        <f>$H$132</f>
        <v>0</v>
      </c>
      <c r="J246" s="86">
        <f>$H$133</f>
        <v>0</v>
      </c>
      <c r="K246" s="259">
        <f>$H$134</f>
        <v>0</v>
      </c>
      <c r="L246" s="259"/>
      <c r="M246" s="259">
        <f>$H$135</f>
        <v>0</v>
      </c>
      <c r="N246" s="259"/>
      <c r="O246" s="259">
        <f>$H$136</f>
        <v>0</v>
      </c>
      <c r="P246" s="259"/>
      <c r="Q246" s="86">
        <f>$H$137</f>
        <v>0</v>
      </c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2"/>
      <c r="B247" s="39" t="s">
        <v>136</v>
      </c>
      <c r="C247" s="74"/>
      <c r="D247" s="74"/>
      <c r="E247" s="74"/>
      <c r="F247" s="74"/>
      <c r="G247" s="74"/>
      <c r="H247" s="74"/>
      <c r="I247" s="74"/>
      <c r="J247" s="74"/>
      <c r="K247" s="253"/>
      <c r="L247" s="254"/>
      <c r="M247" s="253"/>
      <c r="N247" s="254"/>
      <c r="O247" s="253"/>
      <c r="P247" s="254"/>
      <c r="Q247" s="74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2"/>
      <c r="B248" s="272" t="s">
        <v>88</v>
      </c>
      <c r="C248" s="10">
        <f>IF(C247="X",($L$126),(0))</f>
        <v>0</v>
      </c>
      <c r="D248" s="10">
        <f>IF(D247="X",($L$127),(0))</f>
        <v>0</v>
      </c>
      <c r="E248" s="10">
        <f>IF(E247="X",($L$128),(0))</f>
        <v>0</v>
      </c>
      <c r="F248" s="10">
        <f>IF(F247="X",($L$133),(0))</f>
        <v>0</v>
      </c>
      <c r="G248" s="10">
        <f>IF(G247="X",($L$130),(0))</f>
        <v>0</v>
      </c>
      <c r="H248" s="10">
        <f>IF(H247="X",($L$131),(0))</f>
        <v>0</v>
      </c>
      <c r="I248" s="10">
        <f>IF(I247="X",($L$132),(0))</f>
        <v>0</v>
      </c>
      <c r="J248" s="10">
        <f>IF(J247="X",($L$134),(0))</f>
        <v>0</v>
      </c>
      <c r="K248" s="249">
        <f>IF(K247="X",($L$129),(0))</f>
        <v>0</v>
      </c>
      <c r="L248" s="250"/>
      <c r="M248" s="249">
        <f>IF(M247="X",($L$135),(0))</f>
        <v>0</v>
      </c>
      <c r="N248" s="250"/>
      <c r="O248" s="249">
        <f>IF(O247="X",($L$137),(0))</f>
        <v>0</v>
      </c>
      <c r="P248" s="250"/>
      <c r="Q248" s="10">
        <f>IF(Q247="X",($L$136),(0))</f>
        <v>0</v>
      </c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2"/>
      <c r="B249" s="273"/>
      <c r="C249" s="86">
        <f>$K$126</f>
        <v>0</v>
      </c>
      <c r="D249" s="86">
        <f>$K$127</f>
        <v>0</v>
      </c>
      <c r="E249" s="86">
        <f>$K$128</f>
        <v>0</v>
      </c>
      <c r="F249" s="86">
        <f>$K$129</f>
        <v>0</v>
      </c>
      <c r="G249" s="86">
        <f>$K$130</f>
        <v>0</v>
      </c>
      <c r="H249" s="86">
        <f>$K$131</f>
        <v>0</v>
      </c>
      <c r="I249" s="86">
        <f>$K$132</f>
        <v>0</v>
      </c>
      <c r="J249" s="86">
        <f>$K$133</f>
        <v>0</v>
      </c>
      <c r="K249" s="259">
        <f>$K$134</f>
        <v>0</v>
      </c>
      <c r="L249" s="259"/>
      <c r="M249" s="259">
        <f>$K$135</f>
        <v>0</v>
      </c>
      <c r="N249" s="259"/>
      <c r="O249" s="259">
        <f>$K$136</f>
        <v>0</v>
      </c>
      <c r="P249" s="259"/>
      <c r="Q249" s="86">
        <f>$K$137</f>
        <v>0</v>
      </c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2"/>
      <c r="B250" s="194" t="s">
        <v>46</v>
      </c>
      <c r="C250" s="194"/>
      <c r="D250" s="255">
        <f>SUM(C239:Q239,C242:Q242,C245:Q245,C248:Q248,)</f>
        <v>0</v>
      </c>
      <c r="E250" s="256"/>
      <c r="F250" s="257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2"/>
      <c r="B251" s="151" t="s">
        <v>47</v>
      </c>
      <c r="C251" s="151"/>
      <c r="D251" s="112" t="e">
        <f>D250/(O237-P235)</f>
        <v>#DIV/0!</v>
      </c>
      <c r="E251" s="113"/>
      <c r="F251" s="11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8.75" x14ac:dyDescent="0.2">
      <c r="A253" s="2"/>
      <c r="B253" s="152" t="s">
        <v>65</v>
      </c>
      <c r="C253" s="152"/>
      <c r="D253" s="152"/>
      <c r="E253" s="152"/>
      <c r="F253" s="152"/>
      <c r="G253" s="152"/>
      <c r="H253" s="152"/>
      <c r="I253" s="152"/>
      <c r="J253" s="152"/>
      <c r="K253" s="152"/>
      <c r="L253" s="152"/>
      <c r="M253" s="152"/>
      <c r="N253" s="152"/>
      <c r="O253" s="75" t="s">
        <v>18</v>
      </c>
      <c r="P253" s="280"/>
      <c r="Q253" s="281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2"/>
      <c r="B254" s="27" t="s">
        <v>55</v>
      </c>
      <c r="C254" s="282" t="s">
        <v>83</v>
      </c>
      <c r="D254" s="283"/>
      <c r="E254" s="283"/>
      <c r="F254" s="283"/>
      <c r="G254" s="283"/>
      <c r="H254" s="283"/>
      <c r="I254" s="283"/>
      <c r="J254" s="283"/>
      <c r="K254" s="283"/>
      <c r="L254" s="283"/>
      <c r="M254" s="284"/>
      <c r="N254" s="27" t="s">
        <v>84</v>
      </c>
      <c r="O254" s="285"/>
      <c r="P254" s="285"/>
      <c r="Q254" s="285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2"/>
      <c r="B255" s="39" t="s">
        <v>136</v>
      </c>
      <c r="C255" s="74"/>
      <c r="D255" s="74"/>
      <c r="E255" s="74"/>
      <c r="F255" s="74"/>
      <c r="G255" s="74" t="s">
        <v>105</v>
      </c>
      <c r="H255" s="74" t="s">
        <v>105</v>
      </c>
      <c r="I255" s="74" t="s">
        <v>105</v>
      </c>
      <c r="J255" s="74"/>
      <c r="K255" s="253"/>
      <c r="L255" s="254"/>
      <c r="M255" s="253"/>
      <c r="N255" s="254"/>
      <c r="O255" s="253"/>
      <c r="P255" s="254"/>
      <c r="Q255" s="74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2"/>
      <c r="B256" s="272" t="s">
        <v>78</v>
      </c>
      <c r="C256" s="10">
        <f>IF(C255="X",($C$126),(0))</f>
        <v>0</v>
      </c>
      <c r="D256" s="10">
        <f>IF(D255="X",($C$127),(0))</f>
        <v>0</v>
      </c>
      <c r="E256" s="10">
        <f>IF(E255="X",($C$128),(0))</f>
        <v>0</v>
      </c>
      <c r="F256" s="10">
        <f>IF(F255="X",($C$133),(0))</f>
        <v>0</v>
      </c>
      <c r="G256" s="10">
        <f>IF(G255="X",($C$130),(0))</f>
        <v>0</v>
      </c>
      <c r="H256" s="10">
        <f>IF(H255="X",($C$131),(0))</f>
        <v>0</v>
      </c>
      <c r="I256" s="10">
        <f>IF(I255="X",($C$132),(0))</f>
        <v>0</v>
      </c>
      <c r="J256" s="10">
        <f>IF(J255="X",($C$134),(0))</f>
        <v>0</v>
      </c>
      <c r="K256" s="249">
        <f>IF(K255="X",($C$129),(0))</f>
        <v>0</v>
      </c>
      <c r="L256" s="250"/>
      <c r="M256" s="249">
        <f>IF(M255="X",($C$135),(0))</f>
        <v>0</v>
      </c>
      <c r="N256" s="250"/>
      <c r="O256" s="249">
        <f>IF(O255="X",($C$137),(0))</f>
        <v>0</v>
      </c>
      <c r="P256" s="250"/>
      <c r="Q256" s="10">
        <f>IF(Q255="X",($C$136),(0))</f>
        <v>0</v>
      </c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2"/>
      <c r="B257" s="273"/>
      <c r="C257" s="86" t="str">
        <f>$B$126</f>
        <v>3º Eixo</v>
      </c>
      <c r="D257" s="86">
        <f>$B$127</f>
        <v>0</v>
      </c>
      <c r="E257" s="86" t="str">
        <f>$B$128</f>
        <v>Realizado</v>
      </c>
      <c r="F257" s="86" t="str">
        <f>$B$129</f>
        <v>4º Eixo</v>
      </c>
      <c r="G257" s="86">
        <f>$B$130</f>
        <v>0</v>
      </c>
      <c r="H257" s="86" t="str">
        <f>$B$131</f>
        <v>Total de Gastos</v>
      </c>
      <c r="I257" s="86" t="str">
        <f>$B$132</f>
        <v>Custo por kM</v>
      </c>
      <c r="J257" s="86">
        <f>$B$133</f>
        <v>0</v>
      </c>
      <c r="K257" s="259" t="str">
        <f>$B$134</f>
        <v>Troca e Manutenção dos Freios</v>
      </c>
      <c r="L257" s="259"/>
      <c r="M257" s="259" t="str">
        <f>$B$135</f>
        <v>Posição</v>
      </c>
      <c r="N257" s="259"/>
      <c r="O257" s="259" t="str">
        <f>$B$136</f>
        <v>Realizado</v>
      </c>
      <c r="P257" s="259"/>
      <c r="Q257" s="86" t="str">
        <f>$B$137</f>
        <v>1º Eixo</v>
      </c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2"/>
      <c r="B258" s="39" t="s">
        <v>136</v>
      </c>
      <c r="C258" s="74"/>
      <c r="D258" s="74"/>
      <c r="E258" s="74"/>
      <c r="F258" s="74"/>
      <c r="G258" s="74"/>
      <c r="H258" s="74"/>
      <c r="I258" s="74"/>
      <c r="J258" s="74"/>
      <c r="K258" s="253"/>
      <c r="L258" s="254"/>
      <c r="M258" s="253"/>
      <c r="N258" s="254"/>
      <c r="O258" s="253"/>
      <c r="P258" s="254"/>
      <c r="Q258" s="74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2"/>
      <c r="B259" s="272" t="s">
        <v>80</v>
      </c>
      <c r="C259" s="10">
        <f>IF(C258="X",($F$126),(0))</f>
        <v>0</v>
      </c>
      <c r="D259" s="10">
        <f>IF(D258="X",($F$127),(0))</f>
        <v>0</v>
      </c>
      <c r="E259" s="10">
        <f>IF(E258="X",($F$128),(0))</f>
        <v>0</v>
      </c>
      <c r="F259" s="10">
        <f>IF(F258="X",($F$133),(0))</f>
        <v>0</v>
      </c>
      <c r="G259" s="10">
        <f>IF(G258="X",($F$130),(0))</f>
        <v>0</v>
      </c>
      <c r="H259" s="10">
        <f>IF(H258="X",($F$131),(0))</f>
        <v>0</v>
      </c>
      <c r="I259" s="10">
        <f>IF(I258="X",($F$132),(0))</f>
        <v>0</v>
      </c>
      <c r="J259" s="10">
        <f>IF(J258="X",($F$134),(0))</f>
        <v>0</v>
      </c>
      <c r="K259" s="249">
        <f>IF(K258="X",($F$129),(0))</f>
        <v>0</v>
      </c>
      <c r="L259" s="250"/>
      <c r="M259" s="249">
        <f>IF(M258="X",($F$135),(0))</f>
        <v>0</v>
      </c>
      <c r="N259" s="250"/>
      <c r="O259" s="249">
        <f>IF(O258="X",($F$137),(0))</f>
        <v>0</v>
      </c>
      <c r="P259" s="250"/>
      <c r="Q259" s="10">
        <f>IF(Q258="X",($F$136),(0))</f>
        <v>0</v>
      </c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2"/>
      <c r="B260" s="273"/>
      <c r="C260" s="86">
        <f>$E$126</f>
        <v>0</v>
      </c>
      <c r="D260" s="86">
        <f>$E$127</f>
        <v>0</v>
      </c>
      <c r="E260" s="86">
        <f>$E$128</f>
        <v>0</v>
      </c>
      <c r="F260" s="86">
        <f>$E$129</f>
        <v>0</v>
      </c>
      <c r="G260" s="86">
        <f>$E$130</f>
        <v>0</v>
      </c>
      <c r="H260" s="86">
        <f>$E$131</f>
        <v>0</v>
      </c>
      <c r="I260" s="86">
        <f>$E$132</f>
        <v>0</v>
      </c>
      <c r="J260" s="86">
        <f>$E$133</f>
        <v>0</v>
      </c>
      <c r="K260" s="259">
        <f>$E$134</f>
        <v>0</v>
      </c>
      <c r="L260" s="259"/>
      <c r="M260" s="259">
        <f>$E$135</f>
        <v>0</v>
      </c>
      <c r="N260" s="259"/>
      <c r="O260" s="259">
        <f>$E$136</f>
        <v>0</v>
      </c>
      <c r="P260" s="259"/>
      <c r="Q260" s="86">
        <f>$E$137</f>
        <v>0</v>
      </c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2"/>
      <c r="B261" s="39" t="s">
        <v>136</v>
      </c>
      <c r="C261" s="74"/>
      <c r="D261" s="74"/>
      <c r="E261" s="74"/>
      <c r="F261" s="74"/>
      <c r="G261" s="74"/>
      <c r="H261" s="74"/>
      <c r="I261" s="74"/>
      <c r="J261" s="74"/>
      <c r="K261" s="253"/>
      <c r="L261" s="254"/>
      <c r="M261" s="253"/>
      <c r="N261" s="254"/>
      <c r="O261" s="253" t="s">
        <v>105</v>
      </c>
      <c r="P261" s="254"/>
      <c r="Q261" s="74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2"/>
      <c r="B262" s="272" t="s">
        <v>81</v>
      </c>
      <c r="C262" s="10">
        <f>IF(C261="X",($I$126),(0))</f>
        <v>0</v>
      </c>
      <c r="D262" s="10">
        <f>IF(D261="X",($I$127),(0))</f>
        <v>0</v>
      </c>
      <c r="E262" s="10">
        <f>IF(E261="X",($I$128),(0))</f>
        <v>0</v>
      </c>
      <c r="F262" s="10">
        <f>IF(F261="X",($I$133),(0))</f>
        <v>0</v>
      </c>
      <c r="G262" s="10">
        <f>IF(G261="X",($I$130),(0))</f>
        <v>0</v>
      </c>
      <c r="H262" s="10">
        <f>IF(H261="X",($I$131),(0))</f>
        <v>0</v>
      </c>
      <c r="I262" s="10">
        <f>IF(I261="X",($I$132),(0))</f>
        <v>0</v>
      </c>
      <c r="J262" s="10">
        <f>IF(J261="X",($I$134),(0))</f>
        <v>0</v>
      </c>
      <c r="K262" s="249">
        <f>IF(K261="X",($I$129),(0))</f>
        <v>0</v>
      </c>
      <c r="L262" s="250"/>
      <c r="M262" s="249">
        <f>IF(M261="X",($I$135),(0))</f>
        <v>0</v>
      </c>
      <c r="N262" s="250"/>
      <c r="O262" s="249">
        <f>IF(O261="X",($I$137),(0))</f>
        <v>0</v>
      </c>
      <c r="P262" s="250"/>
      <c r="Q262" s="10">
        <f>IF(Q261="X",($I$136),(0))</f>
        <v>0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2"/>
      <c r="B263" s="273"/>
      <c r="C263" s="86">
        <f>$H$126</f>
        <v>0</v>
      </c>
      <c r="D263" s="86">
        <f>$H$127</f>
        <v>0</v>
      </c>
      <c r="E263" s="86">
        <f>$H$128</f>
        <v>0</v>
      </c>
      <c r="F263" s="86">
        <f>$H$129</f>
        <v>0</v>
      </c>
      <c r="G263" s="86">
        <f>$H$130</f>
        <v>0</v>
      </c>
      <c r="H263" s="86">
        <f>$H$131</f>
        <v>0</v>
      </c>
      <c r="I263" s="86">
        <f>$H$132</f>
        <v>0</v>
      </c>
      <c r="J263" s="86">
        <f>$H$133</f>
        <v>0</v>
      </c>
      <c r="K263" s="259">
        <f>$H$134</f>
        <v>0</v>
      </c>
      <c r="L263" s="259"/>
      <c r="M263" s="259">
        <f>$H$135</f>
        <v>0</v>
      </c>
      <c r="N263" s="259"/>
      <c r="O263" s="259">
        <f>$H$136</f>
        <v>0</v>
      </c>
      <c r="P263" s="259"/>
      <c r="Q263" s="86">
        <f>$H$137</f>
        <v>0</v>
      </c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2"/>
      <c r="B264" s="39" t="s">
        <v>136</v>
      </c>
      <c r="C264" s="74"/>
      <c r="D264" s="74"/>
      <c r="E264" s="74"/>
      <c r="F264" s="74"/>
      <c r="G264" s="74"/>
      <c r="H264" s="74"/>
      <c r="I264" s="74"/>
      <c r="J264" s="74"/>
      <c r="K264" s="253"/>
      <c r="L264" s="254"/>
      <c r="M264" s="253"/>
      <c r="N264" s="254"/>
      <c r="O264" s="253"/>
      <c r="P264" s="254"/>
      <c r="Q264" s="74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2"/>
      <c r="B265" s="272" t="s">
        <v>88</v>
      </c>
      <c r="C265" s="10">
        <f>IF(C264="X",($L$126),(0))</f>
        <v>0</v>
      </c>
      <c r="D265" s="10">
        <f>IF(D264="X",($L$127),(0))</f>
        <v>0</v>
      </c>
      <c r="E265" s="10">
        <f>IF(E264="X",($L$128),(0))</f>
        <v>0</v>
      </c>
      <c r="F265" s="10">
        <f>IF(F264="X",($L$133),(0))</f>
        <v>0</v>
      </c>
      <c r="G265" s="10">
        <f>IF(G264="X",($L$130),(0))</f>
        <v>0</v>
      </c>
      <c r="H265" s="10">
        <f>IF(H264="X",($L$131),(0))</f>
        <v>0</v>
      </c>
      <c r="I265" s="10">
        <f>IF(I264="X",($L$132),(0))</f>
        <v>0</v>
      </c>
      <c r="J265" s="10">
        <f>IF(J264="X",($L$134),(0))</f>
        <v>0</v>
      </c>
      <c r="K265" s="249">
        <f>IF(K264="X",($L$129),(0))</f>
        <v>0</v>
      </c>
      <c r="L265" s="250"/>
      <c r="M265" s="249">
        <f>IF(M264="X",($L$135),(0))</f>
        <v>0</v>
      </c>
      <c r="N265" s="250"/>
      <c r="O265" s="249">
        <f>IF(O264="X",($L$137),(0))</f>
        <v>0</v>
      </c>
      <c r="P265" s="250"/>
      <c r="Q265" s="10">
        <f>IF(Q264="X",($L$136),(0))</f>
        <v>0</v>
      </c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2"/>
      <c r="B266" s="273"/>
      <c r="C266" s="86">
        <f>$K$126</f>
        <v>0</v>
      </c>
      <c r="D266" s="86">
        <f>$K$127</f>
        <v>0</v>
      </c>
      <c r="E266" s="86">
        <f>$K$128</f>
        <v>0</v>
      </c>
      <c r="F266" s="86">
        <f>$K$129</f>
        <v>0</v>
      </c>
      <c r="G266" s="86">
        <f>$K$130</f>
        <v>0</v>
      </c>
      <c r="H266" s="86">
        <f>$K$131</f>
        <v>0</v>
      </c>
      <c r="I266" s="86">
        <f>$K$132</f>
        <v>0</v>
      </c>
      <c r="J266" s="86">
        <f>$K$133</f>
        <v>0</v>
      </c>
      <c r="K266" s="259">
        <f>$K$134</f>
        <v>0</v>
      </c>
      <c r="L266" s="259"/>
      <c r="M266" s="259">
        <f>$K$135</f>
        <v>0</v>
      </c>
      <c r="N266" s="259"/>
      <c r="O266" s="259">
        <f>$K$136</f>
        <v>0</v>
      </c>
      <c r="P266" s="259"/>
      <c r="Q266" s="86">
        <f>$K$137</f>
        <v>0</v>
      </c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2"/>
      <c r="B267" s="194" t="s">
        <v>46</v>
      </c>
      <c r="C267" s="194"/>
      <c r="D267" s="255">
        <f>SUM(C256:Q256,C259:Q259,C262:Q262,C265:Q265,)</f>
        <v>0</v>
      </c>
      <c r="E267" s="256"/>
      <c r="F267" s="257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2"/>
      <c r="B268" s="151" t="s">
        <v>47</v>
      </c>
      <c r="C268" s="151"/>
      <c r="D268" s="112" t="e">
        <f>D267/(O254-O237)</f>
        <v>#DIV/0!</v>
      </c>
      <c r="E268" s="113"/>
      <c r="F268" s="1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8.75" x14ac:dyDescent="0.2">
      <c r="A270" s="2"/>
      <c r="B270" s="152" t="s">
        <v>65</v>
      </c>
      <c r="C270" s="152"/>
      <c r="D270" s="152"/>
      <c r="E270" s="152"/>
      <c r="F270" s="152"/>
      <c r="G270" s="152"/>
      <c r="H270" s="152"/>
      <c r="I270" s="152"/>
      <c r="J270" s="152"/>
      <c r="K270" s="152"/>
      <c r="L270" s="152"/>
      <c r="M270" s="152"/>
      <c r="N270" s="152"/>
      <c r="O270" s="75" t="s">
        <v>18</v>
      </c>
      <c r="P270" s="280"/>
      <c r="Q270" s="281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2"/>
      <c r="B271" s="27" t="s">
        <v>55</v>
      </c>
      <c r="C271" s="282" t="s">
        <v>83</v>
      </c>
      <c r="D271" s="283"/>
      <c r="E271" s="283"/>
      <c r="F271" s="283"/>
      <c r="G271" s="283"/>
      <c r="H271" s="283"/>
      <c r="I271" s="283"/>
      <c r="J271" s="283"/>
      <c r="K271" s="283"/>
      <c r="L271" s="283"/>
      <c r="M271" s="284"/>
      <c r="N271" s="27" t="s">
        <v>84</v>
      </c>
      <c r="O271" s="285"/>
      <c r="P271" s="285"/>
      <c r="Q271" s="285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2"/>
      <c r="B272" s="39" t="s">
        <v>136</v>
      </c>
      <c r="C272" s="74"/>
      <c r="D272" s="74"/>
      <c r="E272" s="74"/>
      <c r="F272" s="74"/>
      <c r="G272" s="74"/>
      <c r="H272" s="74"/>
      <c r="I272" s="74"/>
      <c r="J272" s="74"/>
      <c r="K272" s="253"/>
      <c r="L272" s="254"/>
      <c r="M272" s="253"/>
      <c r="N272" s="254"/>
      <c r="O272" s="253"/>
      <c r="P272" s="254"/>
      <c r="Q272" s="74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2"/>
      <c r="B273" s="272" t="s">
        <v>78</v>
      </c>
      <c r="C273" s="10">
        <f>IF(C272="X",($C$126),(0))</f>
        <v>0</v>
      </c>
      <c r="D273" s="10">
        <f>IF(D272="X",($C$127),(0))</f>
        <v>0</v>
      </c>
      <c r="E273" s="10">
        <f>IF(E272="X",($C$128),(0))</f>
        <v>0</v>
      </c>
      <c r="F273" s="10">
        <f>IF(F272="X",($C$133),(0))</f>
        <v>0</v>
      </c>
      <c r="G273" s="10">
        <f>IF(G272="X",($C$130),(0))</f>
        <v>0</v>
      </c>
      <c r="H273" s="10">
        <f>IF(H272="X",($C$131),(0))</f>
        <v>0</v>
      </c>
      <c r="I273" s="10">
        <f>IF(I272="X",($C$132),(0))</f>
        <v>0</v>
      </c>
      <c r="J273" s="10">
        <f>IF(J272="X",($C$134),(0))</f>
        <v>0</v>
      </c>
      <c r="K273" s="249">
        <f>IF(K272="X",($C$129),(0))</f>
        <v>0</v>
      </c>
      <c r="L273" s="250"/>
      <c r="M273" s="249">
        <f>IF(M272="X",($C$135),(0))</f>
        <v>0</v>
      </c>
      <c r="N273" s="250"/>
      <c r="O273" s="249">
        <f>IF(O272="X",($C$137),(0))</f>
        <v>0</v>
      </c>
      <c r="P273" s="250"/>
      <c r="Q273" s="10">
        <f>IF(Q272="X",($C$136),(0))</f>
        <v>0</v>
      </c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2"/>
      <c r="B274" s="273"/>
      <c r="C274" s="86" t="str">
        <f>$B$126</f>
        <v>3º Eixo</v>
      </c>
      <c r="D274" s="86">
        <f>$B$127</f>
        <v>0</v>
      </c>
      <c r="E274" s="86" t="str">
        <f>$B$128</f>
        <v>Realizado</v>
      </c>
      <c r="F274" s="86" t="str">
        <f>$B$129</f>
        <v>4º Eixo</v>
      </c>
      <c r="G274" s="86">
        <f>$B$130</f>
        <v>0</v>
      </c>
      <c r="H274" s="86" t="str">
        <f>$B$131</f>
        <v>Total de Gastos</v>
      </c>
      <c r="I274" s="86" t="str">
        <f>$B$132</f>
        <v>Custo por kM</v>
      </c>
      <c r="J274" s="86">
        <f>$B$133</f>
        <v>0</v>
      </c>
      <c r="K274" s="259" t="str">
        <f>$B$134</f>
        <v>Troca e Manutenção dos Freios</v>
      </c>
      <c r="L274" s="259"/>
      <c r="M274" s="259" t="str">
        <f>$B$135</f>
        <v>Posição</v>
      </c>
      <c r="N274" s="259"/>
      <c r="O274" s="259" t="str">
        <f>$B$136</f>
        <v>Realizado</v>
      </c>
      <c r="P274" s="259"/>
      <c r="Q274" s="86" t="str">
        <f>$B$137</f>
        <v>1º Eixo</v>
      </c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2"/>
      <c r="B275" s="39" t="s">
        <v>136</v>
      </c>
      <c r="C275" s="74"/>
      <c r="D275" s="74"/>
      <c r="E275" s="74"/>
      <c r="F275" s="74"/>
      <c r="G275" s="74"/>
      <c r="H275" s="74"/>
      <c r="I275" s="74"/>
      <c r="J275" s="74"/>
      <c r="K275" s="253"/>
      <c r="L275" s="254"/>
      <c r="M275" s="253"/>
      <c r="N275" s="254"/>
      <c r="O275" s="253"/>
      <c r="P275" s="254"/>
      <c r="Q275" s="74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2"/>
      <c r="B276" s="272" t="s">
        <v>80</v>
      </c>
      <c r="C276" s="10">
        <f>IF(C275="X",($F$126),(0))</f>
        <v>0</v>
      </c>
      <c r="D276" s="10">
        <f>IF(D275="X",($F$127),(0))</f>
        <v>0</v>
      </c>
      <c r="E276" s="10">
        <f>IF(E275="X",($F$128),(0))</f>
        <v>0</v>
      </c>
      <c r="F276" s="10">
        <f>IF(F275="X",($F$133),(0))</f>
        <v>0</v>
      </c>
      <c r="G276" s="10">
        <f>IF(G275="X",($F$130),(0))</f>
        <v>0</v>
      </c>
      <c r="H276" s="10">
        <f>IF(H275="X",($F$131),(0))</f>
        <v>0</v>
      </c>
      <c r="I276" s="10">
        <f>IF(I275="X",($F$132),(0))</f>
        <v>0</v>
      </c>
      <c r="J276" s="10">
        <f>IF(J275="X",($F$134),(0))</f>
        <v>0</v>
      </c>
      <c r="K276" s="249">
        <f>IF(K275="X",($F$129),(0))</f>
        <v>0</v>
      </c>
      <c r="L276" s="250"/>
      <c r="M276" s="249">
        <f>IF(M275="X",($F$135),(0))</f>
        <v>0</v>
      </c>
      <c r="N276" s="250"/>
      <c r="O276" s="249">
        <f>IF(O275="X",($F$137),(0))</f>
        <v>0</v>
      </c>
      <c r="P276" s="250"/>
      <c r="Q276" s="10">
        <f>IF(Q275="X",($F$136),(0))</f>
        <v>0</v>
      </c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2"/>
      <c r="B277" s="273"/>
      <c r="C277" s="86">
        <f>$E$126</f>
        <v>0</v>
      </c>
      <c r="D277" s="86">
        <f>$E$127</f>
        <v>0</v>
      </c>
      <c r="E277" s="86">
        <f>$E$128</f>
        <v>0</v>
      </c>
      <c r="F277" s="86">
        <f>$E$129</f>
        <v>0</v>
      </c>
      <c r="G277" s="86">
        <f>$E$130</f>
        <v>0</v>
      </c>
      <c r="H277" s="86">
        <f>$E$131</f>
        <v>0</v>
      </c>
      <c r="I277" s="86">
        <f>$E$132</f>
        <v>0</v>
      </c>
      <c r="J277" s="86">
        <f>$E$133</f>
        <v>0</v>
      </c>
      <c r="K277" s="259">
        <f>$E$134</f>
        <v>0</v>
      </c>
      <c r="L277" s="259"/>
      <c r="M277" s="259">
        <f>$E$135</f>
        <v>0</v>
      </c>
      <c r="N277" s="259"/>
      <c r="O277" s="259">
        <f>$E$136</f>
        <v>0</v>
      </c>
      <c r="P277" s="259"/>
      <c r="Q277" s="86">
        <f>$E$137</f>
        <v>0</v>
      </c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2"/>
      <c r="B278" s="39" t="s">
        <v>136</v>
      </c>
      <c r="C278" s="74"/>
      <c r="D278" s="74"/>
      <c r="E278" s="74"/>
      <c r="F278" s="74"/>
      <c r="G278" s="74"/>
      <c r="H278" s="74"/>
      <c r="I278" s="74"/>
      <c r="J278" s="74"/>
      <c r="K278" s="253"/>
      <c r="L278" s="254"/>
      <c r="M278" s="253"/>
      <c r="N278" s="254"/>
      <c r="O278" s="253"/>
      <c r="P278" s="254"/>
      <c r="Q278" s="74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2"/>
      <c r="B279" s="272" t="s">
        <v>81</v>
      </c>
      <c r="C279" s="10">
        <f>IF(C278="X",($I$126),(0))</f>
        <v>0</v>
      </c>
      <c r="D279" s="10">
        <f>IF(D278="X",($I$127),(0))</f>
        <v>0</v>
      </c>
      <c r="E279" s="10">
        <f>IF(E278="X",($I$128),(0))</f>
        <v>0</v>
      </c>
      <c r="F279" s="10">
        <f>IF(F278="X",($I$133),(0))</f>
        <v>0</v>
      </c>
      <c r="G279" s="10">
        <f>IF(G278="X",($I$130),(0))</f>
        <v>0</v>
      </c>
      <c r="H279" s="10">
        <f>IF(H278="X",($I$131),(0))</f>
        <v>0</v>
      </c>
      <c r="I279" s="10">
        <f>IF(I278="X",($I$132),(0))</f>
        <v>0</v>
      </c>
      <c r="J279" s="10">
        <f>IF(J278="X",($I$134),(0))</f>
        <v>0</v>
      </c>
      <c r="K279" s="249">
        <f>IF(K278="X",($I$129),(0))</f>
        <v>0</v>
      </c>
      <c r="L279" s="250"/>
      <c r="M279" s="249">
        <f>IF(M278="X",($I$135),(0))</f>
        <v>0</v>
      </c>
      <c r="N279" s="250"/>
      <c r="O279" s="249">
        <f>IF(O278="X",($I$137),(0))</f>
        <v>0</v>
      </c>
      <c r="P279" s="250"/>
      <c r="Q279" s="10">
        <f>IF(Q278="X",($I$136),(0))</f>
        <v>0</v>
      </c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2"/>
      <c r="B280" s="273"/>
      <c r="C280" s="86">
        <f>$H$126</f>
        <v>0</v>
      </c>
      <c r="D280" s="86">
        <f>$H$127</f>
        <v>0</v>
      </c>
      <c r="E280" s="86">
        <f>$H$128</f>
        <v>0</v>
      </c>
      <c r="F280" s="86">
        <f>$H$129</f>
        <v>0</v>
      </c>
      <c r="G280" s="86">
        <f>$H$130</f>
        <v>0</v>
      </c>
      <c r="H280" s="86">
        <f>$H$131</f>
        <v>0</v>
      </c>
      <c r="I280" s="86">
        <f>$H$132</f>
        <v>0</v>
      </c>
      <c r="J280" s="86">
        <f>$H$133</f>
        <v>0</v>
      </c>
      <c r="K280" s="259">
        <f>$H$134</f>
        <v>0</v>
      </c>
      <c r="L280" s="259"/>
      <c r="M280" s="259">
        <f>$H$135</f>
        <v>0</v>
      </c>
      <c r="N280" s="259"/>
      <c r="O280" s="259">
        <f>$H$136</f>
        <v>0</v>
      </c>
      <c r="P280" s="259"/>
      <c r="Q280" s="86">
        <f>$H$137</f>
        <v>0</v>
      </c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2"/>
      <c r="B281" s="39" t="s">
        <v>136</v>
      </c>
      <c r="C281" s="74"/>
      <c r="D281" s="74"/>
      <c r="E281" s="74"/>
      <c r="F281" s="74"/>
      <c r="G281" s="74"/>
      <c r="H281" s="74"/>
      <c r="I281" s="74"/>
      <c r="J281" s="74"/>
      <c r="K281" s="253"/>
      <c r="L281" s="254"/>
      <c r="M281" s="253"/>
      <c r="N281" s="254"/>
      <c r="O281" s="253"/>
      <c r="P281" s="254"/>
      <c r="Q281" s="74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2"/>
      <c r="B282" s="272" t="s">
        <v>88</v>
      </c>
      <c r="C282" s="10">
        <f>IF(C281="X",($L$126),(0))</f>
        <v>0</v>
      </c>
      <c r="D282" s="10">
        <f>IF(D281="X",($L$127),(0))</f>
        <v>0</v>
      </c>
      <c r="E282" s="10">
        <f>IF(E281="X",($L$128),(0))</f>
        <v>0</v>
      </c>
      <c r="F282" s="10">
        <f>IF(F281="X",($L$133),(0))</f>
        <v>0</v>
      </c>
      <c r="G282" s="10">
        <f>IF(G281="X",($L$130),(0))</f>
        <v>0</v>
      </c>
      <c r="H282" s="10">
        <f>IF(H281="X",($L$131),(0))</f>
        <v>0</v>
      </c>
      <c r="I282" s="10">
        <f>IF(I281="X",($L$132),(0))</f>
        <v>0</v>
      </c>
      <c r="J282" s="10">
        <f>IF(J281="X",($L$134),(0))</f>
        <v>0</v>
      </c>
      <c r="K282" s="249">
        <f>IF(K281="X",($L$129),(0))</f>
        <v>0</v>
      </c>
      <c r="L282" s="250"/>
      <c r="M282" s="249">
        <f>IF(M281="X",($L$135),(0))</f>
        <v>0</v>
      </c>
      <c r="N282" s="250"/>
      <c r="O282" s="249">
        <f>IF(O281="X",($L$137),(0))</f>
        <v>0</v>
      </c>
      <c r="P282" s="250"/>
      <c r="Q282" s="10">
        <f>IF(Q281="X",($L$136),(0))</f>
        <v>0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2"/>
      <c r="B283" s="273"/>
      <c r="C283" s="86">
        <f>$K$126</f>
        <v>0</v>
      </c>
      <c r="D283" s="86">
        <f>$K$127</f>
        <v>0</v>
      </c>
      <c r="E283" s="86">
        <f>$K$128</f>
        <v>0</v>
      </c>
      <c r="F283" s="86">
        <f>$K$129</f>
        <v>0</v>
      </c>
      <c r="G283" s="86">
        <f>$K$130</f>
        <v>0</v>
      </c>
      <c r="H283" s="86">
        <f>$K$131</f>
        <v>0</v>
      </c>
      <c r="I283" s="86">
        <f>$K$132</f>
        <v>0</v>
      </c>
      <c r="J283" s="86">
        <f>$K$133</f>
        <v>0</v>
      </c>
      <c r="K283" s="259">
        <f>$K$134</f>
        <v>0</v>
      </c>
      <c r="L283" s="259"/>
      <c r="M283" s="259">
        <f>$K$135</f>
        <v>0</v>
      </c>
      <c r="N283" s="259"/>
      <c r="O283" s="259">
        <f>$K$136</f>
        <v>0</v>
      </c>
      <c r="P283" s="259"/>
      <c r="Q283" s="86">
        <f>$K$137</f>
        <v>0</v>
      </c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2"/>
      <c r="B284" s="194" t="s">
        <v>46</v>
      </c>
      <c r="C284" s="194"/>
      <c r="D284" s="255">
        <f>SUM(C273:Q273,C276:Q276,C279:Q279,C282:Q282,)</f>
        <v>0</v>
      </c>
      <c r="E284" s="256"/>
      <c r="F284" s="257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2"/>
      <c r="B285" s="151" t="s">
        <v>47</v>
      </c>
      <c r="C285" s="151"/>
      <c r="D285" s="112" t="e">
        <f>D284/(O271-O254)</f>
        <v>#DIV/0!</v>
      </c>
      <c r="E285" s="113"/>
      <c r="F285" s="1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8.75" x14ac:dyDescent="0.2">
      <c r="A287" s="2"/>
      <c r="B287" s="152" t="s">
        <v>65</v>
      </c>
      <c r="C287" s="152"/>
      <c r="D287" s="152"/>
      <c r="E287" s="152"/>
      <c r="F287" s="152"/>
      <c r="G287" s="152"/>
      <c r="H287" s="152"/>
      <c r="I287" s="152"/>
      <c r="J287" s="152"/>
      <c r="K287" s="152"/>
      <c r="L287" s="152"/>
      <c r="M287" s="152"/>
      <c r="N287" s="152"/>
      <c r="O287" s="75" t="s">
        <v>18</v>
      </c>
      <c r="P287" s="280"/>
      <c r="Q287" s="281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2"/>
      <c r="B288" s="27" t="s">
        <v>55</v>
      </c>
      <c r="C288" s="282" t="s">
        <v>83</v>
      </c>
      <c r="D288" s="283"/>
      <c r="E288" s="283"/>
      <c r="F288" s="283"/>
      <c r="G288" s="283"/>
      <c r="H288" s="283"/>
      <c r="I288" s="283"/>
      <c r="J288" s="283"/>
      <c r="K288" s="283"/>
      <c r="L288" s="283"/>
      <c r="M288" s="284"/>
      <c r="N288" s="27" t="s">
        <v>84</v>
      </c>
      <c r="O288" s="285"/>
      <c r="P288" s="285"/>
      <c r="Q288" s="285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2"/>
      <c r="B289" s="39" t="s">
        <v>136</v>
      </c>
      <c r="C289" s="74"/>
      <c r="D289" s="74"/>
      <c r="E289" s="74"/>
      <c r="F289" s="74"/>
      <c r="G289" s="74"/>
      <c r="H289" s="74"/>
      <c r="I289" s="74"/>
      <c r="J289" s="74"/>
      <c r="K289" s="253"/>
      <c r="L289" s="254"/>
      <c r="M289" s="253"/>
      <c r="N289" s="254"/>
      <c r="O289" s="253"/>
      <c r="P289" s="254"/>
      <c r="Q289" s="74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2"/>
      <c r="B290" s="272" t="s">
        <v>78</v>
      </c>
      <c r="C290" s="10">
        <f>IF(C289="X",($C$126),(0))</f>
        <v>0</v>
      </c>
      <c r="D290" s="10">
        <f>IF(D289="X",($C$127),(0))</f>
        <v>0</v>
      </c>
      <c r="E290" s="10">
        <f>IF(E289="X",($C$128),(0))</f>
        <v>0</v>
      </c>
      <c r="F290" s="10">
        <f>IF(F289="X",($C$133),(0))</f>
        <v>0</v>
      </c>
      <c r="G290" s="10">
        <f>IF(G289="X",($C$130),(0))</f>
        <v>0</v>
      </c>
      <c r="H290" s="10">
        <f>IF(H289="X",($C$131),(0))</f>
        <v>0</v>
      </c>
      <c r="I290" s="10">
        <f>IF(I289="X",($C$132),(0))</f>
        <v>0</v>
      </c>
      <c r="J290" s="10">
        <f>IF(J289="X",($C$134),(0))</f>
        <v>0</v>
      </c>
      <c r="K290" s="249">
        <f>IF(K289="X",($C$129),(0))</f>
        <v>0</v>
      </c>
      <c r="L290" s="250"/>
      <c r="M290" s="249">
        <f>IF(M289="X",($C$135),(0))</f>
        <v>0</v>
      </c>
      <c r="N290" s="250"/>
      <c r="O290" s="249">
        <f>IF(O289="X",($C$137),(0))</f>
        <v>0</v>
      </c>
      <c r="P290" s="250"/>
      <c r="Q290" s="10">
        <f>IF(Q289="X",($C$136),(0))</f>
        <v>0</v>
      </c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2"/>
      <c r="B291" s="273"/>
      <c r="C291" s="86" t="str">
        <f>$B$126</f>
        <v>3º Eixo</v>
      </c>
      <c r="D291" s="86">
        <f>$B$127</f>
        <v>0</v>
      </c>
      <c r="E291" s="86" t="str">
        <f>$B$128</f>
        <v>Realizado</v>
      </c>
      <c r="F291" s="86" t="str">
        <f>$B$129</f>
        <v>4º Eixo</v>
      </c>
      <c r="G291" s="86">
        <f>$B$130</f>
        <v>0</v>
      </c>
      <c r="H291" s="86" t="str">
        <f>$B$131</f>
        <v>Total de Gastos</v>
      </c>
      <c r="I291" s="86" t="str">
        <f>$B$132</f>
        <v>Custo por kM</v>
      </c>
      <c r="J291" s="86">
        <f>$B$133</f>
        <v>0</v>
      </c>
      <c r="K291" s="259" t="str">
        <f>$B$134</f>
        <v>Troca e Manutenção dos Freios</v>
      </c>
      <c r="L291" s="259"/>
      <c r="M291" s="259" t="str">
        <f>$B$135</f>
        <v>Posição</v>
      </c>
      <c r="N291" s="259"/>
      <c r="O291" s="259" t="str">
        <f>$B$136</f>
        <v>Realizado</v>
      </c>
      <c r="P291" s="259"/>
      <c r="Q291" s="86" t="str">
        <f>$B$137</f>
        <v>1º Eixo</v>
      </c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2"/>
      <c r="B292" s="39" t="s">
        <v>136</v>
      </c>
      <c r="C292" s="74" t="s">
        <v>105</v>
      </c>
      <c r="D292" s="74"/>
      <c r="E292" s="74"/>
      <c r="F292" s="74"/>
      <c r="G292" s="74" t="s">
        <v>105</v>
      </c>
      <c r="H292" s="74" t="s">
        <v>105</v>
      </c>
      <c r="I292" s="74" t="s">
        <v>105</v>
      </c>
      <c r="J292" s="74"/>
      <c r="K292" s="253"/>
      <c r="L292" s="254"/>
      <c r="M292" s="253" t="s">
        <v>105</v>
      </c>
      <c r="N292" s="254"/>
      <c r="O292" s="253" t="s">
        <v>105</v>
      </c>
      <c r="P292" s="254"/>
      <c r="Q292" s="74" t="s">
        <v>105</v>
      </c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2"/>
      <c r="B293" s="272" t="s">
        <v>80</v>
      </c>
      <c r="C293" s="10">
        <f>IF(C292="X",($F$126),(0))</f>
        <v>0</v>
      </c>
      <c r="D293" s="10">
        <f>IF(D292="X",($F$127),(0))</f>
        <v>0</v>
      </c>
      <c r="E293" s="10">
        <f>IF(E292="X",($F$128),(0))</f>
        <v>0</v>
      </c>
      <c r="F293" s="10">
        <f>IF(F292="X",($F$133),(0))</f>
        <v>0</v>
      </c>
      <c r="G293" s="10">
        <f>IF(G292="X",($F$130),(0))</f>
        <v>0</v>
      </c>
      <c r="H293" s="10">
        <f>IF(H292="X",($F$131),(0))</f>
        <v>0</v>
      </c>
      <c r="I293" s="10">
        <f>IF(I292="X",($F$132),(0))</f>
        <v>0</v>
      </c>
      <c r="J293" s="10">
        <f>IF(J292="X",($F$134),(0))</f>
        <v>0</v>
      </c>
      <c r="K293" s="249">
        <f>IF(K292="X",($F$129),(0))</f>
        <v>0</v>
      </c>
      <c r="L293" s="250"/>
      <c r="M293" s="249">
        <f>IF(M292="X",($F$135),(0))</f>
        <v>0</v>
      </c>
      <c r="N293" s="250"/>
      <c r="O293" s="249">
        <f>IF(O292="X",($F$137),(0))</f>
        <v>0</v>
      </c>
      <c r="P293" s="250"/>
      <c r="Q293" s="10">
        <f>IF(Q292="X",($F$136),(0))</f>
        <v>0</v>
      </c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2"/>
      <c r="B294" s="273"/>
      <c r="C294" s="86">
        <f>$E$126</f>
        <v>0</v>
      </c>
      <c r="D294" s="86">
        <f>$E$127</f>
        <v>0</v>
      </c>
      <c r="E294" s="86">
        <f>$E$128</f>
        <v>0</v>
      </c>
      <c r="F294" s="86">
        <f>$E$129</f>
        <v>0</v>
      </c>
      <c r="G294" s="86">
        <f>$E$130</f>
        <v>0</v>
      </c>
      <c r="H294" s="86">
        <f>$E$131</f>
        <v>0</v>
      </c>
      <c r="I294" s="86">
        <f>$E$132</f>
        <v>0</v>
      </c>
      <c r="J294" s="86">
        <f>$E$133</f>
        <v>0</v>
      </c>
      <c r="K294" s="259">
        <f>$E$134</f>
        <v>0</v>
      </c>
      <c r="L294" s="259"/>
      <c r="M294" s="259">
        <f>$E$135</f>
        <v>0</v>
      </c>
      <c r="N294" s="259"/>
      <c r="O294" s="259">
        <f>$E$136</f>
        <v>0</v>
      </c>
      <c r="P294" s="259"/>
      <c r="Q294" s="86">
        <f>$E$137</f>
        <v>0</v>
      </c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2"/>
      <c r="B295" s="39" t="s">
        <v>136</v>
      </c>
      <c r="C295" s="74" t="s">
        <v>105</v>
      </c>
      <c r="D295" s="74"/>
      <c r="E295" s="74"/>
      <c r="F295" s="74"/>
      <c r="G295" s="74" t="s">
        <v>105</v>
      </c>
      <c r="H295" s="74" t="s">
        <v>105</v>
      </c>
      <c r="I295" s="74" t="s">
        <v>105</v>
      </c>
      <c r="J295" s="74"/>
      <c r="K295" s="253"/>
      <c r="L295" s="254"/>
      <c r="M295" s="253" t="s">
        <v>105</v>
      </c>
      <c r="N295" s="254"/>
      <c r="O295" s="253" t="s">
        <v>105</v>
      </c>
      <c r="P295" s="254"/>
      <c r="Q295" s="74" t="s">
        <v>105</v>
      </c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2"/>
      <c r="B296" s="272" t="s">
        <v>81</v>
      </c>
      <c r="C296" s="10">
        <f>IF(C295="X",($I$126),(0))</f>
        <v>0</v>
      </c>
      <c r="D296" s="10">
        <f>IF(D295="X",($I$127),(0))</f>
        <v>0</v>
      </c>
      <c r="E296" s="10">
        <f>IF(E295="X",($I$128),(0))</f>
        <v>0</v>
      </c>
      <c r="F296" s="10">
        <f>IF(F295="X",($I$133),(0))</f>
        <v>0</v>
      </c>
      <c r="G296" s="10">
        <f>IF(G295="X",($I$130),(0))</f>
        <v>0</v>
      </c>
      <c r="H296" s="10">
        <f>IF(H295="X",($I$131),(0))</f>
        <v>0</v>
      </c>
      <c r="I296" s="10">
        <f>IF(I295="X",($I$132),(0))</f>
        <v>0</v>
      </c>
      <c r="J296" s="10">
        <f>IF(J295="X",($I$134),(0))</f>
        <v>0</v>
      </c>
      <c r="K296" s="249">
        <f>IF(K295="X",($I$129),(0))</f>
        <v>0</v>
      </c>
      <c r="L296" s="250"/>
      <c r="M296" s="249">
        <f>IF(M295="X",($I$135),(0))</f>
        <v>0</v>
      </c>
      <c r="N296" s="250"/>
      <c r="O296" s="249">
        <f>IF(O295="X",($I$137),(0))</f>
        <v>0</v>
      </c>
      <c r="P296" s="250"/>
      <c r="Q296" s="10">
        <f>IF(Q295="X",($I$136),(0))</f>
        <v>0</v>
      </c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2"/>
      <c r="B297" s="273"/>
      <c r="C297" s="86">
        <f>$H$126</f>
        <v>0</v>
      </c>
      <c r="D297" s="86">
        <f>$H$127</f>
        <v>0</v>
      </c>
      <c r="E297" s="86">
        <f>$H$128</f>
        <v>0</v>
      </c>
      <c r="F297" s="86">
        <f>$H$129</f>
        <v>0</v>
      </c>
      <c r="G297" s="86">
        <f>$H$130</f>
        <v>0</v>
      </c>
      <c r="H297" s="86">
        <f>$H$131</f>
        <v>0</v>
      </c>
      <c r="I297" s="86">
        <f>$H$132</f>
        <v>0</v>
      </c>
      <c r="J297" s="86">
        <f>$H$133</f>
        <v>0</v>
      </c>
      <c r="K297" s="259">
        <f>$H$134</f>
        <v>0</v>
      </c>
      <c r="L297" s="259"/>
      <c r="M297" s="259">
        <f>$H$135</f>
        <v>0</v>
      </c>
      <c r="N297" s="259"/>
      <c r="O297" s="259">
        <f>$H$136</f>
        <v>0</v>
      </c>
      <c r="P297" s="259"/>
      <c r="Q297" s="86">
        <f>$H$137</f>
        <v>0</v>
      </c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2"/>
      <c r="B298" s="39" t="s">
        <v>136</v>
      </c>
      <c r="C298" s="74"/>
      <c r="D298" s="74"/>
      <c r="E298" s="74"/>
      <c r="F298" s="74"/>
      <c r="G298" s="74"/>
      <c r="H298" s="74"/>
      <c r="I298" s="74"/>
      <c r="J298" s="74"/>
      <c r="K298" s="253"/>
      <c r="L298" s="254"/>
      <c r="M298" s="253"/>
      <c r="N298" s="254"/>
      <c r="O298" s="253"/>
      <c r="P298" s="254"/>
      <c r="Q298" s="74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2"/>
      <c r="B299" s="272" t="s">
        <v>88</v>
      </c>
      <c r="C299" s="10">
        <f>IF(C298="X",($L$126),(0))</f>
        <v>0</v>
      </c>
      <c r="D299" s="10">
        <f>IF(D298="X",($L$127),(0))</f>
        <v>0</v>
      </c>
      <c r="E299" s="10">
        <f>IF(E298="X",($L$128),(0))</f>
        <v>0</v>
      </c>
      <c r="F299" s="10">
        <f>IF(F298="X",($L$133),(0))</f>
        <v>0</v>
      </c>
      <c r="G299" s="10">
        <f>IF(G298="X",($L$130),(0))</f>
        <v>0</v>
      </c>
      <c r="H299" s="10">
        <f>IF(H298="X",($L$131),(0))</f>
        <v>0</v>
      </c>
      <c r="I299" s="10">
        <f>IF(I298="X",($L$132),(0))</f>
        <v>0</v>
      </c>
      <c r="J299" s="10">
        <f>IF(J298="X",($L$134),(0))</f>
        <v>0</v>
      </c>
      <c r="K299" s="249">
        <f>IF(K298="X",($L$129),(0))</f>
        <v>0</v>
      </c>
      <c r="L299" s="250"/>
      <c r="M299" s="249">
        <f>IF(M298="X",($L$135),(0))</f>
        <v>0</v>
      </c>
      <c r="N299" s="250"/>
      <c r="O299" s="249">
        <f>IF(O298="X",($L$137),(0))</f>
        <v>0</v>
      </c>
      <c r="P299" s="250"/>
      <c r="Q299" s="10">
        <f>IF(Q298="X",($L$136),(0))</f>
        <v>0</v>
      </c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2"/>
      <c r="B300" s="273"/>
      <c r="C300" s="86">
        <f>$K$126</f>
        <v>0</v>
      </c>
      <c r="D300" s="86">
        <f>$K$127</f>
        <v>0</v>
      </c>
      <c r="E300" s="86">
        <f>$K$128</f>
        <v>0</v>
      </c>
      <c r="F300" s="86">
        <f>$K$129</f>
        <v>0</v>
      </c>
      <c r="G300" s="86">
        <f>$K$130</f>
        <v>0</v>
      </c>
      <c r="H300" s="86">
        <f>$K$131</f>
        <v>0</v>
      </c>
      <c r="I300" s="86">
        <f>$K$132</f>
        <v>0</v>
      </c>
      <c r="J300" s="86">
        <f>$K$133</f>
        <v>0</v>
      </c>
      <c r="K300" s="259">
        <f>$K$134</f>
        <v>0</v>
      </c>
      <c r="L300" s="259"/>
      <c r="M300" s="259">
        <f>$K$135</f>
        <v>0</v>
      </c>
      <c r="N300" s="259"/>
      <c r="O300" s="259">
        <f>$K$136</f>
        <v>0</v>
      </c>
      <c r="P300" s="259"/>
      <c r="Q300" s="86">
        <f>$K$137</f>
        <v>0</v>
      </c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2"/>
      <c r="B301" s="194" t="s">
        <v>46</v>
      </c>
      <c r="C301" s="194"/>
      <c r="D301" s="255">
        <f>SUM(C290:Q290,C293:Q293,C296:Q296,C299:Q299,)</f>
        <v>0</v>
      </c>
      <c r="E301" s="256"/>
      <c r="F301" s="257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2"/>
      <c r="B302" s="151" t="s">
        <v>47</v>
      </c>
      <c r="C302" s="151"/>
      <c r="D302" s="112" t="e">
        <f>D301/(O288-P286)</f>
        <v>#DIV/0!</v>
      </c>
      <c r="E302" s="113"/>
      <c r="F302" s="11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8.75" x14ac:dyDescent="0.2">
      <c r="A304" s="2"/>
      <c r="B304" s="152" t="s">
        <v>65</v>
      </c>
      <c r="C304" s="152"/>
      <c r="D304" s="152"/>
      <c r="E304" s="152"/>
      <c r="F304" s="152"/>
      <c r="G304" s="152"/>
      <c r="H304" s="152"/>
      <c r="I304" s="152"/>
      <c r="J304" s="152"/>
      <c r="K304" s="152"/>
      <c r="L304" s="152"/>
      <c r="M304" s="152"/>
      <c r="N304" s="152"/>
      <c r="O304" s="75" t="s">
        <v>18</v>
      </c>
      <c r="P304" s="280"/>
      <c r="Q304" s="281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2"/>
      <c r="B305" s="27" t="s">
        <v>55</v>
      </c>
      <c r="C305" s="282" t="s">
        <v>83</v>
      </c>
      <c r="D305" s="283"/>
      <c r="E305" s="283"/>
      <c r="F305" s="283"/>
      <c r="G305" s="283"/>
      <c r="H305" s="283"/>
      <c r="I305" s="283"/>
      <c r="J305" s="283"/>
      <c r="K305" s="283"/>
      <c r="L305" s="283"/>
      <c r="M305" s="284"/>
      <c r="N305" s="27" t="s">
        <v>84</v>
      </c>
      <c r="O305" s="285"/>
      <c r="P305" s="285"/>
      <c r="Q305" s="285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2"/>
      <c r="B306" s="39" t="s">
        <v>136</v>
      </c>
      <c r="C306" s="74"/>
      <c r="D306" s="74"/>
      <c r="E306" s="74"/>
      <c r="F306" s="74"/>
      <c r="G306" s="74" t="s">
        <v>105</v>
      </c>
      <c r="H306" s="74" t="s">
        <v>105</v>
      </c>
      <c r="I306" s="74" t="s">
        <v>105</v>
      </c>
      <c r="J306" s="74"/>
      <c r="K306" s="253"/>
      <c r="L306" s="254"/>
      <c r="M306" s="253"/>
      <c r="N306" s="254"/>
      <c r="O306" s="253"/>
      <c r="P306" s="254"/>
      <c r="Q306" s="74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2"/>
      <c r="B307" s="272" t="s">
        <v>78</v>
      </c>
      <c r="C307" s="10">
        <f>IF(C306="X",($C$126),(0))</f>
        <v>0</v>
      </c>
      <c r="D307" s="10">
        <f>IF(D306="X",($C$127),(0))</f>
        <v>0</v>
      </c>
      <c r="E307" s="10">
        <f>IF(E306="X",($C$128),(0))</f>
        <v>0</v>
      </c>
      <c r="F307" s="10">
        <f>IF(F306="X",($C$133),(0))</f>
        <v>0</v>
      </c>
      <c r="G307" s="10">
        <f>IF(G306="X",($C$130),(0))</f>
        <v>0</v>
      </c>
      <c r="H307" s="10">
        <f>IF(H306="X",($C$131),(0))</f>
        <v>0</v>
      </c>
      <c r="I307" s="10">
        <f>IF(I306="X",($C$132),(0))</f>
        <v>0</v>
      </c>
      <c r="J307" s="10">
        <f>IF(J306="X",($C$134),(0))</f>
        <v>0</v>
      </c>
      <c r="K307" s="249">
        <f>IF(K306="X",($C$129),(0))</f>
        <v>0</v>
      </c>
      <c r="L307" s="250"/>
      <c r="M307" s="249">
        <f>IF(M306="X",($C$135),(0))</f>
        <v>0</v>
      </c>
      <c r="N307" s="250"/>
      <c r="O307" s="249">
        <f>IF(O306="X",($C$137),(0))</f>
        <v>0</v>
      </c>
      <c r="P307" s="250"/>
      <c r="Q307" s="10">
        <f>IF(Q306="X",($C$136),(0))</f>
        <v>0</v>
      </c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2"/>
      <c r="B308" s="273"/>
      <c r="C308" s="86" t="str">
        <f>$B$126</f>
        <v>3º Eixo</v>
      </c>
      <c r="D308" s="86">
        <f>$B$127</f>
        <v>0</v>
      </c>
      <c r="E308" s="86" t="str">
        <f>$B$128</f>
        <v>Realizado</v>
      </c>
      <c r="F308" s="86" t="str">
        <f>$B$129</f>
        <v>4º Eixo</v>
      </c>
      <c r="G308" s="86">
        <f>$B$130</f>
        <v>0</v>
      </c>
      <c r="H308" s="86" t="str">
        <f>$B$131</f>
        <v>Total de Gastos</v>
      </c>
      <c r="I308" s="86" t="str">
        <f>$B$132</f>
        <v>Custo por kM</v>
      </c>
      <c r="J308" s="86">
        <f>$B$133</f>
        <v>0</v>
      </c>
      <c r="K308" s="259" t="str">
        <f>$B$134</f>
        <v>Troca e Manutenção dos Freios</v>
      </c>
      <c r="L308" s="259"/>
      <c r="M308" s="259" t="str">
        <f>$B$135</f>
        <v>Posição</v>
      </c>
      <c r="N308" s="259"/>
      <c r="O308" s="259" t="str">
        <f>$B$136</f>
        <v>Realizado</v>
      </c>
      <c r="P308" s="259"/>
      <c r="Q308" s="86" t="str">
        <f>$B$137</f>
        <v>1º Eixo</v>
      </c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2"/>
      <c r="B309" s="39" t="s">
        <v>136</v>
      </c>
      <c r="C309" s="74"/>
      <c r="D309" s="74"/>
      <c r="E309" s="74"/>
      <c r="F309" s="74"/>
      <c r="G309" s="74"/>
      <c r="H309" s="74"/>
      <c r="I309" s="74"/>
      <c r="J309" s="74"/>
      <c r="K309" s="253"/>
      <c r="L309" s="254"/>
      <c r="M309" s="253"/>
      <c r="N309" s="254"/>
      <c r="O309" s="253"/>
      <c r="P309" s="254"/>
      <c r="Q309" s="74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2"/>
      <c r="B310" s="272" t="s">
        <v>80</v>
      </c>
      <c r="C310" s="10">
        <f>IF(C309="X",($F$126),(0))</f>
        <v>0</v>
      </c>
      <c r="D310" s="10">
        <f>IF(D309="X",($F$127),(0))</f>
        <v>0</v>
      </c>
      <c r="E310" s="10">
        <f>IF(E309="X",($F$128),(0))</f>
        <v>0</v>
      </c>
      <c r="F310" s="10">
        <f>IF(F309="X",($F$133),(0))</f>
        <v>0</v>
      </c>
      <c r="G310" s="10">
        <f>IF(G309="X",($F$130),(0))</f>
        <v>0</v>
      </c>
      <c r="H310" s="10">
        <f>IF(H309="X",($F$131),(0))</f>
        <v>0</v>
      </c>
      <c r="I310" s="10">
        <f>IF(I309="X",($F$132),(0))</f>
        <v>0</v>
      </c>
      <c r="J310" s="10">
        <f>IF(J309="X",($F$134),(0))</f>
        <v>0</v>
      </c>
      <c r="K310" s="249">
        <f>IF(K309="X",($F$129),(0))</f>
        <v>0</v>
      </c>
      <c r="L310" s="250"/>
      <c r="M310" s="249">
        <f>IF(M309="X",($F$135),(0))</f>
        <v>0</v>
      </c>
      <c r="N310" s="250"/>
      <c r="O310" s="249">
        <f>IF(O309="X",($F$137),(0))</f>
        <v>0</v>
      </c>
      <c r="P310" s="250"/>
      <c r="Q310" s="10">
        <f>IF(Q309="X",($F$136),(0))</f>
        <v>0</v>
      </c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2"/>
      <c r="B311" s="273"/>
      <c r="C311" s="86">
        <f>$E$126</f>
        <v>0</v>
      </c>
      <c r="D311" s="86">
        <f>$E$127</f>
        <v>0</v>
      </c>
      <c r="E311" s="86">
        <f>$E$128</f>
        <v>0</v>
      </c>
      <c r="F311" s="86">
        <f>$E$129</f>
        <v>0</v>
      </c>
      <c r="G311" s="86">
        <f>$E$130</f>
        <v>0</v>
      </c>
      <c r="H311" s="86">
        <f>$E$131</f>
        <v>0</v>
      </c>
      <c r="I311" s="86">
        <f>$E$132</f>
        <v>0</v>
      </c>
      <c r="J311" s="86">
        <f>$E$133</f>
        <v>0</v>
      </c>
      <c r="K311" s="259">
        <f>$E$134</f>
        <v>0</v>
      </c>
      <c r="L311" s="259"/>
      <c r="M311" s="259">
        <f>$E$135</f>
        <v>0</v>
      </c>
      <c r="N311" s="259"/>
      <c r="O311" s="259">
        <f>$E$136</f>
        <v>0</v>
      </c>
      <c r="P311" s="259"/>
      <c r="Q311" s="86">
        <f>$E$137</f>
        <v>0</v>
      </c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2"/>
      <c r="B312" s="39" t="s">
        <v>136</v>
      </c>
      <c r="C312" s="74"/>
      <c r="D312" s="74"/>
      <c r="E312" s="74"/>
      <c r="F312" s="74"/>
      <c r="G312" s="74"/>
      <c r="H312" s="74"/>
      <c r="I312" s="74"/>
      <c r="J312" s="74"/>
      <c r="K312" s="253"/>
      <c r="L312" s="254"/>
      <c r="M312" s="253"/>
      <c r="N312" s="254"/>
      <c r="O312" s="253" t="s">
        <v>105</v>
      </c>
      <c r="P312" s="254"/>
      <c r="Q312" s="74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2"/>
      <c r="B313" s="272" t="s">
        <v>81</v>
      </c>
      <c r="C313" s="10">
        <f>IF(C312="X",($I$126),(0))</f>
        <v>0</v>
      </c>
      <c r="D313" s="10">
        <f>IF(D312="X",($I$127),(0))</f>
        <v>0</v>
      </c>
      <c r="E313" s="10">
        <f>IF(E312="X",($I$128),(0))</f>
        <v>0</v>
      </c>
      <c r="F313" s="10">
        <f>IF(F312="X",($I$133),(0))</f>
        <v>0</v>
      </c>
      <c r="G313" s="10">
        <f>IF(G312="X",($I$130),(0))</f>
        <v>0</v>
      </c>
      <c r="H313" s="10">
        <f>IF(H312="X",($I$131),(0))</f>
        <v>0</v>
      </c>
      <c r="I313" s="10">
        <f>IF(I312="X",($I$132),(0))</f>
        <v>0</v>
      </c>
      <c r="J313" s="10">
        <f>IF(J312="X",($I$134),(0))</f>
        <v>0</v>
      </c>
      <c r="K313" s="249">
        <f>IF(K312="X",($I$129),(0))</f>
        <v>0</v>
      </c>
      <c r="L313" s="250"/>
      <c r="M313" s="249">
        <f>IF(M312="X",($I$135),(0))</f>
        <v>0</v>
      </c>
      <c r="N313" s="250"/>
      <c r="O313" s="249">
        <f>IF(O312="X",($I$137),(0))</f>
        <v>0</v>
      </c>
      <c r="P313" s="250"/>
      <c r="Q313" s="10">
        <f>IF(Q312="X",($I$136),(0))</f>
        <v>0</v>
      </c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2"/>
      <c r="B314" s="273"/>
      <c r="C314" s="86">
        <f>$H$126</f>
        <v>0</v>
      </c>
      <c r="D314" s="86">
        <f>$H$127</f>
        <v>0</v>
      </c>
      <c r="E314" s="86">
        <f>$H$128</f>
        <v>0</v>
      </c>
      <c r="F314" s="86">
        <f>$H$129</f>
        <v>0</v>
      </c>
      <c r="G314" s="86">
        <f>$H$130</f>
        <v>0</v>
      </c>
      <c r="H314" s="86">
        <f>$H$131</f>
        <v>0</v>
      </c>
      <c r="I314" s="86">
        <f>$H$132</f>
        <v>0</v>
      </c>
      <c r="J314" s="86">
        <f>$H$133</f>
        <v>0</v>
      </c>
      <c r="K314" s="259">
        <f>$H$134</f>
        <v>0</v>
      </c>
      <c r="L314" s="259"/>
      <c r="M314" s="259">
        <f>$H$135</f>
        <v>0</v>
      </c>
      <c r="N314" s="259"/>
      <c r="O314" s="259">
        <f>$H$136</f>
        <v>0</v>
      </c>
      <c r="P314" s="259"/>
      <c r="Q314" s="86">
        <f>$H$137</f>
        <v>0</v>
      </c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2"/>
      <c r="B315" s="39" t="s">
        <v>136</v>
      </c>
      <c r="C315" s="74"/>
      <c r="D315" s="74"/>
      <c r="E315" s="74"/>
      <c r="F315" s="74"/>
      <c r="G315" s="74"/>
      <c r="H315" s="74"/>
      <c r="I315" s="74"/>
      <c r="J315" s="74"/>
      <c r="K315" s="253"/>
      <c r="L315" s="254"/>
      <c r="M315" s="253"/>
      <c r="N315" s="254"/>
      <c r="O315" s="253"/>
      <c r="P315" s="254"/>
      <c r="Q315" s="74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2"/>
      <c r="B316" s="272" t="s">
        <v>88</v>
      </c>
      <c r="C316" s="10">
        <f>IF(C315="X",($L$126),(0))</f>
        <v>0</v>
      </c>
      <c r="D316" s="10">
        <f>IF(D315="X",($L$127),(0))</f>
        <v>0</v>
      </c>
      <c r="E316" s="10">
        <f>IF(E315="X",($L$128),(0))</f>
        <v>0</v>
      </c>
      <c r="F316" s="10">
        <f>IF(F315="X",($L$133),(0))</f>
        <v>0</v>
      </c>
      <c r="G316" s="10">
        <f>IF(G315="X",($L$130),(0))</f>
        <v>0</v>
      </c>
      <c r="H316" s="10">
        <f>IF(H315="X",($L$131),(0))</f>
        <v>0</v>
      </c>
      <c r="I316" s="10">
        <f>IF(I315="X",($L$132),(0))</f>
        <v>0</v>
      </c>
      <c r="J316" s="10">
        <f>IF(J315="X",($L$134),(0))</f>
        <v>0</v>
      </c>
      <c r="K316" s="249">
        <f>IF(K315="X",($L$129),(0))</f>
        <v>0</v>
      </c>
      <c r="L316" s="250"/>
      <c r="M316" s="249">
        <f>IF(M315="X",($L$135),(0))</f>
        <v>0</v>
      </c>
      <c r="N316" s="250"/>
      <c r="O316" s="249">
        <f>IF(O315="X",($L$137),(0))</f>
        <v>0</v>
      </c>
      <c r="P316" s="250"/>
      <c r="Q316" s="10">
        <f>IF(Q315="X",($L$136),(0))</f>
        <v>0</v>
      </c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2"/>
      <c r="B317" s="273"/>
      <c r="C317" s="86">
        <f>$K$126</f>
        <v>0</v>
      </c>
      <c r="D317" s="86">
        <f>$K$127</f>
        <v>0</v>
      </c>
      <c r="E317" s="86">
        <f>$K$128</f>
        <v>0</v>
      </c>
      <c r="F317" s="86">
        <f>$K$129</f>
        <v>0</v>
      </c>
      <c r="G317" s="86">
        <f>$K$130</f>
        <v>0</v>
      </c>
      <c r="H317" s="86">
        <f>$K$131</f>
        <v>0</v>
      </c>
      <c r="I317" s="86">
        <f>$K$132</f>
        <v>0</v>
      </c>
      <c r="J317" s="86">
        <f>$K$133</f>
        <v>0</v>
      </c>
      <c r="K317" s="259">
        <f>$K$134</f>
        <v>0</v>
      </c>
      <c r="L317" s="259"/>
      <c r="M317" s="259">
        <f>$K$135</f>
        <v>0</v>
      </c>
      <c r="N317" s="259"/>
      <c r="O317" s="259">
        <f>$K$136</f>
        <v>0</v>
      </c>
      <c r="P317" s="259"/>
      <c r="Q317" s="86">
        <f>$K$137</f>
        <v>0</v>
      </c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2"/>
      <c r="B318" s="194" t="s">
        <v>46</v>
      </c>
      <c r="C318" s="194"/>
      <c r="D318" s="255">
        <f>SUM(C307:Q307,C310:Q310,C313:Q313,C316:Q316,)</f>
        <v>0</v>
      </c>
      <c r="E318" s="256"/>
      <c r="F318" s="257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2"/>
      <c r="B319" s="151" t="s">
        <v>47</v>
      </c>
      <c r="C319" s="151"/>
      <c r="D319" s="112" t="e">
        <f>D318/(O305-O288)</f>
        <v>#DIV/0!</v>
      </c>
      <c r="E319" s="113"/>
      <c r="F319" s="11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8.75" x14ac:dyDescent="0.2">
      <c r="A321" s="2"/>
      <c r="B321" s="152" t="s">
        <v>65</v>
      </c>
      <c r="C321" s="152"/>
      <c r="D321" s="152"/>
      <c r="E321" s="152"/>
      <c r="F321" s="152"/>
      <c r="G321" s="152"/>
      <c r="H321" s="152"/>
      <c r="I321" s="152"/>
      <c r="J321" s="152"/>
      <c r="K321" s="152"/>
      <c r="L321" s="152"/>
      <c r="M321" s="152"/>
      <c r="N321" s="152"/>
      <c r="O321" s="75" t="s">
        <v>18</v>
      </c>
      <c r="P321" s="280"/>
      <c r="Q321" s="281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2"/>
      <c r="B322" s="27" t="s">
        <v>55</v>
      </c>
      <c r="C322" s="282" t="s">
        <v>83</v>
      </c>
      <c r="D322" s="283"/>
      <c r="E322" s="283"/>
      <c r="F322" s="283"/>
      <c r="G322" s="283"/>
      <c r="H322" s="283"/>
      <c r="I322" s="283"/>
      <c r="J322" s="283"/>
      <c r="K322" s="283"/>
      <c r="L322" s="283"/>
      <c r="M322" s="284"/>
      <c r="N322" s="27" t="s">
        <v>84</v>
      </c>
      <c r="O322" s="285"/>
      <c r="P322" s="285"/>
      <c r="Q322" s="285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2"/>
      <c r="B323" s="39" t="s">
        <v>136</v>
      </c>
      <c r="C323" s="74"/>
      <c r="D323" s="74"/>
      <c r="E323" s="74"/>
      <c r="F323" s="74"/>
      <c r="G323" s="74"/>
      <c r="H323" s="74"/>
      <c r="I323" s="74"/>
      <c r="J323" s="74"/>
      <c r="K323" s="253"/>
      <c r="L323" s="254"/>
      <c r="M323" s="253"/>
      <c r="N323" s="254"/>
      <c r="O323" s="253"/>
      <c r="P323" s="254"/>
      <c r="Q323" s="74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2"/>
      <c r="B324" s="272" t="s">
        <v>78</v>
      </c>
      <c r="C324" s="10">
        <f>IF(C323="X",($C$126),(0))</f>
        <v>0</v>
      </c>
      <c r="D324" s="10">
        <f>IF(D323="X",($C$127),(0))</f>
        <v>0</v>
      </c>
      <c r="E324" s="10">
        <f>IF(E323="X",($C$128),(0))</f>
        <v>0</v>
      </c>
      <c r="F324" s="10">
        <f>IF(F323="X",($C$133),(0))</f>
        <v>0</v>
      </c>
      <c r="G324" s="10">
        <f>IF(G323="X",($C$130),(0))</f>
        <v>0</v>
      </c>
      <c r="H324" s="10">
        <f>IF(H323="X",($C$131),(0))</f>
        <v>0</v>
      </c>
      <c r="I324" s="10">
        <f>IF(I323="X",($C$132),(0))</f>
        <v>0</v>
      </c>
      <c r="J324" s="10">
        <f>IF(J323="X",($C$134),(0))</f>
        <v>0</v>
      </c>
      <c r="K324" s="249">
        <f>IF(K323="X",($C$129),(0))</f>
        <v>0</v>
      </c>
      <c r="L324" s="250"/>
      <c r="M324" s="249">
        <f>IF(M323="X",($C$135),(0))</f>
        <v>0</v>
      </c>
      <c r="N324" s="250"/>
      <c r="O324" s="249">
        <f>IF(O323="X",($C$137),(0))</f>
        <v>0</v>
      </c>
      <c r="P324" s="250"/>
      <c r="Q324" s="10">
        <f>IF(Q323="X",($C$136),(0))</f>
        <v>0</v>
      </c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2"/>
      <c r="B325" s="273"/>
      <c r="C325" s="86" t="str">
        <f>$B$126</f>
        <v>3º Eixo</v>
      </c>
      <c r="D325" s="86">
        <f>$B$127</f>
        <v>0</v>
      </c>
      <c r="E325" s="86" t="str">
        <f>$B$128</f>
        <v>Realizado</v>
      </c>
      <c r="F325" s="86" t="str">
        <f>$B$129</f>
        <v>4º Eixo</v>
      </c>
      <c r="G325" s="86">
        <f>$B$130</f>
        <v>0</v>
      </c>
      <c r="H325" s="86" t="str">
        <f>$B$131</f>
        <v>Total de Gastos</v>
      </c>
      <c r="I325" s="86" t="str">
        <f>$B$132</f>
        <v>Custo por kM</v>
      </c>
      <c r="J325" s="86">
        <f>$B$133</f>
        <v>0</v>
      </c>
      <c r="K325" s="259" t="str">
        <f>$B$134</f>
        <v>Troca e Manutenção dos Freios</v>
      </c>
      <c r="L325" s="259"/>
      <c r="M325" s="259" t="str">
        <f>$B$135</f>
        <v>Posição</v>
      </c>
      <c r="N325" s="259"/>
      <c r="O325" s="259" t="str">
        <f>$B$136</f>
        <v>Realizado</v>
      </c>
      <c r="P325" s="259"/>
      <c r="Q325" s="86" t="str">
        <f>$B$137</f>
        <v>1º Eixo</v>
      </c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2"/>
      <c r="B326" s="39" t="s">
        <v>136</v>
      </c>
      <c r="C326" s="74"/>
      <c r="D326" s="74"/>
      <c r="E326" s="74"/>
      <c r="F326" s="74"/>
      <c r="G326" s="74"/>
      <c r="H326" s="74"/>
      <c r="I326" s="74"/>
      <c r="J326" s="74"/>
      <c r="K326" s="253"/>
      <c r="L326" s="254"/>
      <c r="M326" s="253"/>
      <c r="N326" s="254"/>
      <c r="O326" s="253"/>
      <c r="P326" s="254"/>
      <c r="Q326" s="74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2"/>
      <c r="B327" s="272" t="s">
        <v>80</v>
      </c>
      <c r="C327" s="10">
        <f>IF(C326="X",($F$126),(0))</f>
        <v>0</v>
      </c>
      <c r="D327" s="10">
        <f>IF(D326="X",($F$127),(0))</f>
        <v>0</v>
      </c>
      <c r="E327" s="10">
        <f>IF(E326="X",($F$128),(0))</f>
        <v>0</v>
      </c>
      <c r="F327" s="10">
        <f>IF(F326="X",($F$133),(0))</f>
        <v>0</v>
      </c>
      <c r="G327" s="10">
        <f>IF(G326="X",($F$130),(0))</f>
        <v>0</v>
      </c>
      <c r="H327" s="10">
        <f>IF(H326="X",($F$131),(0))</f>
        <v>0</v>
      </c>
      <c r="I327" s="10">
        <f>IF(I326="X",($F$132),(0))</f>
        <v>0</v>
      </c>
      <c r="J327" s="10">
        <f>IF(J326="X",($F$134),(0))</f>
        <v>0</v>
      </c>
      <c r="K327" s="249">
        <f>IF(K326="X",($F$129),(0))</f>
        <v>0</v>
      </c>
      <c r="L327" s="250"/>
      <c r="M327" s="249">
        <f>IF(M326="X",($F$135),(0))</f>
        <v>0</v>
      </c>
      <c r="N327" s="250"/>
      <c r="O327" s="249">
        <f>IF(O326="X",($F$137),(0))</f>
        <v>0</v>
      </c>
      <c r="P327" s="250"/>
      <c r="Q327" s="10">
        <f>IF(Q326="X",($F$136),(0))</f>
        <v>0</v>
      </c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2"/>
      <c r="B328" s="273"/>
      <c r="C328" s="86">
        <f>$E$126</f>
        <v>0</v>
      </c>
      <c r="D328" s="86">
        <f>$E$127</f>
        <v>0</v>
      </c>
      <c r="E328" s="86">
        <f>$E$128</f>
        <v>0</v>
      </c>
      <c r="F328" s="86">
        <f>$E$129</f>
        <v>0</v>
      </c>
      <c r="G328" s="86">
        <f>$E$130</f>
        <v>0</v>
      </c>
      <c r="H328" s="86">
        <f>$E$131</f>
        <v>0</v>
      </c>
      <c r="I328" s="86">
        <f>$E$132</f>
        <v>0</v>
      </c>
      <c r="J328" s="86">
        <f>$E$133</f>
        <v>0</v>
      </c>
      <c r="K328" s="259">
        <f>$E$134</f>
        <v>0</v>
      </c>
      <c r="L328" s="259"/>
      <c r="M328" s="259">
        <f>$E$135</f>
        <v>0</v>
      </c>
      <c r="N328" s="259"/>
      <c r="O328" s="259">
        <f>$E$136</f>
        <v>0</v>
      </c>
      <c r="P328" s="259"/>
      <c r="Q328" s="86">
        <f>$E$137</f>
        <v>0</v>
      </c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2"/>
      <c r="B329" s="39" t="s">
        <v>136</v>
      </c>
      <c r="C329" s="74"/>
      <c r="D329" s="74"/>
      <c r="E329" s="74"/>
      <c r="F329" s="74"/>
      <c r="G329" s="74"/>
      <c r="H329" s="74"/>
      <c r="I329" s="74"/>
      <c r="J329" s="74"/>
      <c r="K329" s="253"/>
      <c r="L329" s="254"/>
      <c r="M329" s="253"/>
      <c r="N329" s="254"/>
      <c r="O329" s="253"/>
      <c r="P329" s="254"/>
      <c r="Q329" s="74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2"/>
      <c r="B330" s="272" t="s">
        <v>81</v>
      </c>
      <c r="C330" s="10">
        <f>IF(C329="X",($I$126),(0))</f>
        <v>0</v>
      </c>
      <c r="D330" s="10">
        <f>IF(D329="X",($I$127),(0))</f>
        <v>0</v>
      </c>
      <c r="E330" s="10">
        <f>IF(E329="X",($I$128),(0))</f>
        <v>0</v>
      </c>
      <c r="F330" s="10">
        <f>IF(F329="X",($I$133),(0))</f>
        <v>0</v>
      </c>
      <c r="G330" s="10">
        <f>IF(G329="X",($I$130),(0))</f>
        <v>0</v>
      </c>
      <c r="H330" s="10">
        <f>IF(H329="X",($I$131),(0))</f>
        <v>0</v>
      </c>
      <c r="I330" s="10">
        <f>IF(I329="X",($I$132),(0))</f>
        <v>0</v>
      </c>
      <c r="J330" s="10">
        <f>IF(J329="X",($I$134),(0))</f>
        <v>0</v>
      </c>
      <c r="K330" s="249">
        <f>IF(K329="X",($I$129),(0))</f>
        <v>0</v>
      </c>
      <c r="L330" s="250"/>
      <c r="M330" s="249">
        <f>IF(M329="X",($I$135),(0))</f>
        <v>0</v>
      </c>
      <c r="N330" s="250"/>
      <c r="O330" s="249">
        <f>IF(O329="X",($I$137),(0))</f>
        <v>0</v>
      </c>
      <c r="P330" s="250"/>
      <c r="Q330" s="10">
        <f>IF(Q329="X",($I$136),(0))</f>
        <v>0</v>
      </c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2"/>
      <c r="B331" s="273"/>
      <c r="C331" s="86">
        <f>$H$126</f>
        <v>0</v>
      </c>
      <c r="D331" s="86">
        <f>$H$127</f>
        <v>0</v>
      </c>
      <c r="E331" s="86">
        <f>$H$128</f>
        <v>0</v>
      </c>
      <c r="F331" s="86">
        <f>$H$129</f>
        <v>0</v>
      </c>
      <c r="G331" s="86">
        <f>$H$130</f>
        <v>0</v>
      </c>
      <c r="H331" s="86">
        <f>$H$131</f>
        <v>0</v>
      </c>
      <c r="I331" s="86">
        <f>$H$132</f>
        <v>0</v>
      </c>
      <c r="J331" s="86">
        <f>$H$133</f>
        <v>0</v>
      </c>
      <c r="K331" s="259">
        <f>$H$134</f>
        <v>0</v>
      </c>
      <c r="L331" s="259"/>
      <c r="M331" s="259">
        <f>$H$135</f>
        <v>0</v>
      </c>
      <c r="N331" s="259"/>
      <c r="O331" s="259">
        <f>$H$136</f>
        <v>0</v>
      </c>
      <c r="P331" s="259"/>
      <c r="Q331" s="86">
        <f>$H$137</f>
        <v>0</v>
      </c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2"/>
      <c r="B332" s="39" t="s">
        <v>136</v>
      </c>
      <c r="C332" s="74"/>
      <c r="D332" s="74"/>
      <c r="E332" s="74"/>
      <c r="F332" s="74"/>
      <c r="G332" s="74"/>
      <c r="H332" s="74"/>
      <c r="I332" s="74"/>
      <c r="J332" s="74"/>
      <c r="K332" s="253"/>
      <c r="L332" s="254"/>
      <c r="M332" s="253"/>
      <c r="N332" s="254"/>
      <c r="O332" s="253"/>
      <c r="P332" s="254"/>
      <c r="Q332" s="74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2"/>
      <c r="B333" s="272" t="s">
        <v>88</v>
      </c>
      <c r="C333" s="10">
        <f>IF(C332="X",($L$126),(0))</f>
        <v>0</v>
      </c>
      <c r="D333" s="10">
        <f>IF(D332="X",($L$127),(0))</f>
        <v>0</v>
      </c>
      <c r="E333" s="10">
        <f>IF(E332="X",($L$128),(0))</f>
        <v>0</v>
      </c>
      <c r="F333" s="10">
        <f>IF(F332="X",($L$133),(0))</f>
        <v>0</v>
      </c>
      <c r="G333" s="10">
        <f>IF(G332="X",($L$130),(0))</f>
        <v>0</v>
      </c>
      <c r="H333" s="10">
        <f>IF(H332="X",($L$131),(0))</f>
        <v>0</v>
      </c>
      <c r="I333" s="10">
        <f>IF(I332="X",($L$132),(0))</f>
        <v>0</v>
      </c>
      <c r="J333" s="10">
        <f>IF(J332="X",($L$134),(0))</f>
        <v>0</v>
      </c>
      <c r="K333" s="249">
        <f>IF(K332="X",($L$129),(0))</f>
        <v>0</v>
      </c>
      <c r="L333" s="250"/>
      <c r="M333" s="249">
        <f>IF(M332="X",($L$135),(0))</f>
        <v>0</v>
      </c>
      <c r="N333" s="250"/>
      <c r="O333" s="249">
        <f>IF(O332="X",($L$137),(0))</f>
        <v>0</v>
      </c>
      <c r="P333" s="250"/>
      <c r="Q333" s="10">
        <f>IF(Q332="X",($L$136),(0))</f>
        <v>0</v>
      </c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2"/>
      <c r="B334" s="273"/>
      <c r="C334" s="86">
        <f>$K$126</f>
        <v>0</v>
      </c>
      <c r="D334" s="86">
        <f>$K$127</f>
        <v>0</v>
      </c>
      <c r="E334" s="86">
        <f>$K$128</f>
        <v>0</v>
      </c>
      <c r="F334" s="86">
        <f>$K$129</f>
        <v>0</v>
      </c>
      <c r="G334" s="86">
        <f>$K$130</f>
        <v>0</v>
      </c>
      <c r="H334" s="86">
        <f>$K$131</f>
        <v>0</v>
      </c>
      <c r="I334" s="86">
        <f>$K$132</f>
        <v>0</v>
      </c>
      <c r="J334" s="86">
        <f>$K$133</f>
        <v>0</v>
      </c>
      <c r="K334" s="259">
        <f>$K$134</f>
        <v>0</v>
      </c>
      <c r="L334" s="259"/>
      <c r="M334" s="259">
        <f>$K$135</f>
        <v>0</v>
      </c>
      <c r="N334" s="259"/>
      <c r="O334" s="259">
        <f>$K$136</f>
        <v>0</v>
      </c>
      <c r="P334" s="259"/>
      <c r="Q334" s="86">
        <f>$K$137</f>
        <v>0</v>
      </c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2"/>
      <c r="B335" s="194" t="s">
        <v>46</v>
      </c>
      <c r="C335" s="194"/>
      <c r="D335" s="255">
        <f>SUM(C324:Q324,C327:Q327,C330:Q330,C333:Q333,)</f>
        <v>0</v>
      </c>
      <c r="E335" s="256"/>
      <c r="F335" s="257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2"/>
      <c r="B336" s="151" t="s">
        <v>47</v>
      </c>
      <c r="C336" s="151"/>
      <c r="D336" s="112" t="e">
        <f>D335/(O322-O305)</f>
        <v>#DIV/0!</v>
      </c>
      <c r="E336" s="113"/>
      <c r="F336" s="11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8.75" x14ac:dyDescent="0.2">
      <c r="A338" s="2"/>
      <c r="B338" s="152" t="s">
        <v>65</v>
      </c>
      <c r="C338" s="152"/>
      <c r="D338" s="152"/>
      <c r="E338" s="152"/>
      <c r="F338" s="152"/>
      <c r="G338" s="152"/>
      <c r="H338" s="152"/>
      <c r="I338" s="152"/>
      <c r="J338" s="152"/>
      <c r="K338" s="152"/>
      <c r="L338" s="152"/>
      <c r="M338" s="152"/>
      <c r="N338" s="152"/>
      <c r="O338" s="75" t="s">
        <v>18</v>
      </c>
      <c r="P338" s="280"/>
      <c r="Q338" s="281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2"/>
      <c r="B339" s="27" t="s">
        <v>55</v>
      </c>
      <c r="C339" s="282" t="s">
        <v>83</v>
      </c>
      <c r="D339" s="283"/>
      <c r="E339" s="283"/>
      <c r="F339" s="283"/>
      <c r="G339" s="283"/>
      <c r="H339" s="283"/>
      <c r="I339" s="283"/>
      <c r="J339" s="283"/>
      <c r="K339" s="283"/>
      <c r="L339" s="283"/>
      <c r="M339" s="284"/>
      <c r="N339" s="27" t="s">
        <v>84</v>
      </c>
      <c r="O339" s="285"/>
      <c r="P339" s="285"/>
      <c r="Q339" s="285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2"/>
      <c r="B340" s="39" t="s">
        <v>136</v>
      </c>
      <c r="C340" s="74"/>
      <c r="D340" s="74"/>
      <c r="E340" s="74"/>
      <c r="F340" s="74"/>
      <c r="G340" s="74"/>
      <c r="H340" s="74"/>
      <c r="I340" s="74"/>
      <c r="J340" s="74"/>
      <c r="K340" s="253"/>
      <c r="L340" s="254"/>
      <c r="M340" s="253"/>
      <c r="N340" s="254"/>
      <c r="O340" s="253"/>
      <c r="P340" s="254"/>
      <c r="Q340" s="74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2"/>
      <c r="B341" s="272" t="s">
        <v>78</v>
      </c>
      <c r="C341" s="10">
        <f>IF(C340="X",($C$126),(0))</f>
        <v>0</v>
      </c>
      <c r="D341" s="10">
        <f>IF(D340="X",($C$127),(0))</f>
        <v>0</v>
      </c>
      <c r="E341" s="10">
        <f>IF(E340="X",($C$128),(0))</f>
        <v>0</v>
      </c>
      <c r="F341" s="10">
        <f>IF(F340="X",($C$133),(0))</f>
        <v>0</v>
      </c>
      <c r="G341" s="10">
        <f>IF(G340="X",($C$130),(0))</f>
        <v>0</v>
      </c>
      <c r="H341" s="10">
        <f>IF(H340="X",($C$131),(0))</f>
        <v>0</v>
      </c>
      <c r="I341" s="10">
        <f>IF(I340="X",($C$132),(0))</f>
        <v>0</v>
      </c>
      <c r="J341" s="10">
        <f>IF(J340="X",($C$134),(0))</f>
        <v>0</v>
      </c>
      <c r="K341" s="249">
        <f>IF(K340="X",($C$129),(0))</f>
        <v>0</v>
      </c>
      <c r="L341" s="250"/>
      <c r="M341" s="249">
        <f>IF(M340="X",($C$135),(0))</f>
        <v>0</v>
      </c>
      <c r="N341" s="250"/>
      <c r="O341" s="249">
        <f>IF(O340="X",($C$137),(0))</f>
        <v>0</v>
      </c>
      <c r="P341" s="250"/>
      <c r="Q341" s="10">
        <f>IF(Q340="X",($C$136),(0))</f>
        <v>0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2"/>
      <c r="B342" s="273"/>
      <c r="C342" s="86" t="str">
        <f>$B$126</f>
        <v>3º Eixo</v>
      </c>
      <c r="D342" s="86">
        <f>$B$127</f>
        <v>0</v>
      </c>
      <c r="E342" s="86" t="str">
        <f>$B$128</f>
        <v>Realizado</v>
      </c>
      <c r="F342" s="86" t="str">
        <f>$B$129</f>
        <v>4º Eixo</v>
      </c>
      <c r="G342" s="86">
        <f>$B$130</f>
        <v>0</v>
      </c>
      <c r="H342" s="86" t="str">
        <f>$B$131</f>
        <v>Total de Gastos</v>
      </c>
      <c r="I342" s="86" t="str">
        <f>$B$132</f>
        <v>Custo por kM</v>
      </c>
      <c r="J342" s="86">
        <f>$B$133</f>
        <v>0</v>
      </c>
      <c r="K342" s="259" t="str">
        <f>$B$134</f>
        <v>Troca e Manutenção dos Freios</v>
      </c>
      <c r="L342" s="259"/>
      <c r="M342" s="259" t="str">
        <f>$B$135</f>
        <v>Posição</v>
      </c>
      <c r="N342" s="259"/>
      <c r="O342" s="259" t="str">
        <f>$B$136</f>
        <v>Realizado</v>
      </c>
      <c r="P342" s="259"/>
      <c r="Q342" s="86" t="str">
        <f>$B$137</f>
        <v>1º Eixo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2"/>
      <c r="B343" s="39" t="s">
        <v>136</v>
      </c>
      <c r="C343" s="74" t="s">
        <v>105</v>
      </c>
      <c r="D343" s="74"/>
      <c r="E343" s="74"/>
      <c r="F343" s="74"/>
      <c r="G343" s="74" t="s">
        <v>105</v>
      </c>
      <c r="H343" s="74" t="s">
        <v>105</v>
      </c>
      <c r="I343" s="74" t="s">
        <v>105</v>
      </c>
      <c r="J343" s="74"/>
      <c r="K343" s="253"/>
      <c r="L343" s="254"/>
      <c r="M343" s="253" t="s">
        <v>105</v>
      </c>
      <c r="N343" s="254"/>
      <c r="O343" s="253" t="s">
        <v>105</v>
      </c>
      <c r="P343" s="254"/>
      <c r="Q343" s="74" t="s">
        <v>105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2"/>
      <c r="B344" s="272" t="s">
        <v>80</v>
      </c>
      <c r="C344" s="10">
        <f>IF(C343="X",($F$126),(0))</f>
        <v>0</v>
      </c>
      <c r="D344" s="10">
        <f>IF(D343="X",($F$127),(0))</f>
        <v>0</v>
      </c>
      <c r="E344" s="10">
        <f>IF(E343="X",($F$128),(0))</f>
        <v>0</v>
      </c>
      <c r="F344" s="10">
        <f>IF(F343="X",($F$133),(0))</f>
        <v>0</v>
      </c>
      <c r="G344" s="10">
        <f>IF(G343="X",($F$130),(0))</f>
        <v>0</v>
      </c>
      <c r="H344" s="10">
        <f>IF(H343="X",($F$131),(0))</f>
        <v>0</v>
      </c>
      <c r="I344" s="10">
        <f>IF(I343="X",($F$132),(0))</f>
        <v>0</v>
      </c>
      <c r="J344" s="10">
        <f>IF(J343="X",($F$134),(0))</f>
        <v>0</v>
      </c>
      <c r="K344" s="249">
        <f>IF(K343="X",($F$129),(0))</f>
        <v>0</v>
      </c>
      <c r="L344" s="250"/>
      <c r="M344" s="249">
        <f>IF(M343="X",($F$135),(0))</f>
        <v>0</v>
      </c>
      <c r="N344" s="250"/>
      <c r="O344" s="249">
        <f>IF(O343="X",($F$137),(0))</f>
        <v>0</v>
      </c>
      <c r="P344" s="250"/>
      <c r="Q344" s="10">
        <f>IF(Q343="X",($F$136),(0))</f>
        <v>0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2"/>
      <c r="B345" s="273"/>
      <c r="C345" s="86">
        <f>$E$126</f>
        <v>0</v>
      </c>
      <c r="D345" s="86">
        <f>$E$127</f>
        <v>0</v>
      </c>
      <c r="E345" s="86">
        <f>$E$128</f>
        <v>0</v>
      </c>
      <c r="F345" s="86">
        <f>$E$129</f>
        <v>0</v>
      </c>
      <c r="G345" s="86">
        <f>$E$130</f>
        <v>0</v>
      </c>
      <c r="H345" s="86">
        <f>$E$131</f>
        <v>0</v>
      </c>
      <c r="I345" s="86">
        <f>$E$132</f>
        <v>0</v>
      </c>
      <c r="J345" s="86">
        <f>$E$133</f>
        <v>0</v>
      </c>
      <c r="K345" s="259">
        <f>$E$134</f>
        <v>0</v>
      </c>
      <c r="L345" s="259"/>
      <c r="M345" s="259">
        <f>$E$135</f>
        <v>0</v>
      </c>
      <c r="N345" s="259"/>
      <c r="O345" s="259">
        <f>$E$136</f>
        <v>0</v>
      </c>
      <c r="P345" s="259"/>
      <c r="Q345" s="86">
        <f>$E$137</f>
        <v>0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2"/>
      <c r="B346" s="39" t="s">
        <v>136</v>
      </c>
      <c r="C346" s="74" t="s">
        <v>105</v>
      </c>
      <c r="D346" s="74"/>
      <c r="E346" s="74"/>
      <c r="F346" s="74"/>
      <c r="G346" s="74" t="s">
        <v>105</v>
      </c>
      <c r="H346" s="74" t="s">
        <v>105</v>
      </c>
      <c r="I346" s="74" t="s">
        <v>105</v>
      </c>
      <c r="J346" s="74"/>
      <c r="K346" s="253"/>
      <c r="L346" s="254"/>
      <c r="M346" s="253" t="s">
        <v>105</v>
      </c>
      <c r="N346" s="254"/>
      <c r="O346" s="253" t="s">
        <v>105</v>
      </c>
      <c r="P346" s="254"/>
      <c r="Q346" s="74" t="s">
        <v>105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2"/>
      <c r="B347" s="272" t="s">
        <v>81</v>
      </c>
      <c r="C347" s="10">
        <f>IF(C346="X",($I$126),(0))</f>
        <v>0</v>
      </c>
      <c r="D347" s="10">
        <f>IF(D346="X",($I$127),(0))</f>
        <v>0</v>
      </c>
      <c r="E347" s="10">
        <f>IF(E346="X",($I$128),(0))</f>
        <v>0</v>
      </c>
      <c r="F347" s="10">
        <f>IF(F346="X",($I$133),(0))</f>
        <v>0</v>
      </c>
      <c r="G347" s="10">
        <f>IF(G346="X",($I$130),(0))</f>
        <v>0</v>
      </c>
      <c r="H347" s="10">
        <f>IF(H346="X",($I$131),(0))</f>
        <v>0</v>
      </c>
      <c r="I347" s="10">
        <f>IF(I346="X",($I$132),(0))</f>
        <v>0</v>
      </c>
      <c r="J347" s="10">
        <f>IF(J346="X",($I$134),(0))</f>
        <v>0</v>
      </c>
      <c r="K347" s="249">
        <f>IF(K346="X",($I$129),(0))</f>
        <v>0</v>
      </c>
      <c r="L347" s="250"/>
      <c r="M347" s="249">
        <f>IF(M346="X",($I$135),(0))</f>
        <v>0</v>
      </c>
      <c r="N347" s="250"/>
      <c r="O347" s="249">
        <f>IF(O346="X",($I$137),(0))</f>
        <v>0</v>
      </c>
      <c r="P347" s="250"/>
      <c r="Q347" s="10">
        <f>IF(Q346="X",($I$136),(0))</f>
        <v>0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2"/>
      <c r="B348" s="273"/>
      <c r="C348" s="86">
        <f>$H$126</f>
        <v>0</v>
      </c>
      <c r="D348" s="86">
        <f>$H$127</f>
        <v>0</v>
      </c>
      <c r="E348" s="86">
        <f>$H$128</f>
        <v>0</v>
      </c>
      <c r="F348" s="86">
        <f>$H$129</f>
        <v>0</v>
      </c>
      <c r="G348" s="86">
        <f>$H$130</f>
        <v>0</v>
      </c>
      <c r="H348" s="86">
        <f>$H$131</f>
        <v>0</v>
      </c>
      <c r="I348" s="86">
        <f>$H$132</f>
        <v>0</v>
      </c>
      <c r="J348" s="86">
        <f>$H$133</f>
        <v>0</v>
      </c>
      <c r="K348" s="259">
        <f>$H$134</f>
        <v>0</v>
      </c>
      <c r="L348" s="259"/>
      <c r="M348" s="259">
        <f>$H$135</f>
        <v>0</v>
      </c>
      <c r="N348" s="259"/>
      <c r="O348" s="259">
        <f>$H$136</f>
        <v>0</v>
      </c>
      <c r="P348" s="259"/>
      <c r="Q348" s="86">
        <f>$H$137</f>
        <v>0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2"/>
      <c r="B349" s="39" t="s">
        <v>136</v>
      </c>
      <c r="C349" s="74"/>
      <c r="D349" s="74"/>
      <c r="E349" s="74"/>
      <c r="F349" s="74"/>
      <c r="G349" s="74"/>
      <c r="H349" s="74"/>
      <c r="I349" s="74"/>
      <c r="J349" s="74"/>
      <c r="K349" s="253"/>
      <c r="L349" s="254"/>
      <c r="M349" s="253"/>
      <c r="N349" s="254"/>
      <c r="O349" s="253"/>
      <c r="P349" s="254"/>
      <c r="Q349" s="74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2"/>
      <c r="B350" s="272" t="s">
        <v>88</v>
      </c>
      <c r="C350" s="10">
        <f>IF(C349="X",($L$126),(0))</f>
        <v>0</v>
      </c>
      <c r="D350" s="10">
        <f>IF(D349="X",($L$127),(0))</f>
        <v>0</v>
      </c>
      <c r="E350" s="10">
        <f>IF(E349="X",($L$128),(0))</f>
        <v>0</v>
      </c>
      <c r="F350" s="10">
        <f>IF(F349="X",($L$133),(0))</f>
        <v>0</v>
      </c>
      <c r="G350" s="10">
        <f>IF(G349="X",($L$130),(0))</f>
        <v>0</v>
      </c>
      <c r="H350" s="10">
        <f>IF(H349="X",($L$131),(0))</f>
        <v>0</v>
      </c>
      <c r="I350" s="10">
        <f>IF(I349="X",($L$132),(0))</f>
        <v>0</v>
      </c>
      <c r="J350" s="10">
        <f>IF(J349="X",($L$134),(0))</f>
        <v>0</v>
      </c>
      <c r="K350" s="249">
        <f>IF(K349="X",($L$129),(0))</f>
        <v>0</v>
      </c>
      <c r="L350" s="250"/>
      <c r="M350" s="249">
        <f>IF(M349="X",($L$135),(0))</f>
        <v>0</v>
      </c>
      <c r="N350" s="250"/>
      <c r="O350" s="249">
        <f>IF(O349="X",($L$137),(0))</f>
        <v>0</v>
      </c>
      <c r="P350" s="250"/>
      <c r="Q350" s="10">
        <f>IF(Q349="X",($L$136),(0))</f>
        <v>0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2"/>
      <c r="B351" s="273"/>
      <c r="C351" s="86">
        <f>$K$126</f>
        <v>0</v>
      </c>
      <c r="D351" s="86">
        <f>$K$127</f>
        <v>0</v>
      </c>
      <c r="E351" s="86">
        <f>$K$128</f>
        <v>0</v>
      </c>
      <c r="F351" s="86">
        <f>$K$129</f>
        <v>0</v>
      </c>
      <c r="G351" s="86">
        <f>$K$130</f>
        <v>0</v>
      </c>
      <c r="H351" s="86">
        <f>$K$131</f>
        <v>0</v>
      </c>
      <c r="I351" s="86">
        <f>$K$132</f>
        <v>0</v>
      </c>
      <c r="J351" s="86">
        <f>$K$133</f>
        <v>0</v>
      </c>
      <c r="K351" s="259">
        <f>$K$134</f>
        <v>0</v>
      </c>
      <c r="L351" s="259"/>
      <c r="M351" s="259">
        <f>$K$135</f>
        <v>0</v>
      </c>
      <c r="N351" s="259"/>
      <c r="O351" s="259">
        <f>$K$136</f>
        <v>0</v>
      </c>
      <c r="P351" s="259"/>
      <c r="Q351" s="86">
        <f>$K$137</f>
        <v>0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2"/>
      <c r="B352" s="194" t="s">
        <v>46</v>
      </c>
      <c r="C352" s="194"/>
      <c r="D352" s="255">
        <f>SUM(C341:Q341,C344:Q344,C347:Q347,C350:Q350,)</f>
        <v>0</v>
      </c>
      <c r="E352" s="256"/>
      <c r="F352" s="257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2"/>
      <c r="B353" s="151" t="s">
        <v>47</v>
      </c>
      <c r="C353" s="151"/>
      <c r="D353" s="112" t="e">
        <f>D352/(O339-P337)</f>
        <v>#DIV/0!</v>
      </c>
      <c r="E353" s="113"/>
      <c r="F353" s="11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8.75" x14ac:dyDescent="0.2">
      <c r="A355" s="2"/>
      <c r="B355" s="152" t="s">
        <v>65</v>
      </c>
      <c r="C355" s="152"/>
      <c r="D355" s="152"/>
      <c r="E355" s="152"/>
      <c r="F355" s="152"/>
      <c r="G355" s="152"/>
      <c r="H355" s="152"/>
      <c r="I355" s="152"/>
      <c r="J355" s="152"/>
      <c r="K355" s="152"/>
      <c r="L355" s="152"/>
      <c r="M355" s="152"/>
      <c r="N355" s="152"/>
      <c r="O355" s="75" t="s">
        <v>18</v>
      </c>
      <c r="P355" s="280"/>
      <c r="Q355" s="281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2"/>
      <c r="B356" s="27" t="s">
        <v>55</v>
      </c>
      <c r="C356" s="282" t="s">
        <v>83</v>
      </c>
      <c r="D356" s="283"/>
      <c r="E356" s="283"/>
      <c r="F356" s="283"/>
      <c r="G356" s="283"/>
      <c r="H356" s="283"/>
      <c r="I356" s="283"/>
      <c r="J356" s="283"/>
      <c r="K356" s="283"/>
      <c r="L356" s="283"/>
      <c r="M356" s="284"/>
      <c r="N356" s="27" t="s">
        <v>84</v>
      </c>
      <c r="O356" s="285"/>
      <c r="P356" s="285"/>
      <c r="Q356" s="28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2"/>
      <c r="B357" s="39" t="s">
        <v>136</v>
      </c>
      <c r="C357" s="74"/>
      <c r="D357" s="74"/>
      <c r="E357" s="74"/>
      <c r="F357" s="74"/>
      <c r="G357" s="74" t="s">
        <v>105</v>
      </c>
      <c r="H357" s="74" t="s">
        <v>105</v>
      </c>
      <c r="I357" s="74" t="s">
        <v>105</v>
      </c>
      <c r="J357" s="74"/>
      <c r="K357" s="253"/>
      <c r="L357" s="254"/>
      <c r="M357" s="253"/>
      <c r="N357" s="254"/>
      <c r="O357" s="253"/>
      <c r="P357" s="254"/>
      <c r="Q357" s="74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2"/>
      <c r="B358" s="272" t="s">
        <v>78</v>
      </c>
      <c r="C358" s="10">
        <f>IF(C357="X",($C$126),(0))</f>
        <v>0</v>
      </c>
      <c r="D358" s="10">
        <f>IF(D357="X",($C$127),(0))</f>
        <v>0</v>
      </c>
      <c r="E358" s="10">
        <f>IF(E357="X",($C$128),(0))</f>
        <v>0</v>
      </c>
      <c r="F358" s="10">
        <f>IF(F357="X",($C$133),(0))</f>
        <v>0</v>
      </c>
      <c r="G358" s="10">
        <f>IF(G357="X",($C$130),(0))</f>
        <v>0</v>
      </c>
      <c r="H358" s="10">
        <f>IF(H357="X",($C$131),(0))</f>
        <v>0</v>
      </c>
      <c r="I358" s="10">
        <f>IF(I357="X",($C$132),(0))</f>
        <v>0</v>
      </c>
      <c r="J358" s="10">
        <f>IF(J357="X",($C$134),(0))</f>
        <v>0</v>
      </c>
      <c r="K358" s="249">
        <f>IF(K357="X",($C$129),(0))</f>
        <v>0</v>
      </c>
      <c r="L358" s="250"/>
      <c r="M358" s="249">
        <f>IF(M357="X",($C$135),(0))</f>
        <v>0</v>
      </c>
      <c r="N358" s="250"/>
      <c r="O358" s="249">
        <f>IF(O357="X",($C$137),(0))</f>
        <v>0</v>
      </c>
      <c r="P358" s="250"/>
      <c r="Q358" s="10">
        <f>IF(Q357="X",($C$136),(0))</f>
        <v>0</v>
      </c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2"/>
      <c r="B359" s="273"/>
      <c r="C359" s="86" t="str">
        <f>$B$126</f>
        <v>3º Eixo</v>
      </c>
      <c r="D359" s="86">
        <f>$B$127</f>
        <v>0</v>
      </c>
      <c r="E359" s="86" t="str">
        <f>$B$128</f>
        <v>Realizado</v>
      </c>
      <c r="F359" s="86" t="str">
        <f>$B$129</f>
        <v>4º Eixo</v>
      </c>
      <c r="G359" s="86">
        <f>$B$130</f>
        <v>0</v>
      </c>
      <c r="H359" s="86" t="str">
        <f>$B$131</f>
        <v>Total de Gastos</v>
      </c>
      <c r="I359" s="86" t="str">
        <f>$B$132</f>
        <v>Custo por kM</v>
      </c>
      <c r="J359" s="86">
        <f>$B$133</f>
        <v>0</v>
      </c>
      <c r="K359" s="259" t="str">
        <f>$B$134</f>
        <v>Troca e Manutenção dos Freios</v>
      </c>
      <c r="L359" s="259"/>
      <c r="M359" s="259" t="str">
        <f>$B$135</f>
        <v>Posição</v>
      </c>
      <c r="N359" s="259"/>
      <c r="O359" s="259" t="str">
        <f>$B$136</f>
        <v>Realizado</v>
      </c>
      <c r="P359" s="259"/>
      <c r="Q359" s="86" t="str">
        <f>$B$137</f>
        <v>1º Eixo</v>
      </c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2"/>
      <c r="B360" s="39" t="s">
        <v>136</v>
      </c>
      <c r="C360" s="74"/>
      <c r="D360" s="74"/>
      <c r="E360" s="74"/>
      <c r="F360" s="74"/>
      <c r="G360" s="74"/>
      <c r="H360" s="74"/>
      <c r="I360" s="74"/>
      <c r="J360" s="74"/>
      <c r="K360" s="253"/>
      <c r="L360" s="254"/>
      <c r="M360" s="253"/>
      <c r="N360" s="254"/>
      <c r="O360" s="253"/>
      <c r="P360" s="254"/>
      <c r="Q360" s="74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2"/>
      <c r="B361" s="272" t="s">
        <v>80</v>
      </c>
      <c r="C361" s="10">
        <f>IF(C360="X",($F$126),(0))</f>
        <v>0</v>
      </c>
      <c r="D361" s="10">
        <f>IF(D360="X",($F$127),(0))</f>
        <v>0</v>
      </c>
      <c r="E361" s="10">
        <f>IF(E360="X",($F$128),(0))</f>
        <v>0</v>
      </c>
      <c r="F361" s="10">
        <f>IF(F360="X",($F$133),(0))</f>
        <v>0</v>
      </c>
      <c r="G361" s="10">
        <f>IF(G360="X",($F$130),(0))</f>
        <v>0</v>
      </c>
      <c r="H361" s="10">
        <f>IF(H360="X",($F$131),(0))</f>
        <v>0</v>
      </c>
      <c r="I361" s="10">
        <f>IF(I360="X",($F$132),(0))</f>
        <v>0</v>
      </c>
      <c r="J361" s="10">
        <f>IF(J360="X",($F$134),(0))</f>
        <v>0</v>
      </c>
      <c r="K361" s="249">
        <f>IF(K360="X",($F$129),(0))</f>
        <v>0</v>
      </c>
      <c r="L361" s="250"/>
      <c r="M361" s="249">
        <f>IF(M360="X",($F$135),(0))</f>
        <v>0</v>
      </c>
      <c r="N361" s="250"/>
      <c r="O361" s="249">
        <f>IF(O360="X",($F$137),(0))</f>
        <v>0</v>
      </c>
      <c r="P361" s="250"/>
      <c r="Q361" s="10">
        <f>IF(Q360="X",($F$136),(0))</f>
        <v>0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2"/>
      <c r="B362" s="273"/>
      <c r="C362" s="86">
        <f>$E$126</f>
        <v>0</v>
      </c>
      <c r="D362" s="86">
        <f>$E$127</f>
        <v>0</v>
      </c>
      <c r="E362" s="86">
        <f>$E$128</f>
        <v>0</v>
      </c>
      <c r="F362" s="86">
        <f>$E$129</f>
        <v>0</v>
      </c>
      <c r="G362" s="86">
        <f>$E$130</f>
        <v>0</v>
      </c>
      <c r="H362" s="86">
        <f>$E$131</f>
        <v>0</v>
      </c>
      <c r="I362" s="86">
        <f>$E$132</f>
        <v>0</v>
      </c>
      <c r="J362" s="86">
        <f>$E$133</f>
        <v>0</v>
      </c>
      <c r="K362" s="259">
        <f>$E$134</f>
        <v>0</v>
      </c>
      <c r="L362" s="259"/>
      <c r="M362" s="259">
        <f>$E$135</f>
        <v>0</v>
      </c>
      <c r="N362" s="259"/>
      <c r="O362" s="259">
        <f>$E$136</f>
        <v>0</v>
      </c>
      <c r="P362" s="259"/>
      <c r="Q362" s="86">
        <f>$E$137</f>
        <v>0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2"/>
      <c r="B363" s="39" t="s">
        <v>136</v>
      </c>
      <c r="C363" s="74"/>
      <c r="D363" s="74"/>
      <c r="E363" s="74"/>
      <c r="F363" s="74"/>
      <c r="G363" s="74"/>
      <c r="H363" s="74"/>
      <c r="I363" s="74"/>
      <c r="J363" s="74"/>
      <c r="K363" s="253"/>
      <c r="L363" s="254"/>
      <c r="M363" s="253"/>
      <c r="N363" s="254"/>
      <c r="O363" s="253" t="s">
        <v>105</v>
      </c>
      <c r="P363" s="254"/>
      <c r="Q363" s="74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2"/>
      <c r="B364" s="272" t="s">
        <v>81</v>
      </c>
      <c r="C364" s="10">
        <f>IF(C363="X",($I$126),(0))</f>
        <v>0</v>
      </c>
      <c r="D364" s="10">
        <f>IF(D363="X",($I$127),(0))</f>
        <v>0</v>
      </c>
      <c r="E364" s="10">
        <f>IF(E363="X",($I$128),(0))</f>
        <v>0</v>
      </c>
      <c r="F364" s="10">
        <f>IF(F363="X",($I$133),(0))</f>
        <v>0</v>
      </c>
      <c r="G364" s="10">
        <f>IF(G363="X",($I$130),(0))</f>
        <v>0</v>
      </c>
      <c r="H364" s="10">
        <f>IF(H363="X",($I$131),(0))</f>
        <v>0</v>
      </c>
      <c r="I364" s="10">
        <f>IF(I363="X",($I$132),(0))</f>
        <v>0</v>
      </c>
      <c r="J364" s="10">
        <f>IF(J363="X",($I$134),(0))</f>
        <v>0</v>
      </c>
      <c r="K364" s="249">
        <f>IF(K363="X",($I$129),(0))</f>
        <v>0</v>
      </c>
      <c r="L364" s="250"/>
      <c r="M364" s="249">
        <f>IF(M363="X",($I$135),(0))</f>
        <v>0</v>
      </c>
      <c r="N364" s="250"/>
      <c r="O364" s="249">
        <f>IF(O363="X",($I$137),(0))</f>
        <v>0</v>
      </c>
      <c r="P364" s="250"/>
      <c r="Q364" s="10">
        <f>IF(Q363="X",($I$136),(0))</f>
        <v>0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2"/>
      <c r="B365" s="273"/>
      <c r="C365" s="86">
        <f>$H$126</f>
        <v>0</v>
      </c>
      <c r="D365" s="86">
        <f>$H$127</f>
        <v>0</v>
      </c>
      <c r="E365" s="86">
        <f>$H$128</f>
        <v>0</v>
      </c>
      <c r="F365" s="86">
        <f>$H$129</f>
        <v>0</v>
      </c>
      <c r="G365" s="86">
        <f>$H$130</f>
        <v>0</v>
      </c>
      <c r="H365" s="86">
        <f>$H$131</f>
        <v>0</v>
      </c>
      <c r="I365" s="86">
        <f>$H$132</f>
        <v>0</v>
      </c>
      <c r="J365" s="86">
        <f>$H$133</f>
        <v>0</v>
      </c>
      <c r="K365" s="259">
        <f>$H$134</f>
        <v>0</v>
      </c>
      <c r="L365" s="259"/>
      <c r="M365" s="259">
        <f>$H$135</f>
        <v>0</v>
      </c>
      <c r="N365" s="259"/>
      <c r="O365" s="259">
        <f>$H$136</f>
        <v>0</v>
      </c>
      <c r="P365" s="259"/>
      <c r="Q365" s="86">
        <f>$H$137</f>
        <v>0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2"/>
      <c r="B366" s="39" t="s">
        <v>136</v>
      </c>
      <c r="C366" s="74"/>
      <c r="D366" s="74"/>
      <c r="E366" s="74"/>
      <c r="F366" s="74"/>
      <c r="G366" s="74"/>
      <c r="H366" s="74"/>
      <c r="I366" s="74"/>
      <c r="J366" s="74"/>
      <c r="K366" s="253"/>
      <c r="L366" s="254"/>
      <c r="M366" s="253"/>
      <c r="N366" s="254"/>
      <c r="O366" s="253"/>
      <c r="P366" s="254"/>
      <c r="Q366" s="74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2"/>
      <c r="B367" s="272" t="s">
        <v>88</v>
      </c>
      <c r="C367" s="10">
        <f>IF(C366="X",($L$126),(0))</f>
        <v>0</v>
      </c>
      <c r="D367" s="10">
        <f>IF(D366="X",($L$127),(0))</f>
        <v>0</v>
      </c>
      <c r="E367" s="10">
        <f>IF(E366="X",($L$128),(0))</f>
        <v>0</v>
      </c>
      <c r="F367" s="10">
        <f>IF(F366="X",($L$133),(0))</f>
        <v>0</v>
      </c>
      <c r="G367" s="10">
        <f>IF(G366="X",($L$130),(0))</f>
        <v>0</v>
      </c>
      <c r="H367" s="10">
        <f>IF(H366="X",($L$131),(0))</f>
        <v>0</v>
      </c>
      <c r="I367" s="10">
        <f>IF(I366="X",($L$132),(0))</f>
        <v>0</v>
      </c>
      <c r="J367" s="10">
        <f>IF(J366="X",($L$134),(0))</f>
        <v>0</v>
      </c>
      <c r="K367" s="249">
        <f>IF(K366="X",($L$129),(0))</f>
        <v>0</v>
      </c>
      <c r="L367" s="250"/>
      <c r="M367" s="249">
        <f>IF(M366="X",($L$135),(0))</f>
        <v>0</v>
      </c>
      <c r="N367" s="250"/>
      <c r="O367" s="249">
        <f>IF(O366="X",($L$137),(0))</f>
        <v>0</v>
      </c>
      <c r="P367" s="250"/>
      <c r="Q367" s="10">
        <f>IF(Q366="X",($L$136),(0))</f>
        <v>0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2"/>
      <c r="B368" s="273"/>
      <c r="C368" s="86">
        <f>$K$126</f>
        <v>0</v>
      </c>
      <c r="D368" s="86">
        <f>$K$127</f>
        <v>0</v>
      </c>
      <c r="E368" s="86">
        <f>$K$128</f>
        <v>0</v>
      </c>
      <c r="F368" s="86">
        <f>$K$129</f>
        <v>0</v>
      </c>
      <c r="G368" s="86">
        <f>$K$130</f>
        <v>0</v>
      </c>
      <c r="H368" s="86">
        <f>$K$131</f>
        <v>0</v>
      </c>
      <c r="I368" s="86">
        <f>$K$132</f>
        <v>0</v>
      </c>
      <c r="J368" s="86">
        <f>$K$133</f>
        <v>0</v>
      </c>
      <c r="K368" s="259">
        <f>$K$134</f>
        <v>0</v>
      </c>
      <c r="L368" s="259"/>
      <c r="M368" s="259">
        <f>$K$135</f>
        <v>0</v>
      </c>
      <c r="N368" s="259"/>
      <c r="O368" s="259">
        <f>$K$136</f>
        <v>0</v>
      </c>
      <c r="P368" s="259"/>
      <c r="Q368" s="86">
        <f>$K$137</f>
        <v>0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2"/>
      <c r="B369" s="194" t="s">
        <v>46</v>
      </c>
      <c r="C369" s="194"/>
      <c r="D369" s="255">
        <f>SUM(C358:Q358,C361:Q361,C364:Q364,C367:Q367,)</f>
        <v>0</v>
      </c>
      <c r="E369" s="256"/>
      <c r="F369" s="257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2"/>
      <c r="B370" s="151" t="s">
        <v>47</v>
      </c>
      <c r="C370" s="151"/>
      <c r="D370" s="112" t="e">
        <f>D369/(O356-O339)</f>
        <v>#DIV/0!</v>
      </c>
      <c r="E370" s="113"/>
      <c r="F370" s="11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8.75" x14ac:dyDescent="0.2">
      <c r="A372" s="2"/>
      <c r="B372" s="152" t="s">
        <v>65</v>
      </c>
      <c r="C372" s="152"/>
      <c r="D372" s="152"/>
      <c r="E372" s="152"/>
      <c r="F372" s="152"/>
      <c r="G372" s="152"/>
      <c r="H372" s="152"/>
      <c r="I372" s="152"/>
      <c r="J372" s="152"/>
      <c r="K372" s="152"/>
      <c r="L372" s="152"/>
      <c r="M372" s="152"/>
      <c r="N372" s="152"/>
      <c r="O372" s="75" t="s">
        <v>18</v>
      </c>
      <c r="P372" s="280"/>
      <c r="Q372" s="281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2"/>
      <c r="B373" s="27" t="s">
        <v>55</v>
      </c>
      <c r="C373" s="282" t="s">
        <v>83</v>
      </c>
      <c r="D373" s="283"/>
      <c r="E373" s="283"/>
      <c r="F373" s="283"/>
      <c r="G373" s="283"/>
      <c r="H373" s="283"/>
      <c r="I373" s="283"/>
      <c r="J373" s="283"/>
      <c r="K373" s="283"/>
      <c r="L373" s="283"/>
      <c r="M373" s="284"/>
      <c r="N373" s="27" t="s">
        <v>84</v>
      </c>
      <c r="O373" s="285"/>
      <c r="P373" s="285"/>
      <c r="Q373" s="28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2"/>
      <c r="B374" s="39" t="s">
        <v>136</v>
      </c>
      <c r="C374" s="74"/>
      <c r="D374" s="74"/>
      <c r="E374" s="74"/>
      <c r="F374" s="74"/>
      <c r="G374" s="74"/>
      <c r="H374" s="74"/>
      <c r="I374" s="74"/>
      <c r="J374" s="74"/>
      <c r="K374" s="253"/>
      <c r="L374" s="254"/>
      <c r="M374" s="253"/>
      <c r="N374" s="254"/>
      <c r="O374" s="253"/>
      <c r="P374" s="254"/>
      <c r="Q374" s="74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2"/>
      <c r="B375" s="272" t="s">
        <v>78</v>
      </c>
      <c r="C375" s="10">
        <f>IF(C374="X",($C$126),(0))</f>
        <v>0</v>
      </c>
      <c r="D375" s="10">
        <f>IF(D374="X",($C$127),(0))</f>
        <v>0</v>
      </c>
      <c r="E375" s="10">
        <f>IF(E374="X",($C$128),(0))</f>
        <v>0</v>
      </c>
      <c r="F375" s="10">
        <f>IF(F374="X",($C$133),(0))</f>
        <v>0</v>
      </c>
      <c r="G375" s="10">
        <f>IF(G374="X",($C$130),(0))</f>
        <v>0</v>
      </c>
      <c r="H375" s="10">
        <f>IF(H374="X",($C$131),(0))</f>
        <v>0</v>
      </c>
      <c r="I375" s="10">
        <f>IF(I374="X",($C$132),(0))</f>
        <v>0</v>
      </c>
      <c r="J375" s="10">
        <f>IF(J374="X",($C$134),(0))</f>
        <v>0</v>
      </c>
      <c r="K375" s="249">
        <f>IF(K374="X",($C$129),(0))</f>
        <v>0</v>
      </c>
      <c r="L375" s="250"/>
      <c r="M375" s="249">
        <f>IF(M374="X",($C$135),(0))</f>
        <v>0</v>
      </c>
      <c r="N375" s="250"/>
      <c r="O375" s="249">
        <f>IF(O374="X",($C$137),(0))</f>
        <v>0</v>
      </c>
      <c r="P375" s="250"/>
      <c r="Q375" s="10">
        <f>IF(Q374="X",($C$136),(0))</f>
        <v>0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2"/>
      <c r="B376" s="273"/>
      <c r="C376" s="86" t="str">
        <f>$B$126</f>
        <v>3º Eixo</v>
      </c>
      <c r="D376" s="86">
        <f>$B$127</f>
        <v>0</v>
      </c>
      <c r="E376" s="86" t="str">
        <f>$B$128</f>
        <v>Realizado</v>
      </c>
      <c r="F376" s="86" t="str">
        <f>$B$129</f>
        <v>4º Eixo</v>
      </c>
      <c r="G376" s="86">
        <f>$B$130</f>
        <v>0</v>
      </c>
      <c r="H376" s="86" t="str">
        <f>$B$131</f>
        <v>Total de Gastos</v>
      </c>
      <c r="I376" s="86" t="str">
        <f>$B$132</f>
        <v>Custo por kM</v>
      </c>
      <c r="J376" s="86">
        <f>$B$133</f>
        <v>0</v>
      </c>
      <c r="K376" s="259" t="str">
        <f>$B$134</f>
        <v>Troca e Manutenção dos Freios</v>
      </c>
      <c r="L376" s="259"/>
      <c r="M376" s="259" t="str">
        <f>$B$135</f>
        <v>Posição</v>
      </c>
      <c r="N376" s="259"/>
      <c r="O376" s="259" t="str">
        <f>$B$136</f>
        <v>Realizado</v>
      </c>
      <c r="P376" s="259"/>
      <c r="Q376" s="86" t="str">
        <f>$B$137</f>
        <v>1º Eixo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2"/>
      <c r="B377" s="39" t="s">
        <v>136</v>
      </c>
      <c r="C377" s="74"/>
      <c r="D377" s="74"/>
      <c r="E377" s="74"/>
      <c r="F377" s="74"/>
      <c r="G377" s="74"/>
      <c r="H377" s="74"/>
      <c r="I377" s="74"/>
      <c r="J377" s="74"/>
      <c r="K377" s="253"/>
      <c r="L377" s="254"/>
      <c r="M377" s="253"/>
      <c r="N377" s="254"/>
      <c r="O377" s="253"/>
      <c r="P377" s="254"/>
      <c r="Q377" s="74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2"/>
      <c r="B378" s="272" t="s">
        <v>80</v>
      </c>
      <c r="C378" s="10">
        <f>IF(C377="X",($F$126),(0))</f>
        <v>0</v>
      </c>
      <c r="D378" s="10">
        <f>IF(D377="X",($F$127),(0))</f>
        <v>0</v>
      </c>
      <c r="E378" s="10">
        <f>IF(E377="X",($F$128),(0))</f>
        <v>0</v>
      </c>
      <c r="F378" s="10">
        <f>IF(F377="X",($F$133),(0))</f>
        <v>0</v>
      </c>
      <c r="G378" s="10">
        <f>IF(G377="X",($F$130),(0))</f>
        <v>0</v>
      </c>
      <c r="H378" s="10">
        <f>IF(H377="X",($F$131),(0))</f>
        <v>0</v>
      </c>
      <c r="I378" s="10">
        <f>IF(I377="X",($F$132),(0))</f>
        <v>0</v>
      </c>
      <c r="J378" s="10">
        <f>IF(J377="X",($F$134),(0))</f>
        <v>0</v>
      </c>
      <c r="K378" s="249">
        <f>IF(K377="X",($F$129),(0))</f>
        <v>0</v>
      </c>
      <c r="L378" s="250"/>
      <c r="M378" s="249">
        <f>IF(M377="X",($F$135),(0))</f>
        <v>0</v>
      </c>
      <c r="N378" s="250"/>
      <c r="O378" s="249">
        <f>IF(O377="X",($F$137),(0))</f>
        <v>0</v>
      </c>
      <c r="P378" s="250"/>
      <c r="Q378" s="10">
        <f>IF(Q377="X",($F$136),(0))</f>
        <v>0</v>
      </c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2"/>
      <c r="B379" s="273"/>
      <c r="C379" s="86">
        <f>$E$126</f>
        <v>0</v>
      </c>
      <c r="D379" s="86">
        <f>$E$127</f>
        <v>0</v>
      </c>
      <c r="E379" s="86">
        <f>$E$128</f>
        <v>0</v>
      </c>
      <c r="F379" s="86">
        <f>$E$129</f>
        <v>0</v>
      </c>
      <c r="G379" s="86">
        <f>$E$130</f>
        <v>0</v>
      </c>
      <c r="H379" s="86">
        <f>$E$131</f>
        <v>0</v>
      </c>
      <c r="I379" s="86">
        <f>$E$132</f>
        <v>0</v>
      </c>
      <c r="J379" s="86">
        <f>$E$133</f>
        <v>0</v>
      </c>
      <c r="K379" s="259">
        <f>$E$134</f>
        <v>0</v>
      </c>
      <c r="L379" s="259"/>
      <c r="M379" s="259">
        <f>$E$135</f>
        <v>0</v>
      </c>
      <c r="N379" s="259"/>
      <c r="O379" s="259">
        <f>$E$136</f>
        <v>0</v>
      </c>
      <c r="P379" s="259"/>
      <c r="Q379" s="86">
        <f>$E$137</f>
        <v>0</v>
      </c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2"/>
      <c r="B380" s="39" t="s">
        <v>136</v>
      </c>
      <c r="C380" s="74"/>
      <c r="D380" s="74"/>
      <c r="E380" s="74"/>
      <c r="F380" s="74"/>
      <c r="G380" s="74"/>
      <c r="H380" s="74"/>
      <c r="I380" s="74"/>
      <c r="J380" s="74"/>
      <c r="K380" s="253"/>
      <c r="L380" s="254"/>
      <c r="M380" s="253"/>
      <c r="N380" s="254"/>
      <c r="O380" s="253"/>
      <c r="P380" s="254"/>
      <c r="Q380" s="74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2"/>
      <c r="B381" s="272" t="s">
        <v>81</v>
      </c>
      <c r="C381" s="10">
        <f>IF(C380="X",($I$126),(0))</f>
        <v>0</v>
      </c>
      <c r="D381" s="10">
        <f>IF(D380="X",($I$127),(0))</f>
        <v>0</v>
      </c>
      <c r="E381" s="10">
        <f>IF(E380="X",($I$128),(0))</f>
        <v>0</v>
      </c>
      <c r="F381" s="10">
        <f>IF(F380="X",($I$133),(0))</f>
        <v>0</v>
      </c>
      <c r="G381" s="10">
        <f>IF(G380="X",($I$130),(0))</f>
        <v>0</v>
      </c>
      <c r="H381" s="10">
        <f>IF(H380="X",($I$131),(0))</f>
        <v>0</v>
      </c>
      <c r="I381" s="10">
        <f>IF(I380="X",($I$132),(0))</f>
        <v>0</v>
      </c>
      <c r="J381" s="10">
        <f>IF(J380="X",($I$134),(0))</f>
        <v>0</v>
      </c>
      <c r="K381" s="249">
        <f>IF(K380="X",($I$129),(0))</f>
        <v>0</v>
      </c>
      <c r="L381" s="250"/>
      <c r="M381" s="249">
        <f>IF(M380="X",($I$135),(0))</f>
        <v>0</v>
      </c>
      <c r="N381" s="250"/>
      <c r="O381" s="249">
        <f>IF(O380="X",($I$137),(0))</f>
        <v>0</v>
      </c>
      <c r="P381" s="250"/>
      <c r="Q381" s="10">
        <f>IF(Q380="X",($I$136),(0))</f>
        <v>0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2"/>
      <c r="B382" s="273"/>
      <c r="C382" s="86">
        <f>$H$126</f>
        <v>0</v>
      </c>
      <c r="D382" s="86">
        <f>$H$127</f>
        <v>0</v>
      </c>
      <c r="E382" s="86">
        <f>$H$128</f>
        <v>0</v>
      </c>
      <c r="F382" s="86">
        <f>$H$129</f>
        <v>0</v>
      </c>
      <c r="G382" s="86">
        <f>$H$130</f>
        <v>0</v>
      </c>
      <c r="H382" s="86">
        <f>$H$131</f>
        <v>0</v>
      </c>
      <c r="I382" s="86">
        <f>$H$132</f>
        <v>0</v>
      </c>
      <c r="J382" s="86">
        <f>$H$133</f>
        <v>0</v>
      </c>
      <c r="K382" s="259">
        <f>$H$134</f>
        <v>0</v>
      </c>
      <c r="L382" s="259"/>
      <c r="M382" s="259">
        <f>$H$135</f>
        <v>0</v>
      </c>
      <c r="N382" s="259"/>
      <c r="O382" s="259">
        <f>$H$136</f>
        <v>0</v>
      </c>
      <c r="P382" s="259"/>
      <c r="Q382" s="86">
        <f>$H$137</f>
        <v>0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2"/>
      <c r="B383" s="39" t="s">
        <v>136</v>
      </c>
      <c r="C383" s="74"/>
      <c r="D383" s="74"/>
      <c r="E383" s="74"/>
      <c r="F383" s="74"/>
      <c r="G383" s="74"/>
      <c r="H383" s="74"/>
      <c r="I383" s="74"/>
      <c r="J383" s="74"/>
      <c r="K383" s="253"/>
      <c r="L383" s="254"/>
      <c r="M383" s="253"/>
      <c r="N383" s="254"/>
      <c r="O383" s="253"/>
      <c r="P383" s="254"/>
      <c r="Q383" s="74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2"/>
      <c r="B384" s="272" t="s">
        <v>88</v>
      </c>
      <c r="C384" s="10">
        <f>IF(C383="X",($L$126),(0))</f>
        <v>0</v>
      </c>
      <c r="D384" s="10">
        <f>IF(D383="X",($L$127),(0))</f>
        <v>0</v>
      </c>
      <c r="E384" s="10">
        <f>IF(E383="X",($L$128),(0))</f>
        <v>0</v>
      </c>
      <c r="F384" s="10">
        <f>IF(F383="X",($L$133),(0))</f>
        <v>0</v>
      </c>
      <c r="G384" s="10">
        <f>IF(G383="X",($L$130),(0))</f>
        <v>0</v>
      </c>
      <c r="H384" s="10">
        <f>IF(H383="X",($L$131),(0))</f>
        <v>0</v>
      </c>
      <c r="I384" s="10">
        <f>IF(I383="X",($L$132),(0))</f>
        <v>0</v>
      </c>
      <c r="J384" s="10">
        <f>IF(J383="X",($L$134),(0))</f>
        <v>0</v>
      </c>
      <c r="K384" s="249">
        <f>IF(K383="X",($L$129),(0))</f>
        <v>0</v>
      </c>
      <c r="L384" s="250"/>
      <c r="M384" s="249">
        <f>IF(M383="X",($L$135),(0))</f>
        <v>0</v>
      </c>
      <c r="N384" s="250"/>
      <c r="O384" s="249">
        <f>IF(O383="X",($L$137),(0))</f>
        <v>0</v>
      </c>
      <c r="P384" s="250"/>
      <c r="Q384" s="10">
        <f>IF(Q383="X",($L$136),(0))</f>
        <v>0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2"/>
      <c r="B385" s="273"/>
      <c r="C385" s="86">
        <f>$K$126</f>
        <v>0</v>
      </c>
      <c r="D385" s="86">
        <f>$K$127</f>
        <v>0</v>
      </c>
      <c r="E385" s="86">
        <f>$K$128</f>
        <v>0</v>
      </c>
      <c r="F385" s="86">
        <f>$K$129</f>
        <v>0</v>
      </c>
      <c r="G385" s="86">
        <f>$K$130</f>
        <v>0</v>
      </c>
      <c r="H385" s="86">
        <f>$K$131</f>
        <v>0</v>
      </c>
      <c r="I385" s="86">
        <f>$K$132</f>
        <v>0</v>
      </c>
      <c r="J385" s="86">
        <f>$K$133</f>
        <v>0</v>
      </c>
      <c r="K385" s="259">
        <f>$K$134</f>
        <v>0</v>
      </c>
      <c r="L385" s="259"/>
      <c r="M385" s="259">
        <f>$K$135</f>
        <v>0</v>
      </c>
      <c r="N385" s="259"/>
      <c r="O385" s="259">
        <f>$K$136</f>
        <v>0</v>
      </c>
      <c r="P385" s="259"/>
      <c r="Q385" s="86">
        <f>$K$137</f>
        <v>0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2"/>
      <c r="B386" s="194" t="s">
        <v>46</v>
      </c>
      <c r="C386" s="194"/>
      <c r="D386" s="255">
        <f>SUM(C375:Q375,C378:Q378,C381:Q381,C384:Q384,)</f>
        <v>0</v>
      </c>
      <c r="E386" s="256"/>
      <c r="F386" s="257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2"/>
      <c r="B387" s="151" t="s">
        <v>47</v>
      </c>
      <c r="C387" s="151"/>
      <c r="D387" s="112" t="e">
        <f>D386/(O373-O356)</f>
        <v>#DIV/0!</v>
      </c>
      <c r="E387" s="113"/>
      <c r="F387" s="11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8.75" x14ac:dyDescent="0.2">
      <c r="A389" s="2"/>
      <c r="B389" s="152" t="s">
        <v>65</v>
      </c>
      <c r="C389" s="152"/>
      <c r="D389" s="152"/>
      <c r="E389" s="152"/>
      <c r="F389" s="152"/>
      <c r="G389" s="152"/>
      <c r="H389" s="152"/>
      <c r="I389" s="152"/>
      <c r="J389" s="152"/>
      <c r="K389" s="152"/>
      <c r="L389" s="152"/>
      <c r="M389" s="152"/>
      <c r="N389" s="152"/>
      <c r="O389" s="75" t="s">
        <v>18</v>
      </c>
      <c r="P389" s="280"/>
      <c r="Q389" s="281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2"/>
      <c r="B390" s="27" t="s">
        <v>55</v>
      </c>
      <c r="C390" s="282" t="s">
        <v>83</v>
      </c>
      <c r="D390" s="283"/>
      <c r="E390" s="283"/>
      <c r="F390" s="283"/>
      <c r="G390" s="283"/>
      <c r="H390" s="283"/>
      <c r="I390" s="283"/>
      <c r="J390" s="283"/>
      <c r="K390" s="283"/>
      <c r="L390" s="283"/>
      <c r="M390" s="284"/>
      <c r="N390" s="27" t="s">
        <v>84</v>
      </c>
      <c r="O390" s="285"/>
      <c r="P390" s="285"/>
      <c r="Q390" s="285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2"/>
      <c r="B391" s="39" t="s">
        <v>136</v>
      </c>
      <c r="C391" s="74"/>
      <c r="D391" s="74"/>
      <c r="E391" s="74"/>
      <c r="F391" s="74"/>
      <c r="G391" s="74"/>
      <c r="H391" s="74"/>
      <c r="I391" s="74"/>
      <c r="J391" s="74"/>
      <c r="K391" s="253"/>
      <c r="L391" s="254"/>
      <c r="M391" s="253"/>
      <c r="N391" s="254"/>
      <c r="O391" s="253"/>
      <c r="P391" s="254"/>
      <c r="Q391" s="74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2"/>
      <c r="B392" s="272" t="s">
        <v>78</v>
      </c>
      <c r="C392" s="10">
        <f>IF(C391="X",($C$126),(0))</f>
        <v>0</v>
      </c>
      <c r="D392" s="10">
        <f>IF(D391="X",($C$127),(0))</f>
        <v>0</v>
      </c>
      <c r="E392" s="10">
        <f>IF(E391="X",($C$128),(0))</f>
        <v>0</v>
      </c>
      <c r="F392" s="10">
        <f>IF(F391="X",($C$133),(0))</f>
        <v>0</v>
      </c>
      <c r="G392" s="10">
        <f>IF(G391="X",($C$130),(0))</f>
        <v>0</v>
      </c>
      <c r="H392" s="10">
        <f>IF(H391="X",($C$131),(0))</f>
        <v>0</v>
      </c>
      <c r="I392" s="10">
        <f>IF(I391="X",($C$132),(0))</f>
        <v>0</v>
      </c>
      <c r="J392" s="10">
        <f>IF(J391="X",($C$134),(0))</f>
        <v>0</v>
      </c>
      <c r="K392" s="249">
        <f>IF(K391="X",($C$129),(0))</f>
        <v>0</v>
      </c>
      <c r="L392" s="250"/>
      <c r="M392" s="249">
        <f>IF(M391="X",($C$135),(0))</f>
        <v>0</v>
      </c>
      <c r="N392" s="250"/>
      <c r="O392" s="249">
        <f>IF(O391="X",($C$137),(0))</f>
        <v>0</v>
      </c>
      <c r="P392" s="250"/>
      <c r="Q392" s="10">
        <f>IF(Q391="X",($C$136),(0))</f>
        <v>0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2"/>
      <c r="B393" s="273"/>
      <c r="C393" s="86" t="str">
        <f>$B$126</f>
        <v>3º Eixo</v>
      </c>
      <c r="D393" s="86">
        <f>$B$127</f>
        <v>0</v>
      </c>
      <c r="E393" s="86" t="str">
        <f>$B$128</f>
        <v>Realizado</v>
      </c>
      <c r="F393" s="86" t="str">
        <f>$B$129</f>
        <v>4º Eixo</v>
      </c>
      <c r="G393" s="86">
        <f>$B$130</f>
        <v>0</v>
      </c>
      <c r="H393" s="86" t="str">
        <f>$B$131</f>
        <v>Total de Gastos</v>
      </c>
      <c r="I393" s="86" t="str">
        <f>$B$132</f>
        <v>Custo por kM</v>
      </c>
      <c r="J393" s="86">
        <f>$B$133</f>
        <v>0</v>
      </c>
      <c r="K393" s="259" t="str">
        <f>$B$134</f>
        <v>Troca e Manutenção dos Freios</v>
      </c>
      <c r="L393" s="259"/>
      <c r="M393" s="259" t="str">
        <f>$B$135</f>
        <v>Posição</v>
      </c>
      <c r="N393" s="259"/>
      <c r="O393" s="259" t="str">
        <f>$B$136</f>
        <v>Realizado</v>
      </c>
      <c r="P393" s="259"/>
      <c r="Q393" s="86" t="str">
        <f>$B$137</f>
        <v>1º Eixo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2"/>
      <c r="B394" s="39" t="s">
        <v>136</v>
      </c>
      <c r="C394" s="74" t="s">
        <v>105</v>
      </c>
      <c r="D394" s="74"/>
      <c r="E394" s="74"/>
      <c r="F394" s="74"/>
      <c r="G394" s="74" t="s">
        <v>105</v>
      </c>
      <c r="H394" s="74" t="s">
        <v>105</v>
      </c>
      <c r="I394" s="74" t="s">
        <v>105</v>
      </c>
      <c r="J394" s="74"/>
      <c r="K394" s="253"/>
      <c r="L394" s="254"/>
      <c r="M394" s="253" t="s">
        <v>105</v>
      </c>
      <c r="N394" s="254"/>
      <c r="O394" s="253" t="s">
        <v>105</v>
      </c>
      <c r="P394" s="254"/>
      <c r="Q394" s="74" t="s">
        <v>105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2"/>
      <c r="B395" s="272" t="s">
        <v>80</v>
      </c>
      <c r="C395" s="10">
        <f>IF(C394="X",($F$126),(0))</f>
        <v>0</v>
      </c>
      <c r="D395" s="10">
        <f>IF(D394="X",($F$127),(0))</f>
        <v>0</v>
      </c>
      <c r="E395" s="10">
        <f>IF(E394="X",($F$128),(0))</f>
        <v>0</v>
      </c>
      <c r="F395" s="10">
        <f>IF(F394="X",($F$133),(0))</f>
        <v>0</v>
      </c>
      <c r="G395" s="10">
        <f>IF(G394="X",($F$130),(0))</f>
        <v>0</v>
      </c>
      <c r="H395" s="10">
        <f>IF(H394="X",($F$131),(0))</f>
        <v>0</v>
      </c>
      <c r="I395" s="10">
        <f>IF(I394="X",($F$132),(0))</f>
        <v>0</v>
      </c>
      <c r="J395" s="10">
        <f>IF(J394="X",($F$134),(0))</f>
        <v>0</v>
      </c>
      <c r="K395" s="249">
        <f>IF(K394="X",($F$129),(0))</f>
        <v>0</v>
      </c>
      <c r="L395" s="250"/>
      <c r="M395" s="249">
        <f>IF(M394="X",($F$135),(0))</f>
        <v>0</v>
      </c>
      <c r="N395" s="250"/>
      <c r="O395" s="249">
        <f>IF(O394="X",($F$137),(0))</f>
        <v>0</v>
      </c>
      <c r="P395" s="250"/>
      <c r="Q395" s="10">
        <f>IF(Q394="X",($F$136),(0))</f>
        <v>0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2"/>
      <c r="B396" s="273"/>
      <c r="C396" s="86">
        <f>$E$126</f>
        <v>0</v>
      </c>
      <c r="D396" s="86">
        <f>$E$127</f>
        <v>0</v>
      </c>
      <c r="E396" s="86">
        <f>$E$128</f>
        <v>0</v>
      </c>
      <c r="F396" s="86">
        <f>$E$129</f>
        <v>0</v>
      </c>
      <c r="G396" s="86">
        <f>$E$130</f>
        <v>0</v>
      </c>
      <c r="H396" s="86">
        <f>$E$131</f>
        <v>0</v>
      </c>
      <c r="I396" s="86">
        <f>$E$132</f>
        <v>0</v>
      </c>
      <c r="J396" s="86">
        <f>$E$133</f>
        <v>0</v>
      </c>
      <c r="K396" s="259">
        <f>$E$134</f>
        <v>0</v>
      </c>
      <c r="L396" s="259"/>
      <c r="M396" s="259">
        <f>$E$135</f>
        <v>0</v>
      </c>
      <c r="N396" s="259"/>
      <c r="O396" s="259">
        <f>$E$136</f>
        <v>0</v>
      </c>
      <c r="P396" s="259"/>
      <c r="Q396" s="86">
        <f>$E$137</f>
        <v>0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2"/>
      <c r="B397" s="39" t="s">
        <v>136</v>
      </c>
      <c r="C397" s="74" t="s">
        <v>105</v>
      </c>
      <c r="D397" s="74"/>
      <c r="E397" s="74"/>
      <c r="F397" s="74"/>
      <c r="G397" s="74" t="s">
        <v>105</v>
      </c>
      <c r="H397" s="74" t="s">
        <v>105</v>
      </c>
      <c r="I397" s="74" t="s">
        <v>105</v>
      </c>
      <c r="J397" s="74"/>
      <c r="K397" s="253"/>
      <c r="L397" s="254"/>
      <c r="M397" s="253" t="s">
        <v>105</v>
      </c>
      <c r="N397" s="254"/>
      <c r="O397" s="253" t="s">
        <v>105</v>
      </c>
      <c r="P397" s="254"/>
      <c r="Q397" s="74" t="s">
        <v>105</v>
      </c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2"/>
      <c r="B398" s="272" t="s">
        <v>81</v>
      </c>
      <c r="C398" s="10">
        <f>IF(C397="X",($I$126),(0))</f>
        <v>0</v>
      </c>
      <c r="D398" s="10">
        <f>IF(D397="X",($I$127),(0))</f>
        <v>0</v>
      </c>
      <c r="E398" s="10">
        <f>IF(E397="X",($I$128),(0))</f>
        <v>0</v>
      </c>
      <c r="F398" s="10">
        <f>IF(F397="X",($I$133),(0))</f>
        <v>0</v>
      </c>
      <c r="G398" s="10">
        <f>IF(G397="X",($I$130),(0))</f>
        <v>0</v>
      </c>
      <c r="H398" s="10">
        <f>IF(H397="X",($I$131),(0))</f>
        <v>0</v>
      </c>
      <c r="I398" s="10">
        <f>IF(I397="X",($I$132),(0))</f>
        <v>0</v>
      </c>
      <c r="J398" s="10">
        <f>IF(J397="X",($I$134),(0))</f>
        <v>0</v>
      </c>
      <c r="K398" s="249">
        <f>IF(K397="X",($I$129),(0))</f>
        <v>0</v>
      </c>
      <c r="L398" s="250"/>
      <c r="M398" s="249">
        <f>IF(M397="X",($I$135),(0))</f>
        <v>0</v>
      </c>
      <c r="N398" s="250"/>
      <c r="O398" s="249">
        <f>IF(O397="X",($I$137),(0))</f>
        <v>0</v>
      </c>
      <c r="P398" s="250"/>
      <c r="Q398" s="10">
        <f>IF(Q397="X",($I$136),(0))</f>
        <v>0</v>
      </c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2"/>
      <c r="B399" s="273"/>
      <c r="C399" s="86">
        <f>$H$126</f>
        <v>0</v>
      </c>
      <c r="D399" s="86">
        <f>$H$127</f>
        <v>0</v>
      </c>
      <c r="E399" s="86">
        <f>$H$128</f>
        <v>0</v>
      </c>
      <c r="F399" s="86">
        <f>$H$129</f>
        <v>0</v>
      </c>
      <c r="G399" s="86">
        <f>$H$130</f>
        <v>0</v>
      </c>
      <c r="H399" s="86">
        <f>$H$131</f>
        <v>0</v>
      </c>
      <c r="I399" s="86">
        <f>$H$132</f>
        <v>0</v>
      </c>
      <c r="J399" s="86">
        <f>$H$133</f>
        <v>0</v>
      </c>
      <c r="K399" s="259">
        <f>$H$134</f>
        <v>0</v>
      </c>
      <c r="L399" s="259"/>
      <c r="M399" s="259">
        <f>$H$135</f>
        <v>0</v>
      </c>
      <c r="N399" s="259"/>
      <c r="O399" s="259">
        <f>$H$136</f>
        <v>0</v>
      </c>
      <c r="P399" s="259"/>
      <c r="Q399" s="86">
        <f>$H$137</f>
        <v>0</v>
      </c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2"/>
      <c r="B400" s="39" t="s">
        <v>136</v>
      </c>
      <c r="C400" s="74"/>
      <c r="D400" s="74"/>
      <c r="E400" s="74"/>
      <c r="F400" s="74"/>
      <c r="G400" s="74"/>
      <c r="H400" s="74"/>
      <c r="I400" s="74"/>
      <c r="J400" s="74"/>
      <c r="K400" s="253"/>
      <c r="L400" s="254"/>
      <c r="M400" s="253"/>
      <c r="N400" s="254"/>
      <c r="O400" s="253"/>
      <c r="P400" s="254"/>
      <c r="Q400" s="74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2"/>
      <c r="B401" s="272" t="s">
        <v>88</v>
      </c>
      <c r="C401" s="10">
        <f>IF(C400="X",($L$126),(0))</f>
        <v>0</v>
      </c>
      <c r="D401" s="10">
        <f>IF(D400="X",($L$127),(0))</f>
        <v>0</v>
      </c>
      <c r="E401" s="10">
        <f>IF(E400="X",($L$128),(0))</f>
        <v>0</v>
      </c>
      <c r="F401" s="10">
        <f>IF(F400="X",($L$133),(0))</f>
        <v>0</v>
      </c>
      <c r="G401" s="10">
        <f>IF(G400="X",($L$130),(0))</f>
        <v>0</v>
      </c>
      <c r="H401" s="10">
        <f>IF(H400="X",($L$131),(0))</f>
        <v>0</v>
      </c>
      <c r="I401" s="10">
        <f>IF(I400="X",($L$132),(0))</f>
        <v>0</v>
      </c>
      <c r="J401" s="10">
        <f>IF(J400="X",($L$134),(0))</f>
        <v>0</v>
      </c>
      <c r="K401" s="249">
        <f>IF(K400="X",($L$129),(0))</f>
        <v>0</v>
      </c>
      <c r="L401" s="250"/>
      <c r="M401" s="249">
        <f>IF(M400="X",($L$135),(0))</f>
        <v>0</v>
      </c>
      <c r="N401" s="250"/>
      <c r="O401" s="249">
        <f>IF(O400="X",($L$137),(0))</f>
        <v>0</v>
      </c>
      <c r="P401" s="250"/>
      <c r="Q401" s="10">
        <f>IF(Q400="X",($L$136),(0))</f>
        <v>0</v>
      </c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2"/>
      <c r="B402" s="273"/>
      <c r="C402" s="86">
        <f>$K$126</f>
        <v>0</v>
      </c>
      <c r="D402" s="86">
        <f>$K$127</f>
        <v>0</v>
      </c>
      <c r="E402" s="86">
        <f>$K$128</f>
        <v>0</v>
      </c>
      <c r="F402" s="86">
        <f>$K$129</f>
        <v>0</v>
      </c>
      <c r="G402" s="86">
        <f>$K$130</f>
        <v>0</v>
      </c>
      <c r="H402" s="86">
        <f>$K$131</f>
        <v>0</v>
      </c>
      <c r="I402" s="86">
        <f>$K$132</f>
        <v>0</v>
      </c>
      <c r="J402" s="86">
        <f>$K$133</f>
        <v>0</v>
      </c>
      <c r="K402" s="259">
        <f>$K$134</f>
        <v>0</v>
      </c>
      <c r="L402" s="259"/>
      <c r="M402" s="259">
        <f>$K$135</f>
        <v>0</v>
      </c>
      <c r="N402" s="259"/>
      <c r="O402" s="259">
        <f>$K$136</f>
        <v>0</v>
      </c>
      <c r="P402" s="259"/>
      <c r="Q402" s="86">
        <f>$K$137</f>
        <v>0</v>
      </c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2"/>
      <c r="B403" s="194" t="s">
        <v>46</v>
      </c>
      <c r="C403" s="194"/>
      <c r="D403" s="255">
        <f>SUM(C392:Q392,C395:Q395,C398:Q398,C401:Q401,)</f>
        <v>0</v>
      </c>
      <c r="E403" s="256"/>
      <c r="F403" s="257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2"/>
      <c r="B404" s="151" t="s">
        <v>47</v>
      </c>
      <c r="C404" s="151"/>
      <c r="D404" s="112" t="e">
        <f>D403/(O390-P388)</f>
        <v>#DIV/0!</v>
      </c>
      <c r="E404" s="113"/>
      <c r="F404" s="11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8.75" x14ac:dyDescent="0.2">
      <c r="A406" s="2"/>
      <c r="B406" s="152" t="s">
        <v>65</v>
      </c>
      <c r="C406" s="152"/>
      <c r="D406" s="152"/>
      <c r="E406" s="152"/>
      <c r="F406" s="152"/>
      <c r="G406" s="152"/>
      <c r="H406" s="152"/>
      <c r="I406" s="152"/>
      <c r="J406" s="152"/>
      <c r="K406" s="152"/>
      <c r="L406" s="152"/>
      <c r="M406" s="152"/>
      <c r="N406" s="152"/>
      <c r="O406" s="75" t="s">
        <v>18</v>
      </c>
      <c r="P406" s="280"/>
      <c r="Q406" s="281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2"/>
      <c r="B407" s="27" t="s">
        <v>55</v>
      </c>
      <c r="C407" s="282" t="s">
        <v>83</v>
      </c>
      <c r="D407" s="283"/>
      <c r="E407" s="283"/>
      <c r="F407" s="283"/>
      <c r="G407" s="283"/>
      <c r="H407" s="283"/>
      <c r="I407" s="283"/>
      <c r="J407" s="283"/>
      <c r="K407" s="283"/>
      <c r="L407" s="283"/>
      <c r="M407" s="284"/>
      <c r="N407" s="27" t="s">
        <v>84</v>
      </c>
      <c r="O407" s="285"/>
      <c r="P407" s="285"/>
      <c r="Q407" s="285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2"/>
      <c r="B408" s="39" t="s">
        <v>136</v>
      </c>
      <c r="C408" s="74"/>
      <c r="D408" s="74"/>
      <c r="E408" s="74"/>
      <c r="F408" s="74"/>
      <c r="G408" s="74" t="s">
        <v>105</v>
      </c>
      <c r="H408" s="74" t="s">
        <v>105</v>
      </c>
      <c r="I408" s="74" t="s">
        <v>105</v>
      </c>
      <c r="J408" s="74"/>
      <c r="K408" s="253"/>
      <c r="L408" s="254"/>
      <c r="M408" s="253"/>
      <c r="N408" s="254"/>
      <c r="O408" s="253"/>
      <c r="P408" s="254"/>
      <c r="Q408" s="74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2"/>
      <c r="B409" s="272" t="s">
        <v>78</v>
      </c>
      <c r="C409" s="10">
        <f>IF(C408="X",($C$126),(0))</f>
        <v>0</v>
      </c>
      <c r="D409" s="10">
        <f>IF(D408="X",($C$127),(0))</f>
        <v>0</v>
      </c>
      <c r="E409" s="10">
        <f>IF(E408="X",($C$128),(0))</f>
        <v>0</v>
      </c>
      <c r="F409" s="10">
        <f>IF(F408="X",($C$133),(0))</f>
        <v>0</v>
      </c>
      <c r="G409" s="10">
        <f>IF(G408="X",($C$130),(0))</f>
        <v>0</v>
      </c>
      <c r="H409" s="10">
        <f>IF(H408="X",($C$131),(0))</f>
        <v>0</v>
      </c>
      <c r="I409" s="10">
        <f>IF(I408="X",($C$132),(0))</f>
        <v>0</v>
      </c>
      <c r="J409" s="10">
        <f>IF(J408="X",($C$134),(0))</f>
        <v>0</v>
      </c>
      <c r="K409" s="249">
        <f>IF(K408="X",($C$129),(0))</f>
        <v>0</v>
      </c>
      <c r="L409" s="250"/>
      <c r="M409" s="249">
        <f>IF(M408="X",($C$135),(0))</f>
        <v>0</v>
      </c>
      <c r="N409" s="250"/>
      <c r="O409" s="249">
        <f>IF(O408="X",($C$137),(0))</f>
        <v>0</v>
      </c>
      <c r="P409" s="250"/>
      <c r="Q409" s="10">
        <f>IF(Q408="X",($C$136),(0))</f>
        <v>0</v>
      </c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2"/>
      <c r="B410" s="273"/>
      <c r="C410" s="86" t="str">
        <f>$B$126</f>
        <v>3º Eixo</v>
      </c>
      <c r="D410" s="86">
        <f>$B$127</f>
        <v>0</v>
      </c>
      <c r="E410" s="86" t="str">
        <f>$B$128</f>
        <v>Realizado</v>
      </c>
      <c r="F410" s="86" t="str">
        <f>$B$129</f>
        <v>4º Eixo</v>
      </c>
      <c r="G410" s="86">
        <f>$B$130</f>
        <v>0</v>
      </c>
      <c r="H410" s="86" t="str">
        <f>$B$131</f>
        <v>Total de Gastos</v>
      </c>
      <c r="I410" s="86" t="str">
        <f>$B$132</f>
        <v>Custo por kM</v>
      </c>
      <c r="J410" s="86">
        <f>$B$133</f>
        <v>0</v>
      </c>
      <c r="K410" s="259" t="str">
        <f>$B$134</f>
        <v>Troca e Manutenção dos Freios</v>
      </c>
      <c r="L410" s="259"/>
      <c r="M410" s="259" t="str">
        <f>$B$135</f>
        <v>Posição</v>
      </c>
      <c r="N410" s="259"/>
      <c r="O410" s="259" t="str">
        <f>$B$136</f>
        <v>Realizado</v>
      </c>
      <c r="P410" s="259"/>
      <c r="Q410" s="86" t="str">
        <f>$B$137</f>
        <v>1º Eixo</v>
      </c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2"/>
      <c r="B411" s="39" t="s">
        <v>136</v>
      </c>
      <c r="C411" s="74"/>
      <c r="D411" s="74"/>
      <c r="E411" s="74"/>
      <c r="F411" s="74"/>
      <c r="G411" s="74"/>
      <c r="H411" s="74"/>
      <c r="I411" s="74"/>
      <c r="J411" s="74"/>
      <c r="K411" s="253"/>
      <c r="L411" s="254"/>
      <c r="M411" s="253"/>
      <c r="N411" s="254"/>
      <c r="O411" s="253"/>
      <c r="P411" s="254"/>
      <c r="Q411" s="74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2"/>
      <c r="B412" s="272" t="s">
        <v>80</v>
      </c>
      <c r="C412" s="10">
        <f>IF(C411="X",($F$126),(0))</f>
        <v>0</v>
      </c>
      <c r="D412" s="10">
        <f>IF(D411="X",($F$127),(0))</f>
        <v>0</v>
      </c>
      <c r="E412" s="10">
        <f>IF(E411="X",($F$128),(0))</f>
        <v>0</v>
      </c>
      <c r="F412" s="10">
        <f>IF(F411="X",($F$133),(0))</f>
        <v>0</v>
      </c>
      <c r="G412" s="10">
        <f>IF(G411="X",($F$130),(0))</f>
        <v>0</v>
      </c>
      <c r="H412" s="10">
        <f>IF(H411="X",($F$131),(0))</f>
        <v>0</v>
      </c>
      <c r="I412" s="10">
        <f>IF(I411="X",($F$132),(0))</f>
        <v>0</v>
      </c>
      <c r="J412" s="10">
        <f>IF(J411="X",($F$134),(0))</f>
        <v>0</v>
      </c>
      <c r="K412" s="249">
        <f>IF(K411="X",($F$129),(0))</f>
        <v>0</v>
      </c>
      <c r="L412" s="250"/>
      <c r="M412" s="249">
        <f>IF(M411="X",($F$135),(0))</f>
        <v>0</v>
      </c>
      <c r="N412" s="250"/>
      <c r="O412" s="249">
        <f>IF(O411="X",($F$137),(0))</f>
        <v>0</v>
      </c>
      <c r="P412" s="250"/>
      <c r="Q412" s="10">
        <f>IF(Q411="X",($F$136),(0))</f>
        <v>0</v>
      </c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2"/>
      <c r="B413" s="273"/>
      <c r="C413" s="86">
        <f>$E$126</f>
        <v>0</v>
      </c>
      <c r="D413" s="86">
        <f>$E$127</f>
        <v>0</v>
      </c>
      <c r="E413" s="86">
        <f>$E$128</f>
        <v>0</v>
      </c>
      <c r="F413" s="86">
        <f>$E$129</f>
        <v>0</v>
      </c>
      <c r="G413" s="86">
        <f>$E$130</f>
        <v>0</v>
      </c>
      <c r="H413" s="86">
        <f>$E$131</f>
        <v>0</v>
      </c>
      <c r="I413" s="86">
        <f>$E$132</f>
        <v>0</v>
      </c>
      <c r="J413" s="86">
        <f>$E$133</f>
        <v>0</v>
      </c>
      <c r="K413" s="259">
        <f>$E$134</f>
        <v>0</v>
      </c>
      <c r="L413" s="259"/>
      <c r="M413" s="259">
        <f>$E$135</f>
        <v>0</v>
      </c>
      <c r="N413" s="259"/>
      <c r="O413" s="259">
        <f>$E$136</f>
        <v>0</v>
      </c>
      <c r="P413" s="259"/>
      <c r="Q413" s="86">
        <f>$E$137</f>
        <v>0</v>
      </c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2"/>
      <c r="B414" s="39" t="s">
        <v>136</v>
      </c>
      <c r="C414" s="74"/>
      <c r="D414" s="74"/>
      <c r="E414" s="74"/>
      <c r="F414" s="74"/>
      <c r="G414" s="74"/>
      <c r="H414" s="74"/>
      <c r="I414" s="74"/>
      <c r="J414" s="74"/>
      <c r="K414" s="253"/>
      <c r="L414" s="254"/>
      <c r="M414" s="253"/>
      <c r="N414" s="254"/>
      <c r="O414" s="253" t="s">
        <v>105</v>
      </c>
      <c r="P414" s="254"/>
      <c r="Q414" s="74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2"/>
      <c r="B415" s="272" t="s">
        <v>81</v>
      </c>
      <c r="C415" s="10">
        <f>IF(C414="X",($I$126),(0))</f>
        <v>0</v>
      </c>
      <c r="D415" s="10">
        <f>IF(D414="X",($I$127),(0))</f>
        <v>0</v>
      </c>
      <c r="E415" s="10">
        <f>IF(E414="X",($I$128),(0))</f>
        <v>0</v>
      </c>
      <c r="F415" s="10">
        <f>IF(F414="X",($I$133),(0))</f>
        <v>0</v>
      </c>
      <c r="G415" s="10">
        <f>IF(G414="X",($I$130),(0))</f>
        <v>0</v>
      </c>
      <c r="H415" s="10">
        <f>IF(H414="X",($I$131),(0))</f>
        <v>0</v>
      </c>
      <c r="I415" s="10">
        <f>IF(I414="X",($I$132),(0))</f>
        <v>0</v>
      </c>
      <c r="J415" s="10">
        <f>IF(J414="X",($I$134),(0))</f>
        <v>0</v>
      </c>
      <c r="K415" s="249">
        <f>IF(K414="X",($I$129),(0))</f>
        <v>0</v>
      </c>
      <c r="L415" s="250"/>
      <c r="M415" s="249">
        <f>IF(M414="X",($I$135),(0))</f>
        <v>0</v>
      </c>
      <c r="N415" s="250"/>
      <c r="O415" s="249">
        <f>IF(O414="X",($I$137),(0))</f>
        <v>0</v>
      </c>
      <c r="P415" s="250"/>
      <c r="Q415" s="10">
        <f>IF(Q414="X",($I$136),(0))</f>
        <v>0</v>
      </c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2"/>
      <c r="B416" s="273"/>
      <c r="C416" s="86">
        <f>$H$126</f>
        <v>0</v>
      </c>
      <c r="D416" s="86">
        <f>$H$127</f>
        <v>0</v>
      </c>
      <c r="E416" s="86">
        <f>$H$128</f>
        <v>0</v>
      </c>
      <c r="F416" s="86">
        <f>$H$129</f>
        <v>0</v>
      </c>
      <c r="G416" s="86">
        <f>$H$130</f>
        <v>0</v>
      </c>
      <c r="H416" s="86">
        <f>$H$131</f>
        <v>0</v>
      </c>
      <c r="I416" s="86">
        <f>$H$132</f>
        <v>0</v>
      </c>
      <c r="J416" s="86">
        <f>$H$133</f>
        <v>0</v>
      </c>
      <c r="K416" s="259">
        <f>$H$134</f>
        <v>0</v>
      </c>
      <c r="L416" s="259"/>
      <c r="M416" s="259">
        <f>$H$135</f>
        <v>0</v>
      </c>
      <c r="N416" s="259"/>
      <c r="O416" s="259">
        <f>$H$136</f>
        <v>0</v>
      </c>
      <c r="P416" s="259"/>
      <c r="Q416" s="86">
        <f>$H$137</f>
        <v>0</v>
      </c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2"/>
      <c r="B417" s="39" t="s">
        <v>136</v>
      </c>
      <c r="C417" s="74"/>
      <c r="D417" s="74"/>
      <c r="E417" s="74"/>
      <c r="F417" s="74"/>
      <c r="G417" s="74"/>
      <c r="H417" s="74"/>
      <c r="I417" s="74"/>
      <c r="J417" s="74"/>
      <c r="K417" s="253"/>
      <c r="L417" s="254"/>
      <c r="M417" s="253"/>
      <c r="N417" s="254"/>
      <c r="O417" s="253"/>
      <c r="P417" s="254"/>
      <c r="Q417" s="74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2"/>
      <c r="B418" s="272" t="s">
        <v>88</v>
      </c>
      <c r="C418" s="10">
        <f>IF(C417="X",($L$126),(0))</f>
        <v>0</v>
      </c>
      <c r="D418" s="10">
        <f>IF(D417="X",($L$127),(0))</f>
        <v>0</v>
      </c>
      <c r="E418" s="10">
        <f>IF(E417="X",($L$128),(0))</f>
        <v>0</v>
      </c>
      <c r="F418" s="10">
        <f>IF(F417="X",($L$133),(0))</f>
        <v>0</v>
      </c>
      <c r="G418" s="10">
        <f>IF(G417="X",($L$130),(0))</f>
        <v>0</v>
      </c>
      <c r="H418" s="10">
        <f>IF(H417="X",($L$131),(0))</f>
        <v>0</v>
      </c>
      <c r="I418" s="10">
        <f>IF(I417="X",($L$132),(0))</f>
        <v>0</v>
      </c>
      <c r="J418" s="10">
        <f>IF(J417="X",($L$134),(0))</f>
        <v>0</v>
      </c>
      <c r="K418" s="249">
        <f>IF(K417="X",($L$129),(0))</f>
        <v>0</v>
      </c>
      <c r="L418" s="250"/>
      <c r="M418" s="249">
        <f>IF(M417="X",($L$135),(0))</f>
        <v>0</v>
      </c>
      <c r="N418" s="250"/>
      <c r="O418" s="249">
        <f>IF(O417="X",($L$137),(0))</f>
        <v>0</v>
      </c>
      <c r="P418" s="250"/>
      <c r="Q418" s="10">
        <f>IF(Q417="X",($L$136),(0))</f>
        <v>0</v>
      </c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2"/>
      <c r="B419" s="273"/>
      <c r="C419" s="86">
        <f>$K$126</f>
        <v>0</v>
      </c>
      <c r="D419" s="86">
        <f>$K$127</f>
        <v>0</v>
      </c>
      <c r="E419" s="86">
        <f>$K$128</f>
        <v>0</v>
      </c>
      <c r="F419" s="86">
        <f>$K$129</f>
        <v>0</v>
      </c>
      <c r="G419" s="86">
        <f>$K$130</f>
        <v>0</v>
      </c>
      <c r="H419" s="86">
        <f>$K$131</f>
        <v>0</v>
      </c>
      <c r="I419" s="86">
        <f>$K$132</f>
        <v>0</v>
      </c>
      <c r="J419" s="86">
        <f>$K$133</f>
        <v>0</v>
      </c>
      <c r="K419" s="259">
        <f>$K$134</f>
        <v>0</v>
      </c>
      <c r="L419" s="259"/>
      <c r="M419" s="259">
        <f>$K$135</f>
        <v>0</v>
      </c>
      <c r="N419" s="259"/>
      <c r="O419" s="259">
        <f>$K$136</f>
        <v>0</v>
      </c>
      <c r="P419" s="259"/>
      <c r="Q419" s="86">
        <f>$K$137</f>
        <v>0</v>
      </c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2"/>
      <c r="B420" s="194" t="s">
        <v>46</v>
      </c>
      <c r="C420" s="194"/>
      <c r="D420" s="255">
        <f>SUM(C409:Q409,C412:Q412,C415:Q415,C418:Q418,)</f>
        <v>0</v>
      </c>
      <c r="E420" s="256"/>
      <c r="F420" s="257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2"/>
      <c r="B421" s="151" t="s">
        <v>47</v>
      </c>
      <c r="C421" s="151"/>
      <c r="D421" s="112" t="e">
        <f>D420/(O407-O390)</f>
        <v>#DIV/0!</v>
      </c>
      <c r="E421" s="113"/>
      <c r="F421" s="11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8.75" x14ac:dyDescent="0.2">
      <c r="A423" s="2"/>
      <c r="B423" s="152" t="s">
        <v>65</v>
      </c>
      <c r="C423" s="152"/>
      <c r="D423" s="152"/>
      <c r="E423" s="152"/>
      <c r="F423" s="152"/>
      <c r="G423" s="152"/>
      <c r="H423" s="152"/>
      <c r="I423" s="152"/>
      <c r="J423" s="152"/>
      <c r="K423" s="152"/>
      <c r="L423" s="152"/>
      <c r="M423" s="152"/>
      <c r="N423" s="152"/>
      <c r="O423" s="75" t="s">
        <v>18</v>
      </c>
      <c r="P423" s="280"/>
      <c r="Q423" s="281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2"/>
      <c r="B424" s="27" t="s">
        <v>55</v>
      </c>
      <c r="C424" s="282" t="s">
        <v>83</v>
      </c>
      <c r="D424" s="283"/>
      <c r="E424" s="283"/>
      <c r="F424" s="283"/>
      <c r="G424" s="283"/>
      <c r="H424" s="283"/>
      <c r="I424" s="283"/>
      <c r="J424" s="283"/>
      <c r="K424" s="283"/>
      <c r="L424" s="283"/>
      <c r="M424" s="284"/>
      <c r="N424" s="27" t="s">
        <v>84</v>
      </c>
      <c r="O424" s="285"/>
      <c r="P424" s="285"/>
      <c r="Q424" s="285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2"/>
      <c r="B425" s="39" t="s">
        <v>136</v>
      </c>
      <c r="C425" s="74"/>
      <c r="D425" s="74"/>
      <c r="E425" s="74"/>
      <c r="F425" s="74"/>
      <c r="G425" s="74"/>
      <c r="H425" s="74"/>
      <c r="I425" s="74"/>
      <c r="J425" s="74"/>
      <c r="K425" s="253"/>
      <c r="L425" s="254"/>
      <c r="M425" s="253"/>
      <c r="N425" s="254"/>
      <c r="O425" s="253"/>
      <c r="P425" s="254"/>
      <c r="Q425" s="74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2"/>
      <c r="B426" s="272" t="s">
        <v>78</v>
      </c>
      <c r="C426" s="10">
        <f>IF(C425="X",($C$126),(0))</f>
        <v>0</v>
      </c>
      <c r="D426" s="10">
        <f>IF(D425="X",($C$127),(0))</f>
        <v>0</v>
      </c>
      <c r="E426" s="10">
        <f>IF(E425="X",($C$128),(0))</f>
        <v>0</v>
      </c>
      <c r="F426" s="10">
        <f>IF(F425="X",($C$133),(0))</f>
        <v>0</v>
      </c>
      <c r="G426" s="10">
        <f>IF(G425="X",($C$130),(0))</f>
        <v>0</v>
      </c>
      <c r="H426" s="10">
        <f>IF(H425="X",($C$131),(0))</f>
        <v>0</v>
      </c>
      <c r="I426" s="10">
        <f>IF(I425="X",($C$132),(0))</f>
        <v>0</v>
      </c>
      <c r="J426" s="10">
        <f>IF(J425="X",($C$134),(0))</f>
        <v>0</v>
      </c>
      <c r="K426" s="249">
        <f>IF(K425="X",($C$129),(0))</f>
        <v>0</v>
      </c>
      <c r="L426" s="250"/>
      <c r="M426" s="249">
        <f>IF(M425="X",($C$135),(0))</f>
        <v>0</v>
      </c>
      <c r="N426" s="250"/>
      <c r="O426" s="249">
        <f>IF(O425="X",($C$137),(0))</f>
        <v>0</v>
      </c>
      <c r="P426" s="250"/>
      <c r="Q426" s="10">
        <f>IF(Q425="X",($C$136),(0))</f>
        <v>0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2"/>
      <c r="B427" s="273"/>
      <c r="C427" s="86" t="str">
        <f>$B$126</f>
        <v>3º Eixo</v>
      </c>
      <c r="D427" s="86">
        <f>$B$127</f>
        <v>0</v>
      </c>
      <c r="E427" s="86" t="str">
        <f>$B$128</f>
        <v>Realizado</v>
      </c>
      <c r="F427" s="86" t="str">
        <f>$B$129</f>
        <v>4º Eixo</v>
      </c>
      <c r="G427" s="86">
        <f>$B$130</f>
        <v>0</v>
      </c>
      <c r="H427" s="86" t="str">
        <f>$B$131</f>
        <v>Total de Gastos</v>
      </c>
      <c r="I427" s="86" t="str">
        <f>$B$132</f>
        <v>Custo por kM</v>
      </c>
      <c r="J427" s="86">
        <f>$B$133</f>
        <v>0</v>
      </c>
      <c r="K427" s="259" t="str">
        <f>$B$134</f>
        <v>Troca e Manutenção dos Freios</v>
      </c>
      <c r="L427" s="259"/>
      <c r="M427" s="259" t="str">
        <f>$B$135</f>
        <v>Posição</v>
      </c>
      <c r="N427" s="259"/>
      <c r="O427" s="259" t="str">
        <f>$B$136</f>
        <v>Realizado</v>
      </c>
      <c r="P427" s="259"/>
      <c r="Q427" s="86" t="str">
        <f>$B$137</f>
        <v>1º Eixo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2"/>
      <c r="B428" s="39" t="s">
        <v>136</v>
      </c>
      <c r="C428" s="74"/>
      <c r="D428" s="74"/>
      <c r="E428" s="74"/>
      <c r="F428" s="74"/>
      <c r="G428" s="74"/>
      <c r="H428" s="74"/>
      <c r="I428" s="74"/>
      <c r="J428" s="74"/>
      <c r="K428" s="253"/>
      <c r="L428" s="254"/>
      <c r="M428" s="253"/>
      <c r="N428" s="254"/>
      <c r="O428" s="253"/>
      <c r="P428" s="254"/>
      <c r="Q428" s="74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2"/>
      <c r="B429" s="272" t="s">
        <v>80</v>
      </c>
      <c r="C429" s="10">
        <f>IF(C428="X",($F$126),(0))</f>
        <v>0</v>
      </c>
      <c r="D429" s="10">
        <f>IF(D428="X",($F$127),(0))</f>
        <v>0</v>
      </c>
      <c r="E429" s="10">
        <f>IF(E428="X",($F$128),(0))</f>
        <v>0</v>
      </c>
      <c r="F429" s="10">
        <f>IF(F428="X",($F$133),(0))</f>
        <v>0</v>
      </c>
      <c r="G429" s="10">
        <f>IF(G428="X",($F$130),(0))</f>
        <v>0</v>
      </c>
      <c r="H429" s="10">
        <f>IF(H428="X",($F$131),(0))</f>
        <v>0</v>
      </c>
      <c r="I429" s="10">
        <f>IF(I428="X",($F$132),(0))</f>
        <v>0</v>
      </c>
      <c r="J429" s="10">
        <f>IF(J428="X",($F$134),(0))</f>
        <v>0</v>
      </c>
      <c r="K429" s="249">
        <f>IF(K428="X",($F$129),(0))</f>
        <v>0</v>
      </c>
      <c r="L429" s="250"/>
      <c r="M429" s="249">
        <f>IF(M428="X",($F$135),(0))</f>
        <v>0</v>
      </c>
      <c r="N429" s="250"/>
      <c r="O429" s="249">
        <f>IF(O428="X",($F$137),(0))</f>
        <v>0</v>
      </c>
      <c r="P429" s="250"/>
      <c r="Q429" s="10">
        <f>IF(Q428="X",($F$136),(0))</f>
        <v>0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2"/>
      <c r="B430" s="273"/>
      <c r="C430" s="86">
        <f>$E$126</f>
        <v>0</v>
      </c>
      <c r="D430" s="86">
        <f>$E$127</f>
        <v>0</v>
      </c>
      <c r="E430" s="86">
        <f>$E$128</f>
        <v>0</v>
      </c>
      <c r="F430" s="86">
        <f>$E$129</f>
        <v>0</v>
      </c>
      <c r="G430" s="86">
        <f>$E$130</f>
        <v>0</v>
      </c>
      <c r="H430" s="86">
        <f>$E$131</f>
        <v>0</v>
      </c>
      <c r="I430" s="86">
        <f>$E$132</f>
        <v>0</v>
      </c>
      <c r="J430" s="86">
        <f>$E$133</f>
        <v>0</v>
      </c>
      <c r="K430" s="259">
        <f>$E$134</f>
        <v>0</v>
      </c>
      <c r="L430" s="259"/>
      <c r="M430" s="259">
        <f>$E$135</f>
        <v>0</v>
      </c>
      <c r="N430" s="259"/>
      <c r="O430" s="259">
        <f>$E$136</f>
        <v>0</v>
      </c>
      <c r="P430" s="259"/>
      <c r="Q430" s="86">
        <f>$E$137</f>
        <v>0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2"/>
      <c r="B431" s="39" t="s">
        <v>136</v>
      </c>
      <c r="C431" s="74"/>
      <c r="D431" s="74"/>
      <c r="E431" s="74"/>
      <c r="F431" s="74"/>
      <c r="G431" s="74"/>
      <c r="H431" s="74"/>
      <c r="I431" s="74"/>
      <c r="J431" s="74"/>
      <c r="K431" s="253"/>
      <c r="L431" s="254"/>
      <c r="M431" s="253"/>
      <c r="N431" s="254"/>
      <c r="O431" s="253"/>
      <c r="P431" s="254"/>
      <c r="Q431" s="74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2"/>
      <c r="B432" s="272" t="s">
        <v>81</v>
      </c>
      <c r="C432" s="10">
        <f>IF(C431="X",($I$126),(0))</f>
        <v>0</v>
      </c>
      <c r="D432" s="10">
        <f>IF(D431="X",($I$127),(0))</f>
        <v>0</v>
      </c>
      <c r="E432" s="10">
        <f>IF(E431="X",($I$128),(0))</f>
        <v>0</v>
      </c>
      <c r="F432" s="10">
        <f>IF(F431="X",($I$133),(0))</f>
        <v>0</v>
      </c>
      <c r="G432" s="10">
        <f>IF(G431="X",($I$130),(0))</f>
        <v>0</v>
      </c>
      <c r="H432" s="10">
        <f>IF(H431="X",($I$131),(0))</f>
        <v>0</v>
      </c>
      <c r="I432" s="10">
        <f>IF(I431="X",($I$132),(0))</f>
        <v>0</v>
      </c>
      <c r="J432" s="10">
        <f>IF(J431="X",($I$134),(0))</f>
        <v>0</v>
      </c>
      <c r="K432" s="249">
        <f>IF(K431="X",($I$129),(0))</f>
        <v>0</v>
      </c>
      <c r="L432" s="250"/>
      <c r="M432" s="249">
        <f>IF(M431="X",($I$135),(0))</f>
        <v>0</v>
      </c>
      <c r="N432" s="250"/>
      <c r="O432" s="249">
        <f>IF(O431="X",($I$137),(0))</f>
        <v>0</v>
      </c>
      <c r="P432" s="250"/>
      <c r="Q432" s="10">
        <f>IF(Q431="X",($I$136),(0))</f>
        <v>0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2"/>
      <c r="B433" s="273"/>
      <c r="C433" s="86">
        <f>$H$126</f>
        <v>0</v>
      </c>
      <c r="D433" s="86">
        <f>$H$127</f>
        <v>0</v>
      </c>
      <c r="E433" s="86">
        <f>$H$128</f>
        <v>0</v>
      </c>
      <c r="F433" s="86">
        <f>$H$129</f>
        <v>0</v>
      </c>
      <c r="G433" s="86">
        <f>$H$130</f>
        <v>0</v>
      </c>
      <c r="H433" s="86">
        <f>$H$131</f>
        <v>0</v>
      </c>
      <c r="I433" s="86">
        <f>$H$132</f>
        <v>0</v>
      </c>
      <c r="J433" s="86">
        <f>$H$133</f>
        <v>0</v>
      </c>
      <c r="K433" s="259">
        <f>$H$134</f>
        <v>0</v>
      </c>
      <c r="L433" s="259"/>
      <c r="M433" s="259">
        <f>$H$135</f>
        <v>0</v>
      </c>
      <c r="N433" s="259"/>
      <c r="O433" s="259">
        <f>$H$136</f>
        <v>0</v>
      </c>
      <c r="P433" s="259"/>
      <c r="Q433" s="86">
        <f>$H$137</f>
        <v>0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2"/>
      <c r="B434" s="39" t="s">
        <v>136</v>
      </c>
      <c r="C434" s="74"/>
      <c r="D434" s="74"/>
      <c r="E434" s="74"/>
      <c r="F434" s="74"/>
      <c r="G434" s="74"/>
      <c r="H434" s="74"/>
      <c r="I434" s="74"/>
      <c r="J434" s="74"/>
      <c r="K434" s="253"/>
      <c r="L434" s="254"/>
      <c r="M434" s="253"/>
      <c r="N434" s="254"/>
      <c r="O434" s="253"/>
      <c r="P434" s="254"/>
      <c r="Q434" s="74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2"/>
      <c r="B435" s="272" t="s">
        <v>88</v>
      </c>
      <c r="C435" s="10">
        <f>IF(C434="X",($L$126),(0))</f>
        <v>0</v>
      </c>
      <c r="D435" s="10">
        <f>IF(D434="X",($L$127),(0))</f>
        <v>0</v>
      </c>
      <c r="E435" s="10">
        <f>IF(E434="X",($L$128),(0))</f>
        <v>0</v>
      </c>
      <c r="F435" s="10">
        <f>IF(F434="X",($L$133),(0))</f>
        <v>0</v>
      </c>
      <c r="G435" s="10">
        <f>IF(G434="X",($L$130),(0))</f>
        <v>0</v>
      </c>
      <c r="H435" s="10">
        <f>IF(H434="X",($L$131),(0))</f>
        <v>0</v>
      </c>
      <c r="I435" s="10">
        <f>IF(I434="X",($L$132),(0))</f>
        <v>0</v>
      </c>
      <c r="J435" s="10">
        <f>IF(J434="X",($L$134),(0))</f>
        <v>0</v>
      </c>
      <c r="K435" s="249">
        <f>IF(K434="X",($L$129),(0))</f>
        <v>0</v>
      </c>
      <c r="L435" s="250"/>
      <c r="M435" s="249">
        <f>IF(M434="X",($L$135),(0))</f>
        <v>0</v>
      </c>
      <c r="N435" s="250"/>
      <c r="O435" s="249">
        <f>IF(O434="X",($L$137),(0))</f>
        <v>0</v>
      </c>
      <c r="P435" s="250"/>
      <c r="Q435" s="10">
        <f>IF(Q434="X",($L$136),(0))</f>
        <v>0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2"/>
      <c r="B436" s="273"/>
      <c r="C436" s="86">
        <f>$K$126</f>
        <v>0</v>
      </c>
      <c r="D436" s="86">
        <f>$K$127</f>
        <v>0</v>
      </c>
      <c r="E436" s="86">
        <f>$K$128</f>
        <v>0</v>
      </c>
      <c r="F436" s="86">
        <f>$K$129</f>
        <v>0</v>
      </c>
      <c r="G436" s="86">
        <f>$K$130</f>
        <v>0</v>
      </c>
      <c r="H436" s="86">
        <f>$K$131</f>
        <v>0</v>
      </c>
      <c r="I436" s="86">
        <f>$K$132</f>
        <v>0</v>
      </c>
      <c r="J436" s="86">
        <f>$K$133</f>
        <v>0</v>
      </c>
      <c r="K436" s="259">
        <f>$K$134</f>
        <v>0</v>
      </c>
      <c r="L436" s="259"/>
      <c r="M436" s="259">
        <f>$K$135</f>
        <v>0</v>
      </c>
      <c r="N436" s="259"/>
      <c r="O436" s="259">
        <f>$K$136</f>
        <v>0</v>
      </c>
      <c r="P436" s="259"/>
      <c r="Q436" s="86">
        <f>$K$137</f>
        <v>0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2"/>
      <c r="B437" s="194" t="s">
        <v>46</v>
      </c>
      <c r="C437" s="194"/>
      <c r="D437" s="255">
        <f>SUM(C426:Q426,C429:Q429,C432:Q432,C435:Q435,)</f>
        <v>0</v>
      </c>
      <c r="E437" s="256"/>
      <c r="F437" s="257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2"/>
      <c r="B438" s="151" t="s">
        <v>47</v>
      </c>
      <c r="C438" s="151"/>
      <c r="D438" s="112" t="e">
        <f>D437/(O424-O407)</f>
        <v>#DIV/0!</v>
      </c>
      <c r="E438" s="113"/>
      <c r="F438" s="11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8.75" x14ac:dyDescent="0.2">
      <c r="A440" s="2"/>
      <c r="B440" s="152" t="s">
        <v>65</v>
      </c>
      <c r="C440" s="152"/>
      <c r="D440" s="152"/>
      <c r="E440" s="152"/>
      <c r="F440" s="152"/>
      <c r="G440" s="152"/>
      <c r="H440" s="152"/>
      <c r="I440" s="152"/>
      <c r="J440" s="152"/>
      <c r="K440" s="152"/>
      <c r="L440" s="152"/>
      <c r="M440" s="152"/>
      <c r="N440" s="152"/>
      <c r="O440" s="75" t="s">
        <v>18</v>
      </c>
      <c r="P440" s="280"/>
      <c r="Q440" s="281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2"/>
      <c r="B441" s="27" t="s">
        <v>55</v>
      </c>
      <c r="C441" s="282" t="s">
        <v>83</v>
      </c>
      <c r="D441" s="283"/>
      <c r="E441" s="283"/>
      <c r="F441" s="283"/>
      <c r="G441" s="283"/>
      <c r="H441" s="283"/>
      <c r="I441" s="283"/>
      <c r="J441" s="283"/>
      <c r="K441" s="283"/>
      <c r="L441" s="283"/>
      <c r="M441" s="284"/>
      <c r="N441" s="27" t="s">
        <v>84</v>
      </c>
      <c r="O441" s="285"/>
      <c r="P441" s="285"/>
      <c r="Q441" s="285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2"/>
      <c r="B442" s="39" t="s">
        <v>136</v>
      </c>
      <c r="C442" s="74"/>
      <c r="D442" s="74"/>
      <c r="E442" s="74"/>
      <c r="F442" s="74"/>
      <c r="G442" s="74"/>
      <c r="H442" s="74"/>
      <c r="I442" s="74"/>
      <c r="J442" s="74"/>
      <c r="K442" s="253"/>
      <c r="L442" s="254"/>
      <c r="M442" s="253"/>
      <c r="N442" s="254"/>
      <c r="O442" s="253"/>
      <c r="P442" s="254"/>
      <c r="Q442" s="74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2"/>
      <c r="B443" s="272" t="s">
        <v>78</v>
      </c>
      <c r="C443" s="10">
        <f>IF(C442="X",($C$126),(0))</f>
        <v>0</v>
      </c>
      <c r="D443" s="10">
        <f>IF(D442="X",($C$127),(0))</f>
        <v>0</v>
      </c>
      <c r="E443" s="10">
        <f>IF(E442="X",($C$128),(0))</f>
        <v>0</v>
      </c>
      <c r="F443" s="10">
        <f>IF(F442="X",($C$133),(0))</f>
        <v>0</v>
      </c>
      <c r="G443" s="10">
        <f>IF(G442="X",($C$130),(0))</f>
        <v>0</v>
      </c>
      <c r="H443" s="10">
        <f>IF(H442="X",($C$131),(0))</f>
        <v>0</v>
      </c>
      <c r="I443" s="10">
        <f>IF(I442="X",($C$132),(0))</f>
        <v>0</v>
      </c>
      <c r="J443" s="10">
        <f>IF(J442="X",($C$134),(0))</f>
        <v>0</v>
      </c>
      <c r="K443" s="249">
        <f>IF(K442="X",($C$129),(0))</f>
        <v>0</v>
      </c>
      <c r="L443" s="250"/>
      <c r="M443" s="249">
        <f>IF(M442="X",($C$135),(0))</f>
        <v>0</v>
      </c>
      <c r="N443" s="250"/>
      <c r="O443" s="249">
        <f>IF(O442="X",($C$137),(0))</f>
        <v>0</v>
      </c>
      <c r="P443" s="250"/>
      <c r="Q443" s="10">
        <f>IF(Q442="X",($C$136),(0))</f>
        <v>0</v>
      </c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2"/>
      <c r="B444" s="273"/>
      <c r="C444" s="86" t="str">
        <f>$B$126</f>
        <v>3º Eixo</v>
      </c>
      <c r="D444" s="86">
        <f>$B$127</f>
        <v>0</v>
      </c>
      <c r="E444" s="86" t="str">
        <f>$B$128</f>
        <v>Realizado</v>
      </c>
      <c r="F444" s="86" t="str">
        <f>$B$129</f>
        <v>4º Eixo</v>
      </c>
      <c r="G444" s="86">
        <f>$B$130</f>
        <v>0</v>
      </c>
      <c r="H444" s="86" t="str">
        <f>$B$131</f>
        <v>Total de Gastos</v>
      </c>
      <c r="I444" s="86" t="str">
        <f>$B$132</f>
        <v>Custo por kM</v>
      </c>
      <c r="J444" s="86">
        <f>$B$133</f>
        <v>0</v>
      </c>
      <c r="K444" s="259" t="str">
        <f>$B$134</f>
        <v>Troca e Manutenção dos Freios</v>
      </c>
      <c r="L444" s="259"/>
      <c r="M444" s="259" t="str">
        <f>$B$135</f>
        <v>Posição</v>
      </c>
      <c r="N444" s="259"/>
      <c r="O444" s="259" t="str">
        <f>$B$136</f>
        <v>Realizado</v>
      </c>
      <c r="P444" s="259"/>
      <c r="Q444" s="86" t="str">
        <f>$B$137</f>
        <v>1º Eixo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2"/>
      <c r="B445" s="39" t="s">
        <v>136</v>
      </c>
      <c r="C445" s="74" t="s">
        <v>105</v>
      </c>
      <c r="D445" s="74"/>
      <c r="E445" s="74"/>
      <c r="F445" s="74"/>
      <c r="G445" s="74" t="s">
        <v>105</v>
      </c>
      <c r="H445" s="74" t="s">
        <v>105</v>
      </c>
      <c r="I445" s="74" t="s">
        <v>105</v>
      </c>
      <c r="J445" s="74"/>
      <c r="K445" s="253"/>
      <c r="L445" s="254"/>
      <c r="M445" s="253" t="s">
        <v>105</v>
      </c>
      <c r="N445" s="254"/>
      <c r="O445" s="253" t="s">
        <v>105</v>
      </c>
      <c r="P445" s="254"/>
      <c r="Q445" s="74" t="s">
        <v>105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2"/>
      <c r="B446" s="272" t="s">
        <v>80</v>
      </c>
      <c r="C446" s="10">
        <f>IF(C445="X",($F$126),(0))</f>
        <v>0</v>
      </c>
      <c r="D446" s="10">
        <f>IF(D445="X",($F$127),(0))</f>
        <v>0</v>
      </c>
      <c r="E446" s="10">
        <f>IF(E445="X",($F$128),(0))</f>
        <v>0</v>
      </c>
      <c r="F446" s="10">
        <f>IF(F445="X",($F$133),(0))</f>
        <v>0</v>
      </c>
      <c r="G446" s="10">
        <f>IF(G445="X",($F$130),(0))</f>
        <v>0</v>
      </c>
      <c r="H446" s="10">
        <f>IF(H445="X",($F$131),(0))</f>
        <v>0</v>
      </c>
      <c r="I446" s="10">
        <f>IF(I445="X",($F$132),(0))</f>
        <v>0</v>
      </c>
      <c r="J446" s="10">
        <f>IF(J445="X",($F$134),(0))</f>
        <v>0</v>
      </c>
      <c r="K446" s="249">
        <f>IF(K445="X",($F$129),(0))</f>
        <v>0</v>
      </c>
      <c r="L446" s="250"/>
      <c r="M446" s="249">
        <f>IF(M445="X",($F$135),(0))</f>
        <v>0</v>
      </c>
      <c r="N446" s="250"/>
      <c r="O446" s="249">
        <f>IF(O445="X",($F$137),(0))</f>
        <v>0</v>
      </c>
      <c r="P446" s="250"/>
      <c r="Q446" s="10">
        <f>IF(Q445="X",($F$136),(0))</f>
        <v>0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2"/>
      <c r="B447" s="273"/>
      <c r="C447" s="86">
        <f>$E$126</f>
        <v>0</v>
      </c>
      <c r="D447" s="86">
        <f>$E$127</f>
        <v>0</v>
      </c>
      <c r="E447" s="86">
        <f>$E$128</f>
        <v>0</v>
      </c>
      <c r="F447" s="86">
        <f>$E$129</f>
        <v>0</v>
      </c>
      <c r="G447" s="86">
        <f>$E$130</f>
        <v>0</v>
      </c>
      <c r="H447" s="86">
        <f>$E$131</f>
        <v>0</v>
      </c>
      <c r="I447" s="86">
        <f>$E$132</f>
        <v>0</v>
      </c>
      <c r="J447" s="86">
        <f>$E$133</f>
        <v>0</v>
      </c>
      <c r="K447" s="259">
        <f>$E$134</f>
        <v>0</v>
      </c>
      <c r="L447" s="259"/>
      <c r="M447" s="259">
        <f>$E$135</f>
        <v>0</v>
      </c>
      <c r="N447" s="259"/>
      <c r="O447" s="259">
        <f>$E$136</f>
        <v>0</v>
      </c>
      <c r="P447" s="259"/>
      <c r="Q447" s="86">
        <f>$E$137</f>
        <v>0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2"/>
      <c r="B448" s="39" t="s">
        <v>136</v>
      </c>
      <c r="C448" s="74" t="s">
        <v>105</v>
      </c>
      <c r="D448" s="74"/>
      <c r="E448" s="74"/>
      <c r="F448" s="74"/>
      <c r="G448" s="74" t="s">
        <v>105</v>
      </c>
      <c r="H448" s="74" t="s">
        <v>105</v>
      </c>
      <c r="I448" s="74" t="s">
        <v>105</v>
      </c>
      <c r="J448" s="74"/>
      <c r="K448" s="253"/>
      <c r="L448" s="254"/>
      <c r="M448" s="253" t="s">
        <v>105</v>
      </c>
      <c r="N448" s="254"/>
      <c r="O448" s="253" t="s">
        <v>105</v>
      </c>
      <c r="P448" s="254"/>
      <c r="Q448" s="74" t="s">
        <v>105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2"/>
      <c r="B449" s="272" t="s">
        <v>81</v>
      </c>
      <c r="C449" s="10">
        <f>IF(C448="X",($I$126),(0))</f>
        <v>0</v>
      </c>
      <c r="D449" s="10">
        <f>IF(D448="X",($I$127),(0))</f>
        <v>0</v>
      </c>
      <c r="E449" s="10">
        <f>IF(E448="X",($I$128),(0))</f>
        <v>0</v>
      </c>
      <c r="F449" s="10">
        <f>IF(F448="X",($I$133),(0))</f>
        <v>0</v>
      </c>
      <c r="G449" s="10">
        <f>IF(G448="X",($I$130),(0))</f>
        <v>0</v>
      </c>
      <c r="H449" s="10">
        <f>IF(H448="X",($I$131),(0))</f>
        <v>0</v>
      </c>
      <c r="I449" s="10">
        <f>IF(I448="X",($I$132),(0))</f>
        <v>0</v>
      </c>
      <c r="J449" s="10">
        <f>IF(J448="X",($I$134),(0))</f>
        <v>0</v>
      </c>
      <c r="K449" s="249">
        <f>IF(K448="X",($I$129),(0))</f>
        <v>0</v>
      </c>
      <c r="L449" s="250"/>
      <c r="M449" s="249">
        <f>IF(M448="X",($I$135),(0))</f>
        <v>0</v>
      </c>
      <c r="N449" s="250"/>
      <c r="O449" s="249">
        <f>IF(O448="X",($I$137),(0))</f>
        <v>0</v>
      </c>
      <c r="P449" s="250"/>
      <c r="Q449" s="10">
        <f>IF(Q448="X",($I$136),(0))</f>
        <v>0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2"/>
      <c r="B450" s="273"/>
      <c r="C450" s="86">
        <f>$H$126</f>
        <v>0</v>
      </c>
      <c r="D450" s="86">
        <f>$H$127</f>
        <v>0</v>
      </c>
      <c r="E450" s="86">
        <f>$H$128</f>
        <v>0</v>
      </c>
      <c r="F450" s="86">
        <f>$H$129</f>
        <v>0</v>
      </c>
      <c r="G450" s="86">
        <f>$H$130</f>
        <v>0</v>
      </c>
      <c r="H450" s="86">
        <f>$H$131</f>
        <v>0</v>
      </c>
      <c r="I450" s="86">
        <f>$H$132</f>
        <v>0</v>
      </c>
      <c r="J450" s="86">
        <f>$H$133</f>
        <v>0</v>
      </c>
      <c r="K450" s="259">
        <f>$H$134</f>
        <v>0</v>
      </c>
      <c r="L450" s="259"/>
      <c r="M450" s="259">
        <f>$H$135</f>
        <v>0</v>
      </c>
      <c r="N450" s="259"/>
      <c r="O450" s="259">
        <f>$H$136</f>
        <v>0</v>
      </c>
      <c r="P450" s="259"/>
      <c r="Q450" s="86">
        <f>$H$137</f>
        <v>0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2"/>
      <c r="B451" s="39" t="s">
        <v>136</v>
      </c>
      <c r="C451" s="74"/>
      <c r="D451" s="74"/>
      <c r="E451" s="74"/>
      <c r="F451" s="74"/>
      <c r="G451" s="74"/>
      <c r="H451" s="74"/>
      <c r="I451" s="74"/>
      <c r="J451" s="74"/>
      <c r="K451" s="253"/>
      <c r="L451" s="254"/>
      <c r="M451" s="253"/>
      <c r="N451" s="254"/>
      <c r="O451" s="253"/>
      <c r="P451" s="254"/>
      <c r="Q451" s="74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2"/>
      <c r="B452" s="272" t="s">
        <v>88</v>
      </c>
      <c r="C452" s="10">
        <f>IF(C451="X",($L$126),(0))</f>
        <v>0</v>
      </c>
      <c r="D452" s="10">
        <f>IF(D451="X",($L$127),(0))</f>
        <v>0</v>
      </c>
      <c r="E452" s="10">
        <f>IF(E451="X",($L$128),(0))</f>
        <v>0</v>
      </c>
      <c r="F452" s="10">
        <f>IF(F451="X",($L$133),(0))</f>
        <v>0</v>
      </c>
      <c r="G452" s="10">
        <f>IF(G451="X",($L$130),(0))</f>
        <v>0</v>
      </c>
      <c r="H452" s="10">
        <f>IF(H451="X",($L$131),(0))</f>
        <v>0</v>
      </c>
      <c r="I452" s="10">
        <f>IF(I451="X",($L$132),(0))</f>
        <v>0</v>
      </c>
      <c r="J452" s="10">
        <f>IF(J451="X",($L$134),(0))</f>
        <v>0</v>
      </c>
      <c r="K452" s="249">
        <f>IF(K451="X",($L$129),(0))</f>
        <v>0</v>
      </c>
      <c r="L452" s="250"/>
      <c r="M452" s="249">
        <f>IF(M451="X",($L$135),(0))</f>
        <v>0</v>
      </c>
      <c r="N452" s="250"/>
      <c r="O452" s="249">
        <f>IF(O451="X",($L$137),(0))</f>
        <v>0</v>
      </c>
      <c r="P452" s="250"/>
      <c r="Q452" s="10">
        <f>IF(Q451="X",($L$136),(0))</f>
        <v>0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2"/>
      <c r="B453" s="273"/>
      <c r="C453" s="86">
        <f>$K$126</f>
        <v>0</v>
      </c>
      <c r="D453" s="86">
        <f>$K$127</f>
        <v>0</v>
      </c>
      <c r="E453" s="86">
        <f>$K$128</f>
        <v>0</v>
      </c>
      <c r="F453" s="86">
        <f>$K$129</f>
        <v>0</v>
      </c>
      <c r="G453" s="86">
        <f>$K$130</f>
        <v>0</v>
      </c>
      <c r="H453" s="86">
        <f>$K$131</f>
        <v>0</v>
      </c>
      <c r="I453" s="86">
        <f>$K$132</f>
        <v>0</v>
      </c>
      <c r="J453" s="86">
        <f>$K$133</f>
        <v>0</v>
      </c>
      <c r="K453" s="259">
        <f>$K$134</f>
        <v>0</v>
      </c>
      <c r="L453" s="259"/>
      <c r="M453" s="259">
        <f>$K$135</f>
        <v>0</v>
      </c>
      <c r="N453" s="259"/>
      <c r="O453" s="259">
        <f>$K$136</f>
        <v>0</v>
      </c>
      <c r="P453" s="259"/>
      <c r="Q453" s="86">
        <f>$K$137</f>
        <v>0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2"/>
      <c r="B454" s="194" t="s">
        <v>46</v>
      </c>
      <c r="C454" s="194"/>
      <c r="D454" s="255">
        <f>SUM(C443:Q443,C446:Q446,C449:Q449,C452:Q452,)</f>
        <v>0</v>
      </c>
      <c r="E454" s="256"/>
      <c r="F454" s="257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2"/>
      <c r="B455" s="151" t="s">
        <v>47</v>
      </c>
      <c r="C455" s="151"/>
      <c r="D455" s="112" t="e">
        <f>D454/(O441-P439)</f>
        <v>#DIV/0!</v>
      </c>
      <c r="E455" s="113"/>
      <c r="F455" s="11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8.75" x14ac:dyDescent="0.2">
      <c r="A457" s="2"/>
      <c r="B457" s="152" t="s">
        <v>65</v>
      </c>
      <c r="C457" s="152"/>
      <c r="D457" s="152"/>
      <c r="E457" s="152"/>
      <c r="F457" s="152"/>
      <c r="G457" s="152"/>
      <c r="H457" s="152"/>
      <c r="I457" s="152"/>
      <c r="J457" s="152"/>
      <c r="K457" s="152"/>
      <c r="L457" s="152"/>
      <c r="M457" s="152"/>
      <c r="N457" s="152"/>
      <c r="O457" s="75" t="s">
        <v>18</v>
      </c>
      <c r="P457" s="280"/>
      <c r="Q457" s="281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2"/>
      <c r="B458" s="27" t="s">
        <v>55</v>
      </c>
      <c r="C458" s="282" t="s">
        <v>83</v>
      </c>
      <c r="D458" s="283"/>
      <c r="E458" s="283"/>
      <c r="F458" s="283"/>
      <c r="G458" s="283"/>
      <c r="H458" s="283"/>
      <c r="I458" s="283"/>
      <c r="J458" s="283"/>
      <c r="K458" s="283"/>
      <c r="L458" s="283"/>
      <c r="M458" s="284"/>
      <c r="N458" s="27" t="s">
        <v>84</v>
      </c>
      <c r="O458" s="285"/>
      <c r="P458" s="285"/>
      <c r="Q458" s="285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2"/>
      <c r="B459" s="39" t="s">
        <v>136</v>
      </c>
      <c r="C459" s="74"/>
      <c r="D459" s="74"/>
      <c r="E459" s="74"/>
      <c r="F459" s="74"/>
      <c r="G459" s="74" t="s">
        <v>105</v>
      </c>
      <c r="H459" s="74" t="s">
        <v>105</v>
      </c>
      <c r="I459" s="74" t="s">
        <v>105</v>
      </c>
      <c r="J459" s="74"/>
      <c r="K459" s="253"/>
      <c r="L459" s="254"/>
      <c r="M459" s="253"/>
      <c r="N459" s="254"/>
      <c r="O459" s="253"/>
      <c r="P459" s="254"/>
      <c r="Q459" s="74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2"/>
      <c r="B460" s="272" t="s">
        <v>78</v>
      </c>
      <c r="C460" s="10">
        <f>IF(C459="X",($C$126),(0))</f>
        <v>0</v>
      </c>
      <c r="D460" s="10">
        <f>IF(D459="X",($C$127),(0))</f>
        <v>0</v>
      </c>
      <c r="E460" s="10">
        <f>IF(E459="X",($C$128),(0))</f>
        <v>0</v>
      </c>
      <c r="F460" s="10">
        <f>IF(F459="X",($C$133),(0))</f>
        <v>0</v>
      </c>
      <c r="G460" s="10">
        <f>IF(G459="X",($C$130),(0))</f>
        <v>0</v>
      </c>
      <c r="H460" s="10">
        <f>IF(H459="X",($C$131),(0))</f>
        <v>0</v>
      </c>
      <c r="I460" s="10">
        <f>IF(I459="X",($C$132),(0))</f>
        <v>0</v>
      </c>
      <c r="J460" s="10">
        <f>IF(J459="X",($C$134),(0))</f>
        <v>0</v>
      </c>
      <c r="K460" s="249">
        <f>IF(K459="X",($C$129),(0))</f>
        <v>0</v>
      </c>
      <c r="L460" s="250"/>
      <c r="M460" s="249">
        <f>IF(M459="X",($C$135),(0))</f>
        <v>0</v>
      </c>
      <c r="N460" s="250"/>
      <c r="O460" s="249">
        <f>IF(O459="X",($C$137),(0))</f>
        <v>0</v>
      </c>
      <c r="P460" s="250"/>
      <c r="Q460" s="10">
        <f>IF(Q459="X",($C$136),(0))</f>
        <v>0</v>
      </c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2"/>
      <c r="B461" s="273"/>
      <c r="C461" s="86" t="str">
        <f>$B$126</f>
        <v>3º Eixo</v>
      </c>
      <c r="D461" s="86">
        <f>$B$127</f>
        <v>0</v>
      </c>
      <c r="E461" s="86" t="str">
        <f>$B$128</f>
        <v>Realizado</v>
      </c>
      <c r="F461" s="86" t="str">
        <f>$B$129</f>
        <v>4º Eixo</v>
      </c>
      <c r="G461" s="86">
        <f>$B$130</f>
        <v>0</v>
      </c>
      <c r="H461" s="86" t="str">
        <f>$B$131</f>
        <v>Total de Gastos</v>
      </c>
      <c r="I461" s="86" t="str">
        <f>$B$132</f>
        <v>Custo por kM</v>
      </c>
      <c r="J461" s="86">
        <f>$B$133</f>
        <v>0</v>
      </c>
      <c r="K461" s="259" t="str">
        <f>$B$134</f>
        <v>Troca e Manutenção dos Freios</v>
      </c>
      <c r="L461" s="259"/>
      <c r="M461" s="259" t="str">
        <f>$B$135</f>
        <v>Posição</v>
      </c>
      <c r="N461" s="259"/>
      <c r="O461" s="259" t="str">
        <f>$B$136</f>
        <v>Realizado</v>
      </c>
      <c r="P461" s="259"/>
      <c r="Q461" s="86" t="str">
        <f>$B$137</f>
        <v>1º Eixo</v>
      </c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2"/>
      <c r="B462" s="39" t="s">
        <v>136</v>
      </c>
      <c r="C462" s="74"/>
      <c r="D462" s="74"/>
      <c r="E462" s="74"/>
      <c r="F462" s="74"/>
      <c r="G462" s="74"/>
      <c r="H462" s="74"/>
      <c r="I462" s="74"/>
      <c r="J462" s="74"/>
      <c r="K462" s="253"/>
      <c r="L462" s="254"/>
      <c r="M462" s="253"/>
      <c r="N462" s="254"/>
      <c r="O462" s="253"/>
      <c r="P462" s="254"/>
      <c r="Q462" s="74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2"/>
      <c r="B463" s="272" t="s">
        <v>80</v>
      </c>
      <c r="C463" s="10">
        <f>IF(C462="X",($F$126),(0))</f>
        <v>0</v>
      </c>
      <c r="D463" s="10">
        <f>IF(D462="X",($F$127),(0))</f>
        <v>0</v>
      </c>
      <c r="E463" s="10">
        <f>IF(E462="X",($F$128),(0))</f>
        <v>0</v>
      </c>
      <c r="F463" s="10">
        <f>IF(F462="X",($F$133),(0))</f>
        <v>0</v>
      </c>
      <c r="G463" s="10">
        <f>IF(G462="X",($F$130),(0))</f>
        <v>0</v>
      </c>
      <c r="H463" s="10">
        <f>IF(H462="X",($F$131),(0))</f>
        <v>0</v>
      </c>
      <c r="I463" s="10">
        <f>IF(I462="X",($F$132),(0))</f>
        <v>0</v>
      </c>
      <c r="J463" s="10">
        <f>IF(J462="X",($F$134),(0))</f>
        <v>0</v>
      </c>
      <c r="K463" s="249">
        <f>IF(K462="X",($F$129),(0))</f>
        <v>0</v>
      </c>
      <c r="L463" s="250"/>
      <c r="M463" s="249">
        <f>IF(M462="X",($F$135),(0))</f>
        <v>0</v>
      </c>
      <c r="N463" s="250"/>
      <c r="O463" s="249">
        <f>IF(O462="X",($F$137),(0))</f>
        <v>0</v>
      </c>
      <c r="P463" s="250"/>
      <c r="Q463" s="10">
        <f>IF(Q462="X",($F$136),(0))</f>
        <v>0</v>
      </c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2"/>
      <c r="B464" s="273"/>
      <c r="C464" s="86">
        <f>$E$126</f>
        <v>0</v>
      </c>
      <c r="D464" s="86">
        <f>$E$127</f>
        <v>0</v>
      </c>
      <c r="E464" s="86">
        <f>$E$128</f>
        <v>0</v>
      </c>
      <c r="F464" s="86">
        <f>$E$129</f>
        <v>0</v>
      </c>
      <c r="G464" s="86">
        <f>$E$130</f>
        <v>0</v>
      </c>
      <c r="H464" s="86">
        <f>$E$131</f>
        <v>0</v>
      </c>
      <c r="I464" s="86">
        <f>$E$132</f>
        <v>0</v>
      </c>
      <c r="J464" s="86">
        <f>$E$133</f>
        <v>0</v>
      </c>
      <c r="K464" s="259">
        <f>$E$134</f>
        <v>0</v>
      </c>
      <c r="L464" s="259"/>
      <c r="M464" s="259">
        <f>$E$135</f>
        <v>0</v>
      </c>
      <c r="N464" s="259"/>
      <c r="O464" s="259">
        <f>$E$136</f>
        <v>0</v>
      </c>
      <c r="P464" s="259"/>
      <c r="Q464" s="86">
        <f>$E$137</f>
        <v>0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2"/>
      <c r="B465" s="39" t="s">
        <v>136</v>
      </c>
      <c r="C465" s="74"/>
      <c r="D465" s="74"/>
      <c r="E465" s="74"/>
      <c r="F465" s="74"/>
      <c r="G465" s="74"/>
      <c r="H465" s="74"/>
      <c r="I465" s="74"/>
      <c r="J465" s="74"/>
      <c r="K465" s="253"/>
      <c r="L465" s="254"/>
      <c r="M465" s="253"/>
      <c r="N465" s="254"/>
      <c r="O465" s="253" t="s">
        <v>105</v>
      </c>
      <c r="P465" s="254"/>
      <c r="Q465" s="74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2"/>
      <c r="B466" s="272" t="s">
        <v>81</v>
      </c>
      <c r="C466" s="10">
        <f>IF(C465="X",($I$126),(0))</f>
        <v>0</v>
      </c>
      <c r="D466" s="10">
        <f>IF(D465="X",($I$127),(0))</f>
        <v>0</v>
      </c>
      <c r="E466" s="10">
        <f>IF(E465="X",($I$128),(0))</f>
        <v>0</v>
      </c>
      <c r="F466" s="10">
        <f>IF(F465="X",($I$133),(0))</f>
        <v>0</v>
      </c>
      <c r="G466" s="10">
        <f>IF(G465="X",($I$130),(0))</f>
        <v>0</v>
      </c>
      <c r="H466" s="10">
        <f>IF(H465="X",($I$131),(0))</f>
        <v>0</v>
      </c>
      <c r="I466" s="10">
        <f>IF(I465="X",($I$132),(0))</f>
        <v>0</v>
      </c>
      <c r="J466" s="10">
        <f>IF(J465="X",($I$134),(0))</f>
        <v>0</v>
      </c>
      <c r="K466" s="249">
        <f>IF(K465="X",($I$129),(0))</f>
        <v>0</v>
      </c>
      <c r="L466" s="250"/>
      <c r="M466" s="249">
        <f>IF(M465="X",($I$135),(0))</f>
        <v>0</v>
      </c>
      <c r="N466" s="250"/>
      <c r="O466" s="249">
        <f>IF(O465="X",($I$137),(0))</f>
        <v>0</v>
      </c>
      <c r="P466" s="250"/>
      <c r="Q466" s="10">
        <f>IF(Q465="X",($I$136),(0))</f>
        <v>0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2"/>
      <c r="B467" s="273"/>
      <c r="C467" s="86">
        <f>$H$126</f>
        <v>0</v>
      </c>
      <c r="D467" s="86">
        <f>$H$127</f>
        <v>0</v>
      </c>
      <c r="E467" s="86">
        <f>$H$128</f>
        <v>0</v>
      </c>
      <c r="F467" s="86">
        <f>$H$129</f>
        <v>0</v>
      </c>
      <c r="G467" s="86">
        <f>$H$130</f>
        <v>0</v>
      </c>
      <c r="H467" s="86">
        <f>$H$131</f>
        <v>0</v>
      </c>
      <c r="I467" s="86">
        <f>$H$132</f>
        <v>0</v>
      </c>
      <c r="J467" s="86">
        <f>$H$133</f>
        <v>0</v>
      </c>
      <c r="K467" s="259">
        <f>$H$134</f>
        <v>0</v>
      </c>
      <c r="L467" s="259"/>
      <c r="M467" s="259">
        <f>$H$135</f>
        <v>0</v>
      </c>
      <c r="N467" s="259"/>
      <c r="O467" s="259">
        <f>$H$136</f>
        <v>0</v>
      </c>
      <c r="P467" s="259"/>
      <c r="Q467" s="86">
        <f>$H$137</f>
        <v>0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2"/>
      <c r="B468" s="39" t="s">
        <v>136</v>
      </c>
      <c r="C468" s="74"/>
      <c r="D468" s="74"/>
      <c r="E468" s="74"/>
      <c r="F468" s="74"/>
      <c r="G468" s="74"/>
      <c r="H468" s="74"/>
      <c r="I468" s="74"/>
      <c r="J468" s="74"/>
      <c r="K468" s="253"/>
      <c r="L468" s="254"/>
      <c r="M468" s="253"/>
      <c r="N468" s="254"/>
      <c r="O468" s="253"/>
      <c r="P468" s="254"/>
      <c r="Q468" s="74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2"/>
      <c r="B469" s="272" t="s">
        <v>88</v>
      </c>
      <c r="C469" s="10">
        <f>IF(C468="X",($L$126),(0))</f>
        <v>0</v>
      </c>
      <c r="D469" s="10">
        <f>IF(D468="X",($L$127),(0))</f>
        <v>0</v>
      </c>
      <c r="E469" s="10">
        <f>IF(E468="X",($L$128),(0))</f>
        <v>0</v>
      </c>
      <c r="F469" s="10">
        <f>IF(F468="X",($L$133),(0))</f>
        <v>0</v>
      </c>
      <c r="G469" s="10">
        <f>IF(G468="X",($L$130),(0))</f>
        <v>0</v>
      </c>
      <c r="H469" s="10">
        <f>IF(H468="X",($L$131),(0))</f>
        <v>0</v>
      </c>
      <c r="I469" s="10">
        <f>IF(I468="X",($L$132),(0))</f>
        <v>0</v>
      </c>
      <c r="J469" s="10">
        <f>IF(J468="X",($L$134),(0))</f>
        <v>0</v>
      </c>
      <c r="K469" s="249">
        <f>IF(K468="X",($L$129),(0))</f>
        <v>0</v>
      </c>
      <c r="L469" s="250"/>
      <c r="M469" s="249">
        <f>IF(M468="X",($L$135),(0))</f>
        <v>0</v>
      </c>
      <c r="N469" s="250"/>
      <c r="O469" s="249">
        <f>IF(O468="X",($L$137),(0))</f>
        <v>0</v>
      </c>
      <c r="P469" s="250"/>
      <c r="Q469" s="10">
        <f>IF(Q468="X",($L$136),(0))</f>
        <v>0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2"/>
      <c r="B470" s="273"/>
      <c r="C470" s="86">
        <f>$K$126</f>
        <v>0</v>
      </c>
      <c r="D470" s="86">
        <f>$K$127</f>
        <v>0</v>
      </c>
      <c r="E470" s="86">
        <f>$K$128</f>
        <v>0</v>
      </c>
      <c r="F470" s="86">
        <f>$K$129</f>
        <v>0</v>
      </c>
      <c r="G470" s="86">
        <f>$K$130</f>
        <v>0</v>
      </c>
      <c r="H470" s="86">
        <f>$K$131</f>
        <v>0</v>
      </c>
      <c r="I470" s="86">
        <f>$K$132</f>
        <v>0</v>
      </c>
      <c r="J470" s="86">
        <f>$K$133</f>
        <v>0</v>
      </c>
      <c r="K470" s="259">
        <f>$K$134</f>
        <v>0</v>
      </c>
      <c r="L470" s="259"/>
      <c r="M470" s="259">
        <f>$K$135</f>
        <v>0</v>
      </c>
      <c r="N470" s="259"/>
      <c r="O470" s="259">
        <f>$K$136</f>
        <v>0</v>
      </c>
      <c r="P470" s="259"/>
      <c r="Q470" s="86">
        <f>$K$137</f>
        <v>0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2"/>
      <c r="B471" s="194" t="s">
        <v>46</v>
      </c>
      <c r="C471" s="194"/>
      <c r="D471" s="255">
        <f>SUM(C460:Q460,C463:Q463,C466:Q466,C469:Q469,)</f>
        <v>0</v>
      </c>
      <c r="E471" s="256"/>
      <c r="F471" s="257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2"/>
      <c r="B472" s="151" t="s">
        <v>47</v>
      </c>
      <c r="C472" s="151"/>
      <c r="D472" s="112" t="e">
        <f>D471/(O458-O441)</f>
        <v>#DIV/0!</v>
      </c>
      <c r="E472" s="113"/>
      <c r="F472" s="11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8.75" x14ac:dyDescent="0.2">
      <c r="A474" s="2"/>
      <c r="B474" s="152" t="s">
        <v>65</v>
      </c>
      <c r="C474" s="152"/>
      <c r="D474" s="152"/>
      <c r="E474" s="152"/>
      <c r="F474" s="152"/>
      <c r="G474" s="152"/>
      <c r="H474" s="152"/>
      <c r="I474" s="152"/>
      <c r="J474" s="152"/>
      <c r="K474" s="152"/>
      <c r="L474" s="152"/>
      <c r="M474" s="152"/>
      <c r="N474" s="152"/>
      <c r="O474" s="75" t="s">
        <v>18</v>
      </c>
      <c r="P474" s="280"/>
      <c r="Q474" s="281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2"/>
      <c r="B475" s="27" t="s">
        <v>55</v>
      </c>
      <c r="C475" s="282" t="s">
        <v>83</v>
      </c>
      <c r="D475" s="283"/>
      <c r="E475" s="283"/>
      <c r="F475" s="283"/>
      <c r="G475" s="283"/>
      <c r="H475" s="283"/>
      <c r="I475" s="283"/>
      <c r="J475" s="283"/>
      <c r="K475" s="283"/>
      <c r="L475" s="283"/>
      <c r="M475" s="284"/>
      <c r="N475" s="27" t="s">
        <v>84</v>
      </c>
      <c r="O475" s="285"/>
      <c r="P475" s="285"/>
      <c r="Q475" s="285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2"/>
      <c r="B476" s="39" t="s">
        <v>136</v>
      </c>
      <c r="C476" s="74"/>
      <c r="D476" s="74"/>
      <c r="E476" s="74"/>
      <c r="F476" s="74"/>
      <c r="G476" s="74"/>
      <c r="H476" s="74"/>
      <c r="I476" s="74"/>
      <c r="J476" s="74"/>
      <c r="K476" s="253"/>
      <c r="L476" s="254"/>
      <c r="M476" s="253"/>
      <c r="N476" s="254"/>
      <c r="O476" s="253"/>
      <c r="P476" s="254"/>
      <c r="Q476" s="74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2"/>
      <c r="B477" s="272" t="s">
        <v>78</v>
      </c>
      <c r="C477" s="10">
        <f>IF(C476="X",($C$126),(0))</f>
        <v>0</v>
      </c>
      <c r="D477" s="10">
        <f>IF(D476="X",($C$127),(0))</f>
        <v>0</v>
      </c>
      <c r="E477" s="10">
        <f>IF(E476="X",($C$128),(0))</f>
        <v>0</v>
      </c>
      <c r="F477" s="10">
        <f>IF(F476="X",($C$133),(0))</f>
        <v>0</v>
      </c>
      <c r="G477" s="10">
        <f>IF(G476="X",($C$130),(0))</f>
        <v>0</v>
      </c>
      <c r="H477" s="10">
        <f>IF(H476="X",($C$131),(0))</f>
        <v>0</v>
      </c>
      <c r="I477" s="10">
        <f>IF(I476="X",($C$132),(0))</f>
        <v>0</v>
      </c>
      <c r="J477" s="10">
        <f>IF(J476="X",($C$134),(0))</f>
        <v>0</v>
      </c>
      <c r="K477" s="249">
        <f>IF(K476="X",($C$129),(0))</f>
        <v>0</v>
      </c>
      <c r="L477" s="250"/>
      <c r="M477" s="249">
        <f>IF(M476="X",($C$135),(0))</f>
        <v>0</v>
      </c>
      <c r="N477" s="250"/>
      <c r="O477" s="249">
        <f>IF(O476="X",($C$137),(0))</f>
        <v>0</v>
      </c>
      <c r="P477" s="250"/>
      <c r="Q477" s="10">
        <f>IF(Q476="X",($C$136),(0))</f>
        <v>0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2"/>
      <c r="B478" s="273"/>
      <c r="C478" s="86" t="str">
        <f>$B$126</f>
        <v>3º Eixo</v>
      </c>
      <c r="D478" s="86">
        <f>$B$127</f>
        <v>0</v>
      </c>
      <c r="E478" s="86" t="str">
        <f>$B$128</f>
        <v>Realizado</v>
      </c>
      <c r="F478" s="86" t="str">
        <f>$B$129</f>
        <v>4º Eixo</v>
      </c>
      <c r="G478" s="86">
        <f>$B$130</f>
        <v>0</v>
      </c>
      <c r="H478" s="86" t="str">
        <f>$B$131</f>
        <v>Total de Gastos</v>
      </c>
      <c r="I478" s="86" t="str">
        <f>$B$132</f>
        <v>Custo por kM</v>
      </c>
      <c r="J478" s="86">
        <f>$B$133</f>
        <v>0</v>
      </c>
      <c r="K478" s="259" t="str">
        <f>$B$134</f>
        <v>Troca e Manutenção dos Freios</v>
      </c>
      <c r="L478" s="259"/>
      <c r="M478" s="259" t="str">
        <f>$B$135</f>
        <v>Posição</v>
      </c>
      <c r="N478" s="259"/>
      <c r="O478" s="259" t="str">
        <f>$B$136</f>
        <v>Realizado</v>
      </c>
      <c r="P478" s="259"/>
      <c r="Q478" s="86" t="str">
        <f>$B$137</f>
        <v>1º Eixo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2"/>
      <c r="B479" s="39" t="s">
        <v>136</v>
      </c>
      <c r="C479" s="74"/>
      <c r="D479" s="74"/>
      <c r="E479" s="74"/>
      <c r="F479" s="74"/>
      <c r="G479" s="74"/>
      <c r="H479" s="74"/>
      <c r="I479" s="74"/>
      <c r="J479" s="74"/>
      <c r="K479" s="253"/>
      <c r="L479" s="254"/>
      <c r="M479" s="253"/>
      <c r="N479" s="254"/>
      <c r="O479" s="253"/>
      <c r="P479" s="254"/>
      <c r="Q479" s="74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2"/>
      <c r="B480" s="272" t="s">
        <v>80</v>
      </c>
      <c r="C480" s="10">
        <f>IF(C479="X",($F$126),(0))</f>
        <v>0</v>
      </c>
      <c r="D480" s="10">
        <f>IF(D479="X",($F$127),(0))</f>
        <v>0</v>
      </c>
      <c r="E480" s="10">
        <f>IF(E479="X",($F$128),(0))</f>
        <v>0</v>
      </c>
      <c r="F480" s="10">
        <f>IF(F479="X",($F$133),(0))</f>
        <v>0</v>
      </c>
      <c r="G480" s="10">
        <f>IF(G479="X",($F$130),(0))</f>
        <v>0</v>
      </c>
      <c r="H480" s="10">
        <f>IF(H479="X",($F$131),(0))</f>
        <v>0</v>
      </c>
      <c r="I480" s="10">
        <f>IF(I479="X",($F$132),(0))</f>
        <v>0</v>
      </c>
      <c r="J480" s="10">
        <f>IF(J479="X",($F$134),(0))</f>
        <v>0</v>
      </c>
      <c r="K480" s="249">
        <f>IF(K479="X",($F$129),(0))</f>
        <v>0</v>
      </c>
      <c r="L480" s="250"/>
      <c r="M480" s="249">
        <f>IF(M479="X",($F$135),(0))</f>
        <v>0</v>
      </c>
      <c r="N480" s="250"/>
      <c r="O480" s="249">
        <f>IF(O479="X",($F$137),(0))</f>
        <v>0</v>
      </c>
      <c r="P480" s="250"/>
      <c r="Q480" s="10">
        <f>IF(Q479="X",($F$136),(0))</f>
        <v>0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2"/>
      <c r="B481" s="273"/>
      <c r="C481" s="86">
        <f>$E$126</f>
        <v>0</v>
      </c>
      <c r="D481" s="86">
        <f>$E$127</f>
        <v>0</v>
      </c>
      <c r="E481" s="86">
        <f>$E$128</f>
        <v>0</v>
      </c>
      <c r="F481" s="86">
        <f>$E$129</f>
        <v>0</v>
      </c>
      <c r="G481" s="86">
        <f>$E$130</f>
        <v>0</v>
      </c>
      <c r="H481" s="86">
        <f>$E$131</f>
        <v>0</v>
      </c>
      <c r="I481" s="86">
        <f>$E$132</f>
        <v>0</v>
      </c>
      <c r="J481" s="86">
        <f>$E$133</f>
        <v>0</v>
      </c>
      <c r="K481" s="259">
        <f>$E$134</f>
        <v>0</v>
      </c>
      <c r="L481" s="259"/>
      <c r="M481" s="259">
        <f>$E$135</f>
        <v>0</v>
      </c>
      <c r="N481" s="259"/>
      <c r="O481" s="259">
        <f>$E$136</f>
        <v>0</v>
      </c>
      <c r="P481" s="259"/>
      <c r="Q481" s="86">
        <f>$E$137</f>
        <v>0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2"/>
      <c r="B482" s="39" t="s">
        <v>136</v>
      </c>
      <c r="C482" s="74"/>
      <c r="D482" s="74"/>
      <c r="E482" s="74"/>
      <c r="F482" s="74"/>
      <c r="G482" s="74"/>
      <c r="H482" s="74"/>
      <c r="I482" s="74"/>
      <c r="J482" s="74"/>
      <c r="K482" s="253"/>
      <c r="L482" s="254"/>
      <c r="M482" s="253"/>
      <c r="N482" s="254"/>
      <c r="O482" s="253"/>
      <c r="P482" s="254"/>
      <c r="Q482" s="74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2"/>
      <c r="B483" s="272" t="s">
        <v>81</v>
      </c>
      <c r="C483" s="10">
        <f>IF(C482="X",($I$126),(0))</f>
        <v>0</v>
      </c>
      <c r="D483" s="10">
        <f>IF(D482="X",($I$127),(0))</f>
        <v>0</v>
      </c>
      <c r="E483" s="10">
        <f>IF(E482="X",($I$128),(0))</f>
        <v>0</v>
      </c>
      <c r="F483" s="10">
        <f>IF(F482="X",($I$133),(0))</f>
        <v>0</v>
      </c>
      <c r="G483" s="10">
        <f>IF(G482="X",($I$130),(0))</f>
        <v>0</v>
      </c>
      <c r="H483" s="10">
        <f>IF(H482="X",($I$131),(0))</f>
        <v>0</v>
      </c>
      <c r="I483" s="10">
        <f>IF(I482="X",($I$132),(0))</f>
        <v>0</v>
      </c>
      <c r="J483" s="10">
        <f>IF(J482="X",($I$134),(0))</f>
        <v>0</v>
      </c>
      <c r="K483" s="249">
        <f>IF(K482="X",($I$129),(0))</f>
        <v>0</v>
      </c>
      <c r="L483" s="250"/>
      <c r="M483" s="249">
        <f>IF(M482="X",($I$135),(0))</f>
        <v>0</v>
      </c>
      <c r="N483" s="250"/>
      <c r="O483" s="249">
        <f>IF(O482="X",($I$137),(0))</f>
        <v>0</v>
      </c>
      <c r="P483" s="250"/>
      <c r="Q483" s="10">
        <f>IF(Q482="X",($I$136),(0))</f>
        <v>0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2"/>
      <c r="B484" s="273"/>
      <c r="C484" s="86">
        <f>$H$126</f>
        <v>0</v>
      </c>
      <c r="D484" s="86">
        <f>$H$127</f>
        <v>0</v>
      </c>
      <c r="E484" s="86">
        <f>$H$128</f>
        <v>0</v>
      </c>
      <c r="F484" s="86">
        <f>$H$129</f>
        <v>0</v>
      </c>
      <c r="G484" s="86">
        <f>$H$130</f>
        <v>0</v>
      </c>
      <c r="H484" s="86">
        <f>$H$131</f>
        <v>0</v>
      </c>
      <c r="I484" s="86">
        <f>$H$132</f>
        <v>0</v>
      </c>
      <c r="J484" s="86">
        <f>$H$133</f>
        <v>0</v>
      </c>
      <c r="K484" s="259">
        <f>$H$134</f>
        <v>0</v>
      </c>
      <c r="L484" s="259"/>
      <c r="M484" s="259">
        <f>$H$135</f>
        <v>0</v>
      </c>
      <c r="N484" s="259"/>
      <c r="O484" s="259">
        <f>$H$136</f>
        <v>0</v>
      </c>
      <c r="P484" s="259"/>
      <c r="Q484" s="86">
        <f>$H$137</f>
        <v>0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2"/>
      <c r="B485" s="39" t="s">
        <v>136</v>
      </c>
      <c r="C485" s="74"/>
      <c r="D485" s="74"/>
      <c r="E485" s="74"/>
      <c r="F485" s="74"/>
      <c r="G485" s="74"/>
      <c r="H485" s="74"/>
      <c r="I485" s="74"/>
      <c r="J485" s="74"/>
      <c r="K485" s="253"/>
      <c r="L485" s="254"/>
      <c r="M485" s="253"/>
      <c r="N485" s="254"/>
      <c r="O485" s="253"/>
      <c r="P485" s="254"/>
      <c r="Q485" s="74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2"/>
      <c r="B486" s="272" t="s">
        <v>88</v>
      </c>
      <c r="C486" s="10">
        <f>IF(C485="X",($L$126),(0))</f>
        <v>0</v>
      </c>
      <c r="D486" s="10">
        <f>IF(D485="X",($L$127),(0))</f>
        <v>0</v>
      </c>
      <c r="E486" s="10">
        <f>IF(E485="X",($L$128),(0))</f>
        <v>0</v>
      </c>
      <c r="F486" s="10">
        <f>IF(F485="X",($L$133),(0))</f>
        <v>0</v>
      </c>
      <c r="G486" s="10">
        <f>IF(G485="X",($L$130),(0))</f>
        <v>0</v>
      </c>
      <c r="H486" s="10">
        <f>IF(H485="X",($L$131),(0))</f>
        <v>0</v>
      </c>
      <c r="I486" s="10">
        <f>IF(I485="X",($L$132),(0))</f>
        <v>0</v>
      </c>
      <c r="J486" s="10">
        <f>IF(J485="X",($L$134),(0))</f>
        <v>0</v>
      </c>
      <c r="K486" s="249">
        <f>IF(K485="X",($L$129),(0))</f>
        <v>0</v>
      </c>
      <c r="L486" s="250"/>
      <c r="M486" s="249">
        <f>IF(M485="X",($L$135),(0))</f>
        <v>0</v>
      </c>
      <c r="N486" s="250"/>
      <c r="O486" s="249">
        <f>IF(O485="X",($L$137),(0))</f>
        <v>0</v>
      </c>
      <c r="P486" s="250"/>
      <c r="Q486" s="10">
        <f>IF(Q485="X",($L$136),(0))</f>
        <v>0</v>
      </c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2"/>
      <c r="B487" s="273"/>
      <c r="C487" s="86">
        <f>$K$126</f>
        <v>0</v>
      </c>
      <c r="D487" s="86">
        <f>$K$127</f>
        <v>0</v>
      </c>
      <c r="E487" s="86">
        <f>$K$128</f>
        <v>0</v>
      </c>
      <c r="F487" s="86">
        <f>$K$129</f>
        <v>0</v>
      </c>
      <c r="G487" s="86">
        <f>$K$130</f>
        <v>0</v>
      </c>
      <c r="H487" s="86">
        <f>$K$131</f>
        <v>0</v>
      </c>
      <c r="I487" s="86">
        <f>$K$132</f>
        <v>0</v>
      </c>
      <c r="J487" s="86">
        <f>$K$133</f>
        <v>0</v>
      </c>
      <c r="K487" s="259">
        <f>$K$134</f>
        <v>0</v>
      </c>
      <c r="L487" s="259"/>
      <c r="M487" s="259">
        <f>$K$135</f>
        <v>0</v>
      </c>
      <c r="N487" s="259"/>
      <c r="O487" s="259">
        <f>$K$136</f>
        <v>0</v>
      </c>
      <c r="P487" s="259"/>
      <c r="Q487" s="86">
        <f>$K$137</f>
        <v>0</v>
      </c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2"/>
      <c r="B488" s="194" t="s">
        <v>46</v>
      </c>
      <c r="C488" s="194"/>
      <c r="D488" s="255">
        <f>SUM(C477:Q477,C480:Q480,C483:Q483,C486:Q486,)</f>
        <v>0</v>
      </c>
      <c r="E488" s="256"/>
      <c r="F488" s="257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2"/>
      <c r="B489" s="151" t="s">
        <v>47</v>
      </c>
      <c r="C489" s="151"/>
      <c r="D489" s="112" t="e">
        <f>D488/(O475-O458)</f>
        <v>#DIV/0!</v>
      </c>
      <c r="E489" s="113"/>
      <c r="F489" s="11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8.75" x14ac:dyDescent="0.2">
      <c r="A491" s="2"/>
      <c r="B491" s="152" t="s">
        <v>65</v>
      </c>
      <c r="C491" s="152"/>
      <c r="D491" s="152"/>
      <c r="E491" s="152"/>
      <c r="F491" s="152"/>
      <c r="G491" s="152"/>
      <c r="H491" s="152"/>
      <c r="I491" s="152"/>
      <c r="J491" s="152"/>
      <c r="K491" s="152"/>
      <c r="L491" s="152"/>
      <c r="M491" s="152"/>
      <c r="N491" s="152"/>
      <c r="O491" s="75" t="s">
        <v>18</v>
      </c>
      <c r="P491" s="280"/>
      <c r="Q491" s="281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2"/>
      <c r="B492" s="27" t="s">
        <v>55</v>
      </c>
      <c r="C492" s="282" t="s">
        <v>83</v>
      </c>
      <c r="D492" s="283"/>
      <c r="E492" s="283"/>
      <c r="F492" s="283"/>
      <c r="G492" s="283"/>
      <c r="H492" s="283"/>
      <c r="I492" s="283"/>
      <c r="J492" s="283"/>
      <c r="K492" s="283"/>
      <c r="L492" s="283"/>
      <c r="M492" s="284"/>
      <c r="N492" s="27" t="s">
        <v>84</v>
      </c>
      <c r="O492" s="285"/>
      <c r="P492" s="285"/>
      <c r="Q492" s="285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2"/>
      <c r="B493" s="39" t="s">
        <v>136</v>
      </c>
      <c r="C493" s="74"/>
      <c r="D493" s="74"/>
      <c r="E493" s="74"/>
      <c r="F493" s="74"/>
      <c r="G493" s="74"/>
      <c r="H493" s="74"/>
      <c r="I493" s="74"/>
      <c r="J493" s="74"/>
      <c r="K493" s="253"/>
      <c r="L493" s="254"/>
      <c r="M493" s="253"/>
      <c r="N493" s="254"/>
      <c r="O493" s="253"/>
      <c r="P493" s="254"/>
      <c r="Q493" s="74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2"/>
      <c r="B494" s="272" t="s">
        <v>78</v>
      </c>
      <c r="C494" s="10">
        <f>IF(C493="X",($C$126),(0))</f>
        <v>0</v>
      </c>
      <c r="D494" s="10">
        <f>IF(D493="X",($C$127),(0))</f>
        <v>0</v>
      </c>
      <c r="E494" s="10">
        <f>IF(E493="X",($C$128),(0))</f>
        <v>0</v>
      </c>
      <c r="F494" s="10">
        <f>IF(F493="X",($C$133),(0))</f>
        <v>0</v>
      </c>
      <c r="G494" s="10">
        <f>IF(G493="X",($C$130),(0))</f>
        <v>0</v>
      </c>
      <c r="H494" s="10">
        <f>IF(H493="X",($C$131),(0))</f>
        <v>0</v>
      </c>
      <c r="I494" s="10">
        <f>IF(I493="X",($C$132),(0))</f>
        <v>0</v>
      </c>
      <c r="J494" s="10">
        <f>IF(J493="X",($C$134),(0))</f>
        <v>0</v>
      </c>
      <c r="K494" s="249">
        <f>IF(K493="X",($C$129),(0))</f>
        <v>0</v>
      </c>
      <c r="L494" s="250"/>
      <c r="M494" s="249">
        <f>IF(M493="X",($C$135),(0))</f>
        <v>0</v>
      </c>
      <c r="N494" s="250"/>
      <c r="O494" s="249">
        <f>IF(O493="X",($C$137),(0))</f>
        <v>0</v>
      </c>
      <c r="P494" s="250"/>
      <c r="Q494" s="10">
        <f>IF(Q493="X",($C$136),(0))</f>
        <v>0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2"/>
      <c r="B495" s="273"/>
      <c r="C495" s="86" t="str">
        <f>$B$126</f>
        <v>3º Eixo</v>
      </c>
      <c r="D495" s="86">
        <f>$B$127</f>
        <v>0</v>
      </c>
      <c r="E495" s="86" t="str">
        <f>$B$128</f>
        <v>Realizado</v>
      </c>
      <c r="F495" s="86" t="str">
        <f>$B$129</f>
        <v>4º Eixo</v>
      </c>
      <c r="G495" s="86">
        <f>$B$130</f>
        <v>0</v>
      </c>
      <c r="H495" s="86" t="str">
        <f>$B$131</f>
        <v>Total de Gastos</v>
      </c>
      <c r="I495" s="86" t="str">
        <f>$B$132</f>
        <v>Custo por kM</v>
      </c>
      <c r="J495" s="86">
        <f>$B$133</f>
        <v>0</v>
      </c>
      <c r="K495" s="259" t="str">
        <f>$B$134</f>
        <v>Troca e Manutenção dos Freios</v>
      </c>
      <c r="L495" s="259"/>
      <c r="M495" s="259" t="str">
        <f>$B$135</f>
        <v>Posição</v>
      </c>
      <c r="N495" s="259"/>
      <c r="O495" s="259" t="str">
        <f>$B$136</f>
        <v>Realizado</v>
      </c>
      <c r="P495" s="259"/>
      <c r="Q495" s="86" t="str">
        <f>$B$137</f>
        <v>1º Eixo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2"/>
      <c r="B496" s="39" t="s">
        <v>136</v>
      </c>
      <c r="C496" s="74" t="s">
        <v>105</v>
      </c>
      <c r="D496" s="74"/>
      <c r="E496" s="74"/>
      <c r="F496" s="74"/>
      <c r="G496" s="74" t="s">
        <v>105</v>
      </c>
      <c r="H496" s="74" t="s">
        <v>105</v>
      </c>
      <c r="I496" s="74" t="s">
        <v>105</v>
      </c>
      <c r="J496" s="74"/>
      <c r="K496" s="253"/>
      <c r="L496" s="254"/>
      <c r="M496" s="253" t="s">
        <v>105</v>
      </c>
      <c r="N496" s="254"/>
      <c r="O496" s="253" t="s">
        <v>105</v>
      </c>
      <c r="P496" s="254"/>
      <c r="Q496" s="74" t="s">
        <v>105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2"/>
      <c r="B497" s="272" t="s">
        <v>80</v>
      </c>
      <c r="C497" s="10">
        <f>IF(C496="X",($F$126),(0))</f>
        <v>0</v>
      </c>
      <c r="D497" s="10">
        <f>IF(D496="X",($F$127),(0))</f>
        <v>0</v>
      </c>
      <c r="E497" s="10">
        <f>IF(E496="X",($F$128),(0))</f>
        <v>0</v>
      </c>
      <c r="F497" s="10">
        <f>IF(F496="X",($F$133),(0))</f>
        <v>0</v>
      </c>
      <c r="G497" s="10">
        <f>IF(G496="X",($F$130),(0))</f>
        <v>0</v>
      </c>
      <c r="H497" s="10">
        <f>IF(H496="X",($F$131),(0))</f>
        <v>0</v>
      </c>
      <c r="I497" s="10">
        <f>IF(I496="X",($F$132),(0))</f>
        <v>0</v>
      </c>
      <c r="J497" s="10">
        <f>IF(J496="X",($F$134),(0))</f>
        <v>0</v>
      </c>
      <c r="K497" s="249">
        <f>IF(K496="X",($F$129),(0))</f>
        <v>0</v>
      </c>
      <c r="L497" s="250"/>
      <c r="M497" s="249">
        <f>IF(M496="X",($F$135),(0))</f>
        <v>0</v>
      </c>
      <c r="N497" s="250"/>
      <c r="O497" s="249">
        <f>IF(O496="X",($F$137),(0))</f>
        <v>0</v>
      </c>
      <c r="P497" s="250"/>
      <c r="Q497" s="10">
        <f>IF(Q496="X",($F$136),(0))</f>
        <v>0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2"/>
      <c r="B498" s="273"/>
      <c r="C498" s="86">
        <f>$E$126</f>
        <v>0</v>
      </c>
      <c r="D498" s="86">
        <f>$E$127</f>
        <v>0</v>
      </c>
      <c r="E498" s="86">
        <f>$E$128</f>
        <v>0</v>
      </c>
      <c r="F498" s="86">
        <f>$E$129</f>
        <v>0</v>
      </c>
      <c r="G498" s="86">
        <f>$E$130</f>
        <v>0</v>
      </c>
      <c r="H498" s="86">
        <f>$E$131</f>
        <v>0</v>
      </c>
      <c r="I498" s="86">
        <f>$E$132</f>
        <v>0</v>
      </c>
      <c r="J498" s="86">
        <f>$E$133</f>
        <v>0</v>
      </c>
      <c r="K498" s="259">
        <f>$E$134</f>
        <v>0</v>
      </c>
      <c r="L498" s="259"/>
      <c r="M498" s="259">
        <f>$E$135</f>
        <v>0</v>
      </c>
      <c r="N498" s="259"/>
      <c r="O498" s="259">
        <f>$E$136</f>
        <v>0</v>
      </c>
      <c r="P498" s="259"/>
      <c r="Q498" s="86">
        <f>$E$137</f>
        <v>0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2"/>
      <c r="B499" s="39" t="s">
        <v>136</v>
      </c>
      <c r="C499" s="74" t="s">
        <v>105</v>
      </c>
      <c r="D499" s="74"/>
      <c r="E499" s="74"/>
      <c r="F499" s="74"/>
      <c r="G499" s="74" t="s">
        <v>105</v>
      </c>
      <c r="H499" s="74" t="s">
        <v>105</v>
      </c>
      <c r="I499" s="74" t="s">
        <v>105</v>
      </c>
      <c r="J499" s="74"/>
      <c r="K499" s="253"/>
      <c r="L499" s="254"/>
      <c r="M499" s="253" t="s">
        <v>105</v>
      </c>
      <c r="N499" s="254"/>
      <c r="O499" s="253" t="s">
        <v>105</v>
      </c>
      <c r="P499" s="254"/>
      <c r="Q499" s="74" t="s">
        <v>105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2"/>
      <c r="B500" s="272" t="s">
        <v>81</v>
      </c>
      <c r="C500" s="10">
        <f>IF(C499="X",($I$126),(0))</f>
        <v>0</v>
      </c>
      <c r="D500" s="10">
        <f>IF(D499="X",($I$127),(0))</f>
        <v>0</v>
      </c>
      <c r="E500" s="10">
        <f>IF(E499="X",($I$128),(0))</f>
        <v>0</v>
      </c>
      <c r="F500" s="10">
        <f>IF(F499="X",($I$133),(0))</f>
        <v>0</v>
      </c>
      <c r="G500" s="10">
        <f>IF(G499="X",($I$130),(0))</f>
        <v>0</v>
      </c>
      <c r="H500" s="10">
        <f>IF(H499="X",($I$131),(0))</f>
        <v>0</v>
      </c>
      <c r="I500" s="10">
        <f>IF(I499="X",($I$132),(0))</f>
        <v>0</v>
      </c>
      <c r="J500" s="10">
        <f>IF(J499="X",($I$134),(0))</f>
        <v>0</v>
      </c>
      <c r="K500" s="249">
        <f>IF(K499="X",($I$129),(0))</f>
        <v>0</v>
      </c>
      <c r="L500" s="250"/>
      <c r="M500" s="249">
        <f>IF(M499="X",($I$135),(0))</f>
        <v>0</v>
      </c>
      <c r="N500" s="250"/>
      <c r="O500" s="249">
        <f>IF(O499="X",($I$137),(0))</f>
        <v>0</v>
      </c>
      <c r="P500" s="250"/>
      <c r="Q500" s="10">
        <f>IF(Q499="X",($I$136),(0))</f>
        <v>0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2"/>
      <c r="B501" s="273"/>
      <c r="C501" s="86">
        <f>$H$126</f>
        <v>0</v>
      </c>
      <c r="D501" s="86">
        <f>$H$127</f>
        <v>0</v>
      </c>
      <c r="E501" s="86">
        <f>$H$128</f>
        <v>0</v>
      </c>
      <c r="F501" s="86">
        <f>$H$129</f>
        <v>0</v>
      </c>
      <c r="G501" s="86">
        <f>$H$130</f>
        <v>0</v>
      </c>
      <c r="H501" s="86">
        <f>$H$131</f>
        <v>0</v>
      </c>
      <c r="I501" s="86">
        <f>$H$132</f>
        <v>0</v>
      </c>
      <c r="J501" s="86">
        <f>$H$133</f>
        <v>0</v>
      </c>
      <c r="K501" s="259">
        <f>$H$134</f>
        <v>0</v>
      </c>
      <c r="L501" s="259"/>
      <c r="M501" s="259">
        <f>$H$135</f>
        <v>0</v>
      </c>
      <c r="N501" s="259"/>
      <c r="O501" s="259">
        <f>$H$136</f>
        <v>0</v>
      </c>
      <c r="P501" s="259"/>
      <c r="Q501" s="86">
        <f>$H$137</f>
        <v>0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2"/>
      <c r="B502" s="39" t="s">
        <v>136</v>
      </c>
      <c r="C502" s="74"/>
      <c r="D502" s="74"/>
      <c r="E502" s="74"/>
      <c r="F502" s="74"/>
      <c r="G502" s="74"/>
      <c r="H502" s="74"/>
      <c r="I502" s="74"/>
      <c r="J502" s="74"/>
      <c r="K502" s="253"/>
      <c r="L502" s="254"/>
      <c r="M502" s="253"/>
      <c r="N502" s="254"/>
      <c r="O502" s="253"/>
      <c r="P502" s="254"/>
      <c r="Q502" s="74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2"/>
      <c r="B503" s="272" t="s">
        <v>88</v>
      </c>
      <c r="C503" s="10">
        <f>IF(C502="X",($L$126),(0))</f>
        <v>0</v>
      </c>
      <c r="D503" s="10">
        <f>IF(D502="X",($L$127),(0))</f>
        <v>0</v>
      </c>
      <c r="E503" s="10">
        <f>IF(E502="X",($L$128),(0))</f>
        <v>0</v>
      </c>
      <c r="F503" s="10">
        <f>IF(F502="X",($L$133),(0))</f>
        <v>0</v>
      </c>
      <c r="G503" s="10">
        <f>IF(G502="X",($L$130),(0))</f>
        <v>0</v>
      </c>
      <c r="H503" s="10">
        <f>IF(H502="X",($L$131),(0))</f>
        <v>0</v>
      </c>
      <c r="I503" s="10">
        <f>IF(I502="X",($L$132),(0))</f>
        <v>0</v>
      </c>
      <c r="J503" s="10">
        <f>IF(J502="X",($L$134),(0))</f>
        <v>0</v>
      </c>
      <c r="K503" s="249">
        <f>IF(K502="X",($L$129),(0))</f>
        <v>0</v>
      </c>
      <c r="L503" s="250"/>
      <c r="M503" s="249">
        <f>IF(M502="X",($L$135),(0))</f>
        <v>0</v>
      </c>
      <c r="N503" s="250"/>
      <c r="O503" s="249">
        <f>IF(O502="X",($L$137),(0))</f>
        <v>0</v>
      </c>
      <c r="P503" s="250"/>
      <c r="Q503" s="10">
        <f>IF(Q502="X",($L$136),(0))</f>
        <v>0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2"/>
      <c r="B504" s="273"/>
      <c r="C504" s="86">
        <f>$K$126</f>
        <v>0</v>
      </c>
      <c r="D504" s="86">
        <f>$K$127</f>
        <v>0</v>
      </c>
      <c r="E504" s="86">
        <f>$K$128</f>
        <v>0</v>
      </c>
      <c r="F504" s="86">
        <f>$K$129</f>
        <v>0</v>
      </c>
      <c r="G504" s="86">
        <f>$K$130</f>
        <v>0</v>
      </c>
      <c r="H504" s="86">
        <f>$K$131</f>
        <v>0</v>
      </c>
      <c r="I504" s="86">
        <f>$K$132</f>
        <v>0</v>
      </c>
      <c r="J504" s="86">
        <f>$K$133</f>
        <v>0</v>
      </c>
      <c r="K504" s="259">
        <f>$K$134</f>
        <v>0</v>
      </c>
      <c r="L504" s="259"/>
      <c r="M504" s="259">
        <f>$K$135</f>
        <v>0</v>
      </c>
      <c r="N504" s="259"/>
      <c r="O504" s="259">
        <f>$K$136</f>
        <v>0</v>
      </c>
      <c r="P504" s="259"/>
      <c r="Q504" s="86">
        <f>$K$137</f>
        <v>0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2"/>
      <c r="B505" s="194" t="s">
        <v>46</v>
      </c>
      <c r="C505" s="194"/>
      <c r="D505" s="255">
        <f>SUM(C494:Q494,C497:Q497,C500:Q500,C503:Q503,)</f>
        <v>0</v>
      </c>
      <c r="E505" s="256"/>
      <c r="F505" s="257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2"/>
      <c r="B506" s="151" t="s">
        <v>47</v>
      </c>
      <c r="C506" s="151"/>
      <c r="D506" s="112" t="e">
        <f>D505/(O492-P490)</f>
        <v>#DIV/0!</v>
      </c>
      <c r="E506" s="113"/>
      <c r="F506" s="11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8.75" x14ac:dyDescent="0.2">
      <c r="A508" s="2"/>
      <c r="B508" s="152" t="s">
        <v>65</v>
      </c>
      <c r="C508" s="152"/>
      <c r="D508" s="152"/>
      <c r="E508" s="152"/>
      <c r="F508" s="152"/>
      <c r="G508" s="152"/>
      <c r="H508" s="152"/>
      <c r="I508" s="152"/>
      <c r="J508" s="152"/>
      <c r="K508" s="152"/>
      <c r="L508" s="152"/>
      <c r="M508" s="152"/>
      <c r="N508" s="152"/>
      <c r="O508" s="75" t="s">
        <v>18</v>
      </c>
      <c r="P508" s="280"/>
      <c r="Q508" s="281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2"/>
      <c r="B509" s="27" t="s">
        <v>55</v>
      </c>
      <c r="C509" s="282" t="s">
        <v>83</v>
      </c>
      <c r="D509" s="283"/>
      <c r="E509" s="283"/>
      <c r="F509" s="283"/>
      <c r="G509" s="283"/>
      <c r="H509" s="283"/>
      <c r="I509" s="283"/>
      <c r="J509" s="283"/>
      <c r="K509" s="283"/>
      <c r="L509" s="283"/>
      <c r="M509" s="284"/>
      <c r="N509" s="27" t="s">
        <v>84</v>
      </c>
      <c r="O509" s="285"/>
      <c r="P509" s="285"/>
      <c r="Q509" s="285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2"/>
      <c r="B510" s="39" t="s">
        <v>136</v>
      </c>
      <c r="C510" s="74"/>
      <c r="D510" s="74"/>
      <c r="E510" s="74"/>
      <c r="F510" s="74"/>
      <c r="G510" s="74" t="s">
        <v>105</v>
      </c>
      <c r="H510" s="74" t="s">
        <v>105</v>
      </c>
      <c r="I510" s="74" t="s">
        <v>105</v>
      </c>
      <c r="J510" s="74"/>
      <c r="K510" s="253"/>
      <c r="L510" s="254"/>
      <c r="M510" s="253"/>
      <c r="N510" s="254"/>
      <c r="O510" s="253"/>
      <c r="P510" s="254"/>
      <c r="Q510" s="74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2"/>
      <c r="B511" s="272" t="s">
        <v>78</v>
      </c>
      <c r="C511" s="10">
        <f>IF(C510="X",($C$126),(0))</f>
        <v>0</v>
      </c>
      <c r="D511" s="10">
        <f>IF(D510="X",($C$127),(0))</f>
        <v>0</v>
      </c>
      <c r="E511" s="10">
        <f>IF(E510="X",($C$128),(0))</f>
        <v>0</v>
      </c>
      <c r="F511" s="10">
        <f>IF(F510="X",($C$133),(0))</f>
        <v>0</v>
      </c>
      <c r="G511" s="10">
        <f>IF(G510="X",($C$130),(0))</f>
        <v>0</v>
      </c>
      <c r="H511" s="10">
        <f>IF(H510="X",($C$131),(0))</f>
        <v>0</v>
      </c>
      <c r="I511" s="10">
        <f>IF(I510="X",($C$132),(0))</f>
        <v>0</v>
      </c>
      <c r="J511" s="10">
        <f>IF(J510="X",($C$134),(0))</f>
        <v>0</v>
      </c>
      <c r="K511" s="249">
        <f>IF(K510="X",($C$129),(0))</f>
        <v>0</v>
      </c>
      <c r="L511" s="250"/>
      <c r="M511" s="249">
        <f>IF(M510="X",($C$135),(0))</f>
        <v>0</v>
      </c>
      <c r="N511" s="250"/>
      <c r="O511" s="249">
        <f>IF(O510="X",($C$137),(0))</f>
        <v>0</v>
      </c>
      <c r="P511" s="250"/>
      <c r="Q511" s="10">
        <f>IF(Q510="X",($C$136),(0))</f>
        <v>0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2"/>
      <c r="B512" s="273"/>
      <c r="C512" s="86" t="str">
        <f>$B$126</f>
        <v>3º Eixo</v>
      </c>
      <c r="D512" s="86">
        <f>$B$127</f>
        <v>0</v>
      </c>
      <c r="E512" s="86" t="str">
        <f>$B$128</f>
        <v>Realizado</v>
      </c>
      <c r="F512" s="86" t="str">
        <f>$B$129</f>
        <v>4º Eixo</v>
      </c>
      <c r="G512" s="86">
        <f>$B$130</f>
        <v>0</v>
      </c>
      <c r="H512" s="86" t="str">
        <f>$B$131</f>
        <v>Total de Gastos</v>
      </c>
      <c r="I512" s="86" t="str">
        <f>$B$132</f>
        <v>Custo por kM</v>
      </c>
      <c r="J512" s="86">
        <f>$B$133</f>
        <v>0</v>
      </c>
      <c r="K512" s="259" t="str">
        <f>$B$134</f>
        <v>Troca e Manutenção dos Freios</v>
      </c>
      <c r="L512" s="259"/>
      <c r="M512" s="259" t="str">
        <f>$B$135</f>
        <v>Posição</v>
      </c>
      <c r="N512" s="259"/>
      <c r="O512" s="259" t="str">
        <f>$B$136</f>
        <v>Realizado</v>
      </c>
      <c r="P512" s="259"/>
      <c r="Q512" s="86" t="str">
        <f>$B$137</f>
        <v>1º Eixo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2"/>
      <c r="B513" s="39" t="s">
        <v>136</v>
      </c>
      <c r="C513" s="74"/>
      <c r="D513" s="74"/>
      <c r="E513" s="74"/>
      <c r="F513" s="74"/>
      <c r="G513" s="74"/>
      <c r="H513" s="74"/>
      <c r="I513" s="74"/>
      <c r="J513" s="74"/>
      <c r="K513" s="253"/>
      <c r="L513" s="254"/>
      <c r="M513" s="253"/>
      <c r="N513" s="254"/>
      <c r="O513" s="253"/>
      <c r="P513" s="254"/>
      <c r="Q513" s="74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2"/>
      <c r="B514" s="272" t="s">
        <v>80</v>
      </c>
      <c r="C514" s="10">
        <f>IF(C513="X",($F$126),(0))</f>
        <v>0</v>
      </c>
      <c r="D514" s="10">
        <f>IF(D513="X",($F$127),(0))</f>
        <v>0</v>
      </c>
      <c r="E514" s="10">
        <f>IF(E513="X",($F$128),(0))</f>
        <v>0</v>
      </c>
      <c r="F514" s="10">
        <f>IF(F513="X",($F$133),(0))</f>
        <v>0</v>
      </c>
      <c r="G514" s="10">
        <f>IF(G513="X",($F$130),(0))</f>
        <v>0</v>
      </c>
      <c r="H514" s="10">
        <f>IF(H513="X",($F$131),(0))</f>
        <v>0</v>
      </c>
      <c r="I514" s="10">
        <f>IF(I513="X",($F$132),(0))</f>
        <v>0</v>
      </c>
      <c r="J514" s="10">
        <f>IF(J513="X",($F$134),(0))</f>
        <v>0</v>
      </c>
      <c r="K514" s="249">
        <f>IF(K513="X",($F$129),(0))</f>
        <v>0</v>
      </c>
      <c r="L514" s="250"/>
      <c r="M514" s="249">
        <f>IF(M513="X",($F$135),(0))</f>
        <v>0</v>
      </c>
      <c r="N514" s="250"/>
      <c r="O514" s="249">
        <f>IF(O513="X",($F$137),(0))</f>
        <v>0</v>
      </c>
      <c r="P514" s="250"/>
      <c r="Q514" s="10">
        <f>IF(Q513="X",($F$136),(0))</f>
        <v>0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2"/>
      <c r="B515" s="273"/>
      <c r="C515" s="86">
        <f>$E$126</f>
        <v>0</v>
      </c>
      <c r="D515" s="86">
        <f>$E$127</f>
        <v>0</v>
      </c>
      <c r="E515" s="86">
        <f>$E$128</f>
        <v>0</v>
      </c>
      <c r="F515" s="86">
        <f>$E$129</f>
        <v>0</v>
      </c>
      <c r="G515" s="86">
        <f>$E$130</f>
        <v>0</v>
      </c>
      <c r="H515" s="86">
        <f>$E$131</f>
        <v>0</v>
      </c>
      <c r="I515" s="86">
        <f>$E$132</f>
        <v>0</v>
      </c>
      <c r="J515" s="86">
        <f>$E$133</f>
        <v>0</v>
      </c>
      <c r="K515" s="259">
        <f>$E$134</f>
        <v>0</v>
      </c>
      <c r="L515" s="259"/>
      <c r="M515" s="259">
        <f>$E$135</f>
        <v>0</v>
      </c>
      <c r="N515" s="259"/>
      <c r="O515" s="259">
        <f>$E$136</f>
        <v>0</v>
      </c>
      <c r="P515" s="259"/>
      <c r="Q515" s="86">
        <f>$E$137</f>
        <v>0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2"/>
      <c r="B516" s="39" t="s">
        <v>136</v>
      </c>
      <c r="C516" s="74"/>
      <c r="D516" s="74"/>
      <c r="E516" s="74"/>
      <c r="F516" s="74"/>
      <c r="G516" s="74"/>
      <c r="H516" s="74"/>
      <c r="I516" s="74"/>
      <c r="J516" s="74"/>
      <c r="K516" s="253"/>
      <c r="L516" s="254"/>
      <c r="M516" s="253"/>
      <c r="N516" s="254"/>
      <c r="O516" s="253" t="s">
        <v>105</v>
      </c>
      <c r="P516" s="254"/>
      <c r="Q516" s="74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2"/>
      <c r="B517" s="272" t="s">
        <v>81</v>
      </c>
      <c r="C517" s="10">
        <f>IF(C516="X",($I$126),(0))</f>
        <v>0</v>
      </c>
      <c r="D517" s="10">
        <f>IF(D516="X",($I$127),(0))</f>
        <v>0</v>
      </c>
      <c r="E517" s="10">
        <f>IF(E516="X",($I$128),(0))</f>
        <v>0</v>
      </c>
      <c r="F517" s="10">
        <f>IF(F516="X",($I$133),(0))</f>
        <v>0</v>
      </c>
      <c r="G517" s="10">
        <f>IF(G516="X",($I$130),(0))</f>
        <v>0</v>
      </c>
      <c r="H517" s="10">
        <f>IF(H516="X",($I$131),(0))</f>
        <v>0</v>
      </c>
      <c r="I517" s="10">
        <f>IF(I516="X",($I$132),(0))</f>
        <v>0</v>
      </c>
      <c r="J517" s="10">
        <f>IF(J516="X",($I$134),(0))</f>
        <v>0</v>
      </c>
      <c r="K517" s="249">
        <f>IF(K516="X",($I$129),(0))</f>
        <v>0</v>
      </c>
      <c r="L517" s="250"/>
      <c r="M517" s="249">
        <f>IF(M516="X",($I$135),(0))</f>
        <v>0</v>
      </c>
      <c r="N517" s="250"/>
      <c r="O517" s="249">
        <f>IF(O516="X",($I$137),(0))</f>
        <v>0</v>
      </c>
      <c r="P517" s="250"/>
      <c r="Q517" s="10">
        <f>IF(Q516="X",($I$136),(0))</f>
        <v>0</v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2"/>
      <c r="B518" s="273"/>
      <c r="C518" s="86">
        <f>$H$126</f>
        <v>0</v>
      </c>
      <c r="D518" s="86">
        <f>$H$127</f>
        <v>0</v>
      </c>
      <c r="E518" s="86">
        <f>$H$128</f>
        <v>0</v>
      </c>
      <c r="F518" s="86">
        <f>$H$129</f>
        <v>0</v>
      </c>
      <c r="G518" s="86">
        <f>$H$130</f>
        <v>0</v>
      </c>
      <c r="H518" s="86">
        <f>$H$131</f>
        <v>0</v>
      </c>
      <c r="I518" s="86">
        <f>$H$132</f>
        <v>0</v>
      </c>
      <c r="J518" s="86">
        <f>$H$133</f>
        <v>0</v>
      </c>
      <c r="K518" s="259">
        <f>$H$134</f>
        <v>0</v>
      </c>
      <c r="L518" s="259"/>
      <c r="M518" s="259">
        <f>$H$135</f>
        <v>0</v>
      </c>
      <c r="N518" s="259"/>
      <c r="O518" s="259">
        <f>$H$136</f>
        <v>0</v>
      </c>
      <c r="P518" s="259"/>
      <c r="Q518" s="86">
        <f>$H$137</f>
        <v>0</v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2"/>
      <c r="B519" s="39" t="s">
        <v>136</v>
      </c>
      <c r="C519" s="74"/>
      <c r="D519" s="74"/>
      <c r="E519" s="74"/>
      <c r="F519" s="74"/>
      <c r="G519" s="74"/>
      <c r="H519" s="74"/>
      <c r="I519" s="74"/>
      <c r="J519" s="74"/>
      <c r="K519" s="253"/>
      <c r="L519" s="254"/>
      <c r="M519" s="253"/>
      <c r="N519" s="254"/>
      <c r="O519" s="253"/>
      <c r="P519" s="254"/>
      <c r="Q519" s="74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2"/>
      <c r="B520" s="272" t="s">
        <v>88</v>
      </c>
      <c r="C520" s="10">
        <f>IF(C519="X",($L$126),(0))</f>
        <v>0</v>
      </c>
      <c r="D520" s="10">
        <f>IF(D519="X",($L$127),(0))</f>
        <v>0</v>
      </c>
      <c r="E520" s="10">
        <f>IF(E519="X",($L$128),(0))</f>
        <v>0</v>
      </c>
      <c r="F520" s="10">
        <f>IF(F519="X",($L$133),(0))</f>
        <v>0</v>
      </c>
      <c r="G520" s="10">
        <f>IF(G519="X",($L$130),(0))</f>
        <v>0</v>
      </c>
      <c r="H520" s="10">
        <f>IF(H519="X",($L$131),(0))</f>
        <v>0</v>
      </c>
      <c r="I520" s="10">
        <f>IF(I519="X",($L$132),(0))</f>
        <v>0</v>
      </c>
      <c r="J520" s="10">
        <f>IF(J519="X",($L$134),(0))</f>
        <v>0</v>
      </c>
      <c r="K520" s="249">
        <f>IF(K519="X",($L$129),(0))</f>
        <v>0</v>
      </c>
      <c r="L520" s="250"/>
      <c r="M520" s="249">
        <f>IF(M519="X",($L$135),(0))</f>
        <v>0</v>
      </c>
      <c r="N520" s="250"/>
      <c r="O520" s="249">
        <f>IF(O519="X",($L$137),(0))</f>
        <v>0</v>
      </c>
      <c r="P520" s="250"/>
      <c r="Q520" s="10">
        <f>IF(Q519="X",($L$136),(0))</f>
        <v>0</v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2"/>
      <c r="B521" s="273"/>
      <c r="C521" s="86">
        <f>$K$126</f>
        <v>0</v>
      </c>
      <c r="D521" s="86">
        <f>$K$127</f>
        <v>0</v>
      </c>
      <c r="E521" s="86">
        <f>$K$128</f>
        <v>0</v>
      </c>
      <c r="F521" s="86">
        <f>$K$129</f>
        <v>0</v>
      </c>
      <c r="G521" s="86">
        <f>$K$130</f>
        <v>0</v>
      </c>
      <c r="H521" s="86">
        <f>$K$131</f>
        <v>0</v>
      </c>
      <c r="I521" s="86">
        <f>$K$132</f>
        <v>0</v>
      </c>
      <c r="J521" s="86">
        <f>$K$133</f>
        <v>0</v>
      </c>
      <c r="K521" s="259">
        <f>$K$134</f>
        <v>0</v>
      </c>
      <c r="L521" s="259"/>
      <c r="M521" s="259">
        <f>$K$135</f>
        <v>0</v>
      </c>
      <c r="N521" s="259"/>
      <c r="O521" s="259">
        <f>$K$136</f>
        <v>0</v>
      </c>
      <c r="P521" s="259"/>
      <c r="Q521" s="86">
        <f>$K$137</f>
        <v>0</v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2"/>
      <c r="B522" s="194" t="s">
        <v>46</v>
      </c>
      <c r="C522" s="194"/>
      <c r="D522" s="255">
        <f>SUM(C511:Q511,C514:Q514,C517:Q517,C520:Q520,)</f>
        <v>0</v>
      </c>
      <c r="E522" s="256"/>
      <c r="F522" s="257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2"/>
      <c r="B523" s="151" t="s">
        <v>47</v>
      </c>
      <c r="C523" s="151"/>
      <c r="D523" s="112" t="e">
        <f>D522/(O509-O492)</f>
        <v>#DIV/0!</v>
      </c>
      <c r="E523" s="113"/>
      <c r="F523" s="11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8.75" x14ac:dyDescent="0.2">
      <c r="A525" s="2"/>
      <c r="B525" s="152" t="s">
        <v>65</v>
      </c>
      <c r="C525" s="152"/>
      <c r="D525" s="152"/>
      <c r="E525" s="152"/>
      <c r="F525" s="152"/>
      <c r="G525" s="152"/>
      <c r="H525" s="152"/>
      <c r="I525" s="152"/>
      <c r="J525" s="152"/>
      <c r="K525" s="152"/>
      <c r="L525" s="152"/>
      <c r="M525" s="152"/>
      <c r="N525" s="152"/>
      <c r="O525" s="75" t="s">
        <v>18</v>
      </c>
      <c r="P525" s="280"/>
      <c r="Q525" s="281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2"/>
      <c r="B526" s="27" t="s">
        <v>55</v>
      </c>
      <c r="C526" s="282" t="s">
        <v>83</v>
      </c>
      <c r="D526" s="283"/>
      <c r="E526" s="283"/>
      <c r="F526" s="283"/>
      <c r="G526" s="283"/>
      <c r="H526" s="283"/>
      <c r="I526" s="283"/>
      <c r="J526" s="283"/>
      <c r="K526" s="283"/>
      <c r="L526" s="283"/>
      <c r="M526" s="284"/>
      <c r="N526" s="27" t="s">
        <v>84</v>
      </c>
      <c r="O526" s="285"/>
      <c r="P526" s="285"/>
      <c r="Q526" s="28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2"/>
      <c r="B527" s="39" t="s">
        <v>136</v>
      </c>
      <c r="C527" s="74"/>
      <c r="D527" s="74"/>
      <c r="E527" s="74"/>
      <c r="F527" s="74"/>
      <c r="G527" s="74"/>
      <c r="H527" s="74"/>
      <c r="I527" s="74"/>
      <c r="J527" s="74"/>
      <c r="K527" s="253"/>
      <c r="L527" s="254"/>
      <c r="M527" s="253"/>
      <c r="N527" s="254"/>
      <c r="O527" s="253"/>
      <c r="P527" s="254"/>
      <c r="Q527" s="74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2"/>
      <c r="B528" s="272" t="s">
        <v>78</v>
      </c>
      <c r="C528" s="10">
        <f>IF(C527="X",($C$126),(0))</f>
        <v>0</v>
      </c>
      <c r="D528" s="10">
        <f>IF(D527="X",($C$127),(0))</f>
        <v>0</v>
      </c>
      <c r="E528" s="10">
        <f>IF(E527="X",($C$128),(0))</f>
        <v>0</v>
      </c>
      <c r="F528" s="10">
        <f>IF(F527="X",($C$133),(0))</f>
        <v>0</v>
      </c>
      <c r="G528" s="10">
        <f>IF(G527="X",($C$130),(0))</f>
        <v>0</v>
      </c>
      <c r="H528" s="10">
        <f>IF(H527="X",($C$131),(0))</f>
        <v>0</v>
      </c>
      <c r="I528" s="10">
        <f>IF(I527="X",($C$132),(0))</f>
        <v>0</v>
      </c>
      <c r="J528" s="10">
        <f>IF(J527="X",($C$134),(0))</f>
        <v>0</v>
      </c>
      <c r="K528" s="249">
        <f>IF(K527="X",($C$129),(0))</f>
        <v>0</v>
      </c>
      <c r="L528" s="250"/>
      <c r="M528" s="249">
        <f>IF(M527="X",($C$135),(0))</f>
        <v>0</v>
      </c>
      <c r="N528" s="250"/>
      <c r="O528" s="249">
        <f>IF(O527="X",($C$137),(0))</f>
        <v>0</v>
      </c>
      <c r="P528" s="250"/>
      <c r="Q528" s="10">
        <f>IF(Q527="X",($C$136),(0))</f>
        <v>0</v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2"/>
      <c r="B529" s="273"/>
      <c r="C529" s="86" t="str">
        <f>$B$126</f>
        <v>3º Eixo</v>
      </c>
      <c r="D529" s="86">
        <f>$B$127</f>
        <v>0</v>
      </c>
      <c r="E529" s="86" t="str">
        <f>$B$128</f>
        <v>Realizado</v>
      </c>
      <c r="F529" s="86" t="str">
        <f>$B$129</f>
        <v>4º Eixo</v>
      </c>
      <c r="G529" s="86">
        <f>$B$130</f>
        <v>0</v>
      </c>
      <c r="H529" s="86" t="str">
        <f>$B$131</f>
        <v>Total de Gastos</v>
      </c>
      <c r="I529" s="86" t="str">
        <f>$B$132</f>
        <v>Custo por kM</v>
      </c>
      <c r="J529" s="86">
        <f>$B$133</f>
        <v>0</v>
      </c>
      <c r="K529" s="259" t="str">
        <f>$B$134</f>
        <v>Troca e Manutenção dos Freios</v>
      </c>
      <c r="L529" s="259"/>
      <c r="M529" s="259" t="str">
        <f>$B$135</f>
        <v>Posição</v>
      </c>
      <c r="N529" s="259"/>
      <c r="O529" s="259" t="str">
        <f>$B$136</f>
        <v>Realizado</v>
      </c>
      <c r="P529" s="259"/>
      <c r="Q529" s="86" t="str">
        <f>$B$137</f>
        <v>1º Eixo</v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2"/>
      <c r="B530" s="39" t="s">
        <v>136</v>
      </c>
      <c r="C530" s="74"/>
      <c r="D530" s="74"/>
      <c r="E530" s="74"/>
      <c r="F530" s="74"/>
      <c r="G530" s="74"/>
      <c r="H530" s="74"/>
      <c r="I530" s="74"/>
      <c r="J530" s="74"/>
      <c r="K530" s="253"/>
      <c r="L530" s="254"/>
      <c r="M530" s="253"/>
      <c r="N530" s="254"/>
      <c r="O530" s="253"/>
      <c r="P530" s="254"/>
      <c r="Q530" s="74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2"/>
      <c r="B531" s="272" t="s">
        <v>80</v>
      </c>
      <c r="C531" s="10">
        <f>IF(C530="X",($F$126),(0))</f>
        <v>0</v>
      </c>
      <c r="D531" s="10">
        <f>IF(D530="X",($F$127),(0))</f>
        <v>0</v>
      </c>
      <c r="E531" s="10">
        <f>IF(E530="X",($F$128),(0))</f>
        <v>0</v>
      </c>
      <c r="F531" s="10">
        <f>IF(F530="X",($F$133),(0))</f>
        <v>0</v>
      </c>
      <c r="G531" s="10">
        <f>IF(G530="X",($F$130),(0))</f>
        <v>0</v>
      </c>
      <c r="H531" s="10">
        <f>IF(H530="X",($F$131),(0))</f>
        <v>0</v>
      </c>
      <c r="I531" s="10">
        <f>IF(I530="X",($F$132),(0))</f>
        <v>0</v>
      </c>
      <c r="J531" s="10">
        <f>IF(J530="X",($F$134),(0))</f>
        <v>0</v>
      </c>
      <c r="K531" s="249">
        <f>IF(K530="X",($F$129),(0))</f>
        <v>0</v>
      </c>
      <c r="L531" s="250"/>
      <c r="M531" s="249">
        <f>IF(M530="X",($F$135),(0))</f>
        <v>0</v>
      </c>
      <c r="N531" s="250"/>
      <c r="O531" s="249">
        <f>IF(O530="X",($F$137),(0))</f>
        <v>0</v>
      </c>
      <c r="P531" s="250"/>
      <c r="Q531" s="10">
        <f>IF(Q530="X",($F$136),(0))</f>
        <v>0</v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2"/>
      <c r="B532" s="273"/>
      <c r="C532" s="86">
        <f>$E$126</f>
        <v>0</v>
      </c>
      <c r="D532" s="86">
        <f>$E$127</f>
        <v>0</v>
      </c>
      <c r="E532" s="86">
        <f>$E$128</f>
        <v>0</v>
      </c>
      <c r="F532" s="86">
        <f>$E$129</f>
        <v>0</v>
      </c>
      <c r="G532" s="86">
        <f>$E$130</f>
        <v>0</v>
      </c>
      <c r="H532" s="86">
        <f>$E$131</f>
        <v>0</v>
      </c>
      <c r="I532" s="86">
        <f>$E$132</f>
        <v>0</v>
      </c>
      <c r="J532" s="86">
        <f>$E$133</f>
        <v>0</v>
      </c>
      <c r="K532" s="259">
        <f>$E$134</f>
        <v>0</v>
      </c>
      <c r="L532" s="259"/>
      <c r="M532" s="259">
        <f>$E$135</f>
        <v>0</v>
      </c>
      <c r="N532" s="259"/>
      <c r="O532" s="259">
        <f>$E$136</f>
        <v>0</v>
      </c>
      <c r="P532" s="259"/>
      <c r="Q532" s="86">
        <f>$E$137</f>
        <v>0</v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2"/>
      <c r="B533" s="39" t="s">
        <v>136</v>
      </c>
      <c r="C533" s="74"/>
      <c r="D533" s="74"/>
      <c r="E533" s="74"/>
      <c r="F533" s="74"/>
      <c r="G533" s="74"/>
      <c r="H533" s="74"/>
      <c r="I533" s="74"/>
      <c r="J533" s="74"/>
      <c r="K533" s="253"/>
      <c r="L533" s="254"/>
      <c r="M533" s="253"/>
      <c r="N533" s="254"/>
      <c r="O533" s="253"/>
      <c r="P533" s="254"/>
      <c r="Q533" s="74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2"/>
      <c r="B534" s="272" t="s">
        <v>81</v>
      </c>
      <c r="C534" s="10">
        <f>IF(C533="X",($I$126),(0))</f>
        <v>0</v>
      </c>
      <c r="D534" s="10">
        <f>IF(D533="X",($I$127),(0))</f>
        <v>0</v>
      </c>
      <c r="E534" s="10">
        <f>IF(E533="X",($I$128),(0))</f>
        <v>0</v>
      </c>
      <c r="F534" s="10">
        <f>IF(F533="X",($I$133),(0))</f>
        <v>0</v>
      </c>
      <c r="G534" s="10">
        <f>IF(G533="X",($I$130),(0))</f>
        <v>0</v>
      </c>
      <c r="H534" s="10">
        <f>IF(H533="X",($I$131),(0))</f>
        <v>0</v>
      </c>
      <c r="I534" s="10">
        <f>IF(I533="X",($I$132),(0))</f>
        <v>0</v>
      </c>
      <c r="J534" s="10">
        <f>IF(J533="X",($I$134),(0))</f>
        <v>0</v>
      </c>
      <c r="K534" s="249">
        <f>IF(K533="X",($I$129),(0))</f>
        <v>0</v>
      </c>
      <c r="L534" s="250"/>
      <c r="M534" s="249">
        <f>IF(M533="X",($I$135),(0))</f>
        <v>0</v>
      </c>
      <c r="N534" s="250"/>
      <c r="O534" s="249">
        <f>IF(O533="X",($I$137),(0))</f>
        <v>0</v>
      </c>
      <c r="P534" s="250"/>
      <c r="Q534" s="10">
        <f>IF(Q533="X",($I$136),(0))</f>
        <v>0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2"/>
      <c r="B535" s="273"/>
      <c r="C535" s="86">
        <f>$H$126</f>
        <v>0</v>
      </c>
      <c r="D535" s="86">
        <f>$H$127</f>
        <v>0</v>
      </c>
      <c r="E535" s="86">
        <f>$H$128</f>
        <v>0</v>
      </c>
      <c r="F535" s="86">
        <f>$H$129</f>
        <v>0</v>
      </c>
      <c r="G535" s="86">
        <f>$H$130</f>
        <v>0</v>
      </c>
      <c r="H535" s="86">
        <f>$H$131</f>
        <v>0</v>
      </c>
      <c r="I535" s="86">
        <f>$H$132</f>
        <v>0</v>
      </c>
      <c r="J535" s="86">
        <f>$H$133</f>
        <v>0</v>
      </c>
      <c r="K535" s="259">
        <f>$H$134</f>
        <v>0</v>
      </c>
      <c r="L535" s="259"/>
      <c r="M535" s="259">
        <f>$H$135</f>
        <v>0</v>
      </c>
      <c r="N535" s="259"/>
      <c r="O535" s="259">
        <f>$H$136</f>
        <v>0</v>
      </c>
      <c r="P535" s="259"/>
      <c r="Q535" s="86">
        <f>$H$137</f>
        <v>0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2"/>
      <c r="B536" s="39" t="s">
        <v>136</v>
      </c>
      <c r="C536" s="74"/>
      <c r="D536" s="74"/>
      <c r="E536" s="74"/>
      <c r="F536" s="74"/>
      <c r="G536" s="74"/>
      <c r="H536" s="74"/>
      <c r="I536" s="74"/>
      <c r="J536" s="74"/>
      <c r="K536" s="253"/>
      <c r="L536" s="254"/>
      <c r="M536" s="253"/>
      <c r="N536" s="254"/>
      <c r="O536" s="253"/>
      <c r="P536" s="254"/>
      <c r="Q536" s="74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2"/>
      <c r="B537" s="272" t="s">
        <v>88</v>
      </c>
      <c r="C537" s="10">
        <f>IF(C536="X",($L$126),(0))</f>
        <v>0</v>
      </c>
      <c r="D537" s="10">
        <f>IF(D536="X",($L$127),(0))</f>
        <v>0</v>
      </c>
      <c r="E537" s="10">
        <f>IF(E536="X",($L$128),(0))</f>
        <v>0</v>
      </c>
      <c r="F537" s="10">
        <f>IF(F536="X",($L$133),(0))</f>
        <v>0</v>
      </c>
      <c r="G537" s="10">
        <f>IF(G536="X",($L$130),(0))</f>
        <v>0</v>
      </c>
      <c r="H537" s="10">
        <f>IF(H536="X",($L$131),(0))</f>
        <v>0</v>
      </c>
      <c r="I537" s="10">
        <f>IF(I536="X",($L$132),(0))</f>
        <v>0</v>
      </c>
      <c r="J537" s="10">
        <f>IF(J536="X",($L$134),(0))</f>
        <v>0</v>
      </c>
      <c r="K537" s="249">
        <f>IF(K536="X",($L$129),(0))</f>
        <v>0</v>
      </c>
      <c r="L537" s="250"/>
      <c r="M537" s="249">
        <f>IF(M536="X",($L$135),(0))</f>
        <v>0</v>
      </c>
      <c r="N537" s="250"/>
      <c r="O537" s="249">
        <f>IF(O536="X",($L$137),(0))</f>
        <v>0</v>
      </c>
      <c r="P537" s="250"/>
      <c r="Q537" s="10">
        <f>IF(Q536="X",($L$136),(0))</f>
        <v>0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2"/>
      <c r="B538" s="273"/>
      <c r="C538" s="86">
        <f>$K$126</f>
        <v>0</v>
      </c>
      <c r="D538" s="86">
        <f>$K$127</f>
        <v>0</v>
      </c>
      <c r="E538" s="86">
        <f>$K$128</f>
        <v>0</v>
      </c>
      <c r="F538" s="86">
        <f>$K$129</f>
        <v>0</v>
      </c>
      <c r="G538" s="86">
        <f>$K$130</f>
        <v>0</v>
      </c>
      <c r="H538" s="86">
        <f>$K$131</f>
        <v>0</v>
      </c>
      <c r="I538" s="86">
        <f>$K$132</f>
        <v>0</v>
      </c>
      <c r="J538" s="86">
        <f>$K$133</f>
        <v>0</v>
      </c>
      <c r="K538" s="259">
        <f>$K$134</f>
        <v>0</v>
      </c>
      <c r="L538" s="259"/>
      <c r="M538" s="259">
        <f>$K$135</f>
        <v>0</v>
      </c>
      <c r="N538" s="259"/>
      <c r="O538" s="259">
        <f>$K$136</f>
        <v>0</v>
      </c>
      <c r="P538" s="259"/>
      <c r="Q538" s="86">
        <f>$K$137</f>
        <v>0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2"/>
      <c r="B539" s="194" t="s">
        <v>46</v>
      </c>
      <c r="C539" s="194"/>
      <c r="D539" s="255">
        <f>SUM(C528:Q528,C531:Q531,C534:Q534,C537:Q537,)</f>
        <v>0</v>
      </c>
      <c r="E539" s="256"/>
      <c r="F539" s="257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2"/>
      <c r="B540" s="151" t="s">
        <v>47</v>
      </c>
      <c r="C540" s="151"/>
      <c r="D540" s="112" t="e">
        <f>D539/(O526-O509)</f>
        <v>#DIV/0!</v>
      </c>
      <c r="E540" s="113"/>
      <c r="F540" s="11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21:28" x14ac:dyDescent="0.2">
      <c r="U577" s="2"/>
      <c r="V577" s="2"/>
      <c r="W577" s="2"/>
      <c r="X577" s="2"/>
      <c r="Y577" s="2"/>
      <c r="Z577" s="2"/>
      <c r="AA577" s="2"/>
      <c r="AB577" s="2"/>
    </row>
    <row r="578" spans="21:28" x14ac:dyDescent="0.2">
      <c r="U578" s="2"/>
      <c r="V578" s="2"/>
      <c r="W578" s="2"/>
      <c r="X578" s="2"/>
      <c r="Y578" s="2"/>
      <c r="Z578" s="2"/>
      <c r="AA578" s="2"/>
      <c r="AB578" s="2"/>
    </row>
    <row r="579" spans="21:28" x14ac:dyDescent="0.2">
      <c r="U579" s="2"/>
      <c r="V579" s="2"/>
      <c r="W579" s="2"/>
      <c r="X579" s="2"/>
      <c r="Y579" s="2"/>
      <c r="Z579" s="2"/>
      <c r="AA579" s="2"/>
      <c r="AB579" s="2"/>
    </row>
    <row r="580" spans="21:28" x14ac:dyDescent="0.2">
      <c r="U580" s="2"/>
      <c r="V580" s="2"/>
      <c r="W580" s="2"/>
      <c r="X580" s="2"/>
      <c r="Y580" s="2"/>
      <c r="Z580" s="2"/>
      <c r="AA580" s="2"/>
      <c r="AB580" s="2"/>
    </row>
    <row r="581" spans="21:28" x14ac:dyDescent="0.2">
      <c r="U581" s="2"/>
      <c r="V581" s="2"/>
      <c r="W581" s="2"/>
      <c r="X581" s="2"/>
      <c r="Y581" s="2"/>
      <c r="Z581" s="2"/>
      <c r="AA581" s="2"/>
      <c r="AB581" s="2"/>
    </row>
    <row r="582" spans="21:28" x14ac:dyDescent="0.2">
      <c r="U582" s="2"/>
      <c r="V582" s="2"/>
      <c r="W582" s="2"/>
      <c r="X582" s="2"/>
      <c r="Y582" s="2"/>
      <c r="Z582" s="2"/>
      <c r="AA582" s="2"/>
      <c r="AB582" s="2"/>
    </row>
    <row r="583" spans="21:28" x14ac:dyDescent="0.2">
      <c r="U583" s="2"/>
      <c r="V583" s="2"/>
      <c r="W583" s="2"/>
      <c r="X583" s="2"/>
      <c r="Y583" s="2"/>
      <c r="Z583" s="2"/>
      <c r="AA583" s="2"/>
      <c r="AB583" s="2"/>
    </row>
    <row r="584" spans="21:28" x14ac:dyDescent="0.2">
      <c r="U584" s="2"/>
      <c r="V584" s="2"/>
      <c r="W584" s="2"/>
      <c r="X584" s="2"/>
      <c r="Y584" s="2"/>
      <c r="Z584" s="2"/>
      <c r="AA584" s="2"/>
      <c r="AB584" s="2"/>
    </row>
    <row r="585" spans="21:28" x14ac:dyDescent="0.2">
      <c r="U585" s="2"/>
      <c r="V585" s="2"/>
      <c r="W585" s="2"/>
      <c r="X585" s="2"/>
      <c r="Y585" s="2"/>
      <c r="Z585" s="2"/>
      <c r="AA585" s="2"/>
      <c r="AB585" s="2"/>
    </row>
    <row r="586" spans="21:28" x14ac:dyDescent="0.2">
      <c r="U586" s="2"/>
      <c r="V586" s="2"/>
      <c r="W586" s="2"/>
      <c r="X586" s="2"/>
      <c r="Y586" s="2"/>
      <c r="Z586" s="2"/>
      <c r="AA586" s="2"/>
      <c r="AB586" s="2"/>
    </row>
    <row r="587" spans="21:28" x14ac:dyDescent="0.2">
      <c r="U587" s="2"/>
      <c r="V587" s="2"/>
      <c r="W587" s="2"/>
      <c r="X587" s="2"/>
      <c r="Y587" s="2"/>
      <c r="Z587" s="2"/>
      <c r="AA587" s="2"/>
      <c r="AB587" s="2"/>
    </row>
    <row r="588" spans="21:28" x14ac:dyDescent="0.2">
      <c r="U588" s="2"/>
      <c r="V588" s="2"/>
      <c r="W588" s="2"/>
      <c r="X588" s="2"/>
      <c r="Y588" s="2"/>
      <c r="Z588" s="2"/>
      <c r="AA588" s="2"/>
      <c r="AB588" s="2"/>
    </row>
    <row r="589" spans="21:28" x14ac:dyDescent="0.2">
      <c r="U589" s="2"/>
      <c r="V589" s="2"/>
      <c r="W589" s="2"/>
      <c r="X589" s="2"/>
      <c r="Y589" s="2"/>
      <c r="Z589" s="2"/>
      <c r="AA589" s="2"/>
      <c r="AB589" s="2"/>
    </row>
    <row r="590" spans="21:28" x14ac:dyDescent="0.2">
      <c r="U590" s="2"/>
      <c r="V590" s="2"/>
      <c r="W590" s="2"/>
      <c r="X590" s="2"/>
      <c r="Y590" s="2"/>
      <c r="Z590" s="2"/>
      <c r="AA590" s="2"/>
      <c r="AB590" s="2"/>
    </row>
    <row r="591" spans="21:28" x14ac:dyDescent="0.2">
      <c r="U591" s="2"/>
      <c r="V591" s="2"/>
      <c r="W591" s="2"/>
      <c r="X591" s="2"/>
      <c r="Y591" s="2"/>
      <c r="Z591" s="2"/>
      <c r="AA591" s="2"/>
      <c r="AB591" s="2"/>
    </row>
    <row r="592" spans="21:28" x14ac:dyDescent="0.2">
      <c r="U592" s="2"/>
      <c r="V592" s="2"/>
      <c r="W592" s="2"/>
      <c r="X592" s="2"/>
      <c r="Y592" s="2"/>
      <c r="Z592" s="2"/>
      <c r="AA592" s="2"/>
      <c r="AB592" s="2"/>
    </row>
    <row r="593" spans="21:28" x14ac:dyDescent="0.2">
      <c r="U593" s="2"/>
      <c r="V593" s="2"/>
      <c r="W593" s="2"/>
      <c r="X593" s="2"/>
      <c r="Y593" s="2"/>
      <c r="Z593" s="2"/>
      <c r="AA593" s="2"/>
      <c r="AB593" s="2"/>
    </row>
    <row r="594" spans="21:28" x14ac:dyDescent="0.2">
      <c r="U594" s="2"/>
      <c r="V594" s="2"/>
      <c r="W594" s="2"/>
      <c r="X594" s="2"/>
      <c r="Y594" s="2"/>
      <c r="Z594" s="2"/>
      <c r="AA594" s="2"/>
      <c r="AB594" s="2"/>
    </row>
    <row r="595" spans="21:28" x14ac:dyDescent="0.2">
      <c r="U595" s="2"/>
      <c r="V595" s="2"/>
      <c r="W595" s="2"/>
      <c r="X595" s="2"/>
      <c r="Y595" s="2"/>
      <c r="Z595" s="2"/>
      <c r="AA595" s="2"/>
      <c r="AB595" s="2"/>
    </row>
    <row r="596" spans="21:28" x14ac:dyDescent="0.2">
      <c r="U596" s="2"/>
      <c r="V596" s="2"/>
      <c r="W596" s="2"/>
      <c r="X596" s="2"/>
      <c r="Y596" s="2"/>
      <c r="Z596" s="2"/>
      <c r="AA596" s="2"/>
      <c r="AB596" s="2"/>
    </row>
    <row r="597" spans="21:28" x14ac:dyDescent="0.2">
      <c r="U597" s="2"/>
      <c r="V597" s="2"/>
      <c r="W597" s="2"/>
      <c r="X597" s="2"/>
      <c r="Y597" s="2"/>
      <c r="Z597" s="2"/>
      <c r="AA597" s="2"/>
      <c r="AB597" s="2"/>
    </row>
    <row r="598" spans="21:28" x14ac:dyDescent="0.2">
      <c r="U598" s="2"/>
      <c r="V598" s="2"/>
      <c r="W598" s="2"/>
      <c r="X598" s="2"/>
      <c r="Y598" s="2"/>
      <c r="Z598" s="2"/>
      <c r="AA598" s="2"/>
      <c r="AB598" s="2"/>
    </row>
    <row r="599" spans="21:28" x14ac:dyDescent="0.2">
      <c r="U599" s="2"/>
      <c r="V599" s="2"/>
      <c r="W599" s="2"/>
      <c r="X599" s="2"/>
      <c r="Y599" s="2"/>
      <c r="Z599" s="2"/>
      <c r="AA599" s="2"/>
      <c r="AB599" s="2"/>
    </row>
    <row r="600" spans="21:28" x14ac:dyDescent="0.2">
      <c r="U600" s="2"/>
      <c r="V600" s="2"/>
      <c r="W600" s="2"/>
      <c r="X600" s="2"/>
      <c r="Y600" s="2"/>
      <c r="Z600" s="2"/>
      <c r="AA600" s="2"/>
      <c r="AB600" s="2"/>
    </row>
    <row r="601" spans="21:28" x14ac:dyDescent="0.2">
      <c r="U601" s="2"/>
      <c r="V601" s="2"/>
      <c r="W601" s="2"/>
      <c r="X601" s="2"/>
      <c r="Y601" s="2"/>
      <c r="Z601" s="2"/>
      <c r="AA601" s="2"/>
      <c r="AB601" s="2"/>
    </row>
    <row r="602" spans="21:28" x14ac:dyDescent="0.2">
      <c r="U602" s="2"/>
      <c r="V602" s="2"/>
      <c r="W602" s="2"/>
      <c r="X602" s="2"/>
      <c r="Y602" s="2"/>
      <c r="Z602" s="2"/>
      <c r="AA602" s="2"/>
      <c r="AB602" s="2"/>
    </row>
    <row r="603" spans="21:28" x14ac:dyDescent="0.2">
      <c r="U603" s="2"/>
      <c r="V603" s="2"/>
      <c r="W603" s="2"/>
      <c r="X603" s="2"/>
      <c r="Y603" s="2"/>
      <c r="Z603" s="2"/>
      <c r="AA603" s="2"/>
      <c r="AB603" s="2"/>
    </row>
    <row r="604" spans="21:28" x14ac:dyDescent="0.2">
      <c r="U604" s="2"/>
      <c r="V604" s="2"/>
      <c r="W604" s="2"/>
      <c r="X604" s="2"/>
      <c r="Y604" s="2"/>
      <c r="Z604" s="2"/>
      <c r="AA604" s="2"/>
      <c r="AB604" s="2"/>
    </row>
    <row r="605" spans="21:28" x14ac:dyDescent="0.2">
      <c r="U605" s="2"/>
      <c r="V605" s="2"/>
      <c r="W605" s="2"/>
      <c r="X605" s="2"/>
      <c r="Y605" s="2"/>
      <c r="Z605" s="2"/>
      <c r="AA605" s="2"/>
      <c r="AB605" s="2"/>
    </row>
    <row r="606" spans="21:28" x14ac:dyDescent="0.2">
      <c r="U606" s="2"/>
      <c r="V606" s="2"/>
      <c r="W606" s="2"/>
      <c r="X606" s="2"/>
      <c r="Y606" s="2"/>
      <c r="Z606" s="2"/>
      <c r="AA606" s="2"/>
      <c r="AB606" s="2"/>
    </row>
    <row r="607" spans="21:28" x14ac:dyDescent="0.2">
      <c r="U607" s="2"/>
      <c r="V607" s="2"/>
      <c r="W607" s="2"/>
      <c r="X607" s="2"/>
      <c r="Y607" s="2"/>
      <c r="Z607" s="2"/>
      <c r="AA607" s="2"/>
      <c r="AB607" s="2"/>
    </row>
    <row r="608" spans="21:28" x14ac:dyDescent="0.2">
      <c r="U608" s="2"/>
      <c r="V608" s="2"/>
      <c r="W608" s="2"/>
      <c r="X608" s="2"/>
      <c r="Y608" s="2"/>
      <c r="Z608" s="2"/>
      <c r="AA608" s="2"/>
      <c r="AB608" s="2"/>
    </row>
    <row r="609" spans="21:28" x14ac:dyDescent="0.2">
      <c r="U609" s="2"/>
      <c r="V609" s="2"/>
      <c r="W609" s="2"/>
      <c r="X609" s="2"/>
      <c r="Y609" s="2"/>
      <c r="Z609" s="2"/>
      <c r="AA609" s="2"/>
      <c r="AB609" s="2"/>
    </row>
    <row r="610" spans="21:28" x14ac:dyDescent="0.2">
      <c r="U610" s="2"/>
      <c r="V610" s="2"/>
      <c r="W610" s="2"/>
      <c r="X610" s="2"/>
      <c r="Y610" s="2"/>
      <c r="Z610" s="2"/>
      <c r="AA610" s="2"/>
      <c r="AB610" s="2"/>
    </row>
    <row r="611" spans="21:28" x14ac:dyDescent="0.2">
      <c r="U611" s="2"/>
      <c r="V611" s="2"/>
      <c r="W611" s="2"/>
      <c r="X611" s="2"/>
      <c r="Y611" s="2"/>
      <c r="Z611" s="2"/>
      <c r="AA611" s="2"/>
      <c r="AB611" s="2"/>
    </row>
    <row r="612" spans="21:28" x14ac:dyDescent="0.2">
      <c r="U612" s="2"/>
      <c r="V612" s="2"/>
      <c r="W612" s="2"/>
      <c r="X612" s="2"/>
      <c r="Y612" s="2"/>
      <c r="Z612" s="2"/>
      <c r="AA612" s="2"/>
      <c r="AB612" s="2"/>
    </row>
    <row r="613" spans="21:28" x14ac:dyDescent="0.2">
      <c r="U613" s="2"/>
      <c r="V613" s="2"/>
      <c r="W613" s="2"/>
      <c r="X613" s="2"/>
      <c r="Y613" s="2"/>
      <c r="Z613" s="2"/>
      <c r="AA613" s="2"/>
      <c r="AB613" s="2"/>
    </row>
    <row r="614" spans="21:28" x14ac:dyDescent="0.2">
      <c r="U614" s="2"/>
      <c r="V614" s="2"/>
      <c r="W614" s="2"/>
      <c r="X614" s="2"/>
      <c r="Y614" s="2"/>
      <c r="Z614" s="2"/>
      <c r="AA614" s="2"/>
      <c r="AB614" s="2"/>
    </row>
    <row r="615" spans="21:28" x14ac:dyDescent="0.2">
      <c r="U615" s="2"/>
      <c r="V615" s="2"/>
      <c r="W615" s="2"/>
      <c r="X615" s="2"/>
      <c r="Y615" s="2"/>
      <c r="Z615" s="2"/>
      <c r="AA615" s="2"/>
      <c r="AB615" s="2"/>
    </row>
    <row r="616" spans="21:28" x14ac:dyDescent="0.2">
      <c r="U616" s="2"/>
      <c r="V616" s="2"/>
      <c r="W616" s="2"/>
      <c r="X616" s="2"/>
      <c r="Y616" s="2"/>
      <c r="Z616" s="2"/>
      <c r="AA616" s="2"/>
      <c r="AB616" s="2"/>
    </row>
    <row r="617" spans="21:28" x14ac:dyDescent="0.2">
      <c r="U617" s="2"/>
      <c r="V617" s="2"/>
      <c r="W617" s="2"/>
      <c r="X617" s="2"/>
      <c r="Y617" s="2"/>
      <c r="Z617" s="2"/>
      <c r="AA617" s="2"/>
      <c r="AB617" s="2"/>
    </row>
    <row r="618" spans="21:28" x14ac:dyDescent="0.2">
      <c r="U618" s="2"/>
      <c r="V618" s="2"/>
      <c r="W618" s="2"/>
      <c r="X618" s="2"/>
      <c r="Y618" s="2"/>
      <c r="Z618" s="2"/>
      <c r="AA618" s="2"/>
      <c r="AB618" s="2"/>
    </row>
    <row r="619" spans="21:28" x14ac:dyDescent="0.2">
      <c r="U619" s="2"/>
      <c r="V619" s="2"/>
      <c r="W619" s="2"/>
      <c r="X619" s="2"/>
      <c r="Y619" s="2"/>
      <c r="Z619" s="2"/>
      <c r="AA619" s="2"/>
      <c r="AB619" s="2"/>
    </row>
    <row r="620" spans="21:28" x14ac:dyDescent="0.2">
      <c r="U620" s="2"/>
      <c r="V620" s="2"/>
      <c r="W620" s="2"/>
      <c r="X620" s="2"/>
      <c r="Y620" s="2"/>
      <c r="Z620" s="2"/>
      <c r="AA620" s="2"/>
      <c r="AB620" s="2"/>
    </row>
    <row r="621" spans="21:28" x14ac:dyDescent="0.2">
      <c r="U621" s="2"/>
      <c r="V621" s="2"/>
      <c r="W621" s="2"/>
      <c r="X621" s="2"/>
      <c r="Y621" s="2"/>
      <c r="Z621" s="2"/>
      <c r="AA621" s="2"/>
      <c r="AB621" s="2"/>
    </row>
    <row r="622" spans="21:28" x14ac:dyDescent="0.2">
      <c r="U622" s="2"/>
      <c r="V622" s="2"/>
      <c r="W622" s="2"/>
      <c r="X622" s="2"/>
      <c r="Y622" s="2"/>
      <c r="Z622" s="2"/>
      <c r="AA622" s="2"/>
      <c r="AB622" s="2"/>
    </row>
    <row r="623" spans="21:28" x14ac:dyDescent="0.2">
      <c r="U623" s="2"/>
      <c r="V623" s="2"/>
      <c r="W623" s="2"/>
      <c r="X623" s="2"/>
      <c r="Y623" s="2"/>
      <c r="Z623" s="2"/>
      <c r="AA623" s="2"/>
      <c r="AB623" s="2"/>
    </row>
    <row r="624" spans="21:28" x14ac:dyDescent="0.2">
      <c r="U624" s="2"/>
      <c r="V624" s="2"/>
      <c r="W624" s="2"/>
      <c r="X624" s="2"/>
      <c r="Y624" s="2"/>
      <c r="Z624" s="2"/>
      <c r="AA624" s="2"/>
      <c r="AB624" s="2"/>
    </row>
    <row r="625" spans="21:28" x14ac:dyDescent="0.2">
      <c r="U625" s="2"/>
      <c r="V625" s="2"/>
      <c r="W625" s="2"/>
      <c r="X625" s="2"/>
      <c r="Y625" s="2"/>
      <c r="Z625" s="2"/>
      <c r="AA625" s="2"/>
      <c r="AB625" s="2"/>
    </row>
    <row r="626" spans="21:28" x14ac:dyDescent="0.2">
      <c r="U626" s="2"/>
      <c r="V626" s="2"/>
      <c r="W626" s="2"/>
      <c r="X626" s="2"/>
      <c r="Y626" s="2"/>
      <c r="Z626" s="2"/>
      <c r="AA626" s="2"/>
      <c r="AB626" s="2"/>
    </row>
    <row r="627" spans="21:28" x14ac:dyDescent="0.2">
      <c r="U627" s="2"/>
      <c r="V627" s="2"/>
      <c r="W627" s="2"/>
      <c r="X627" s="2"/>
      <c r="Y627" s="2"/>
      <c r="Z627" s="2"/>
      <c r="AA627" s="2"/>
      <c r="AB627" s="2"/>
    </row>
    <row r="628" spans="21:28" x14ac:dyDescent="0.2">
      <c r="U628" s="2"/>
      <c r="V628" s="2"/>
      <c r="W628" s="2"/>
      <c r="X628" s="2"/>
      <c r="Y628" s="2"/>
      <c r="Z628" s="2"/>
      <c r="AA628" s="2"/>
      <c r="AB628" s="2"/>
    </row>
    <row r="629" spans="21:28" x14ac:dyDescent="0.2">
      <c r="U629" s="2"/>
      <c r="V629" s="2"/>
      <c r="W629" s="2"/>
      <c r="X629" s="2"/>
      <c r="Y629" s="2"/>
      <c r="Z629" s="2"/>
      <c r="AA629" s="2"/>
      <c r="AB629" s="2"/>
    </row>
    <row r="630" spans="21:28" x14ac:dyDescent="0.2">
      <c r="U630" s="2"/>
      <c r="V630" s="2"/>
      <c r="W630" s="2"/>
      <c r="X630" s="2"/>
      <c r="Y630" s="2"/>
      <c r="Z630" s="2"/>
      <c r="AA630" s="2"/>
      <c r="AB630" s="2"/>
    </row>
    <row r="631" spans="21:28" x14ac:dyDescent="0.2">
      <c r="U631" s="2"/>
      <c r="V631" s="2"/>
      <c r="W631" s="2"/>
      <c r="X631" s="2"/>
      <c r="Y631" s="2"/>
      <c r="Z631" s="2"/>
      <c r="AA631" s="2"/>
      <c r="AB631" s="2"/>
    </row>
    <row r="632" spans="21:28" x14ac:dyDescent="0.2">
      <c r="U632" s="2"/>
      <c r="V632" s="2"/>
      <c r="W632" s="2"/>
      <c r="X632" s="2"/>
      <c r="Y632" s="2"/>
      <c r="Z632" s="2"/>
      <c r="AA632" s="2"/>
      <c r="AB632" s="2"/>
    </row>
    <row r="633" spans="21:28" x14ac:dyDescent="0.2">
      <c r="U633" s="2"/>
      <c r="V633" s="2"/>
      <c r="W633" s="2"/>
      <c r="X633" s="2"/>
      <c r="Y633" s="2"/>
      <c r="Z633" s="2"/>
      <c r="AA633" s="2"/>
      <c r="AB633" s="2"/>
    </row>
    <row r="634" spans="21:28" x14ac:dyDescent="0.2">
      <c r="U634" s="2"/>
      <c r="V634" s="2"/>
      <c r="W634" s="2"/>
      <c r="X634" s="2"/>
      <c r="Y634" s="2"/>
      <c r="Z634" s="2"/>
      <c r="AA634" s="2"/>
      <c r="AB634" s="2"/>
    </row>
    <row r="635" spans="21:28" x14ac:dyDescent="0.2">
      <c r="U635" s="2"/>
      <c r="V635" s="2"/>
      <c r="W635" s="2"/>
      <c r="X635" s="2"/>
      <c r="Y635" s="2"/>
      <c r="Z635" s="2"/>
      <c r="AA635" s="2"/>
      <c r="AB635" s="2"/>
    </row>
    <row r="636" spans="21:28" x14ac:dyDescent="0.2">
      <c r="U636" s="2"/>
      <c r="V636" s="2"/>
      <c r="W636" s="2"/>
      <c r="X636" s="2"/>
      <c r="Y636" s="2"/>
      <c r="Z636" s="2"/>
      <c r="AA636" s="2"/>
      <c r="AB636" s="2"/>
    </row>
    <row r="637" spans="21:28" x14ac:dyDescent="0.2">
      <c r="U637" s="2"/>
      <c r="V637" s="2"/>
      <c r="W637" s="2"/>
      <c r="X637" s="2"/>
      <c r="Y637" s="2"/>
      <c r="Z637" s="2"/>
      <c r="AA637" s="2"/>
      <c r="AB637" s="2"/>
    </row>
    <row r="638" spans="21:28" x14ac:dyDescent="0.2">
      <c r="U638" s="2"/>
      <c r="V638" s="2"/>
      <c r="W638" s="2"/>
      <c r="X638" s="2"/>
      <c r="Y638" s="2"/>
      <c r="Z638" s="2"/>
      <c r="AA638" s="2"/>
      <c r="AB638" s="2"/>
    </row>
    <row r="639" spans="21:28" x14ac:dyDescent="0.2">
      <c r="U639" s="2"/>
      <c r="V639" s="2"/>
      <c r="W639" s="2"/>
      <c r="X639" s="2"/>
      <c r="Y639" s="2"/>
      <c r="Z639" s="2"/>
      <c r="AA639" s="2"/>
      <c r="AB639" s="2"/>
    </row>
    <row r="640" spans="21:28" x14ac:dyDescent="0.2">
      <c r="U640" s="2"/>
      <c r="V640" s="2"/>
      <c r="W640" s="2"/>
      <c r="X640" s="2"/>
      <c r="Y640" s="2"/>
      <c r="Z640" s="2"/>
      <c r="AA640" s="2"/>
      <c r="AB640" s="2"/>
    </row>
    <row r="641" spans="21:28" x14ac:dyDescent="0.2">
      <c r="U641" s="2"/>
      <c r="V641" s="2"/>
      <c r="W641" s="2"/>
      <c r="X641" s="2"/>
      <c r="Y641" s="2"/>
      <c r="Z641" s="2"/>
      <c r="AA641" s="2"/>
      <c r="AB641" s="2"/>
    </row>
    <row r="642" spans="21:28" x14ac:dyDescent="0.2">
      <c r="U642" s="2"/>
      <c r="V642" s="2"/>
      <c r="W642" s="2"/>
      <c r="X642" s="2"/>
      <c r="Y642" s="2"/>
      <c r="Z642" s="2"/>
      <c r="AA642" s="2"/>
      <c r="AB642" s="2"/>
    </row>
    <row r="643" spans="21:28" x14ac:dyDescent="0.2">
      <c r="U643" s="2"/>
      <c r="V643" s="2"/>
      <c r="W643" s="2"/>
      <c r="X643" s="2"/>
      <c r="Y643" s="2"/>
      <c r="Z643" s="2"/>
      <c r="AA643" s="2"/>
      <c r="AB643" s="2"/>
    </row>
    <row r="644" spans="21:28" x14ac:dyDescent="0.2">
      <c r="U644" s="2"/>
      <c r="V644" s="2"/>
      <c r="W644" s="2"/>
      <c r="X644" s="2"/>
      <c r="Y644" s="2"/>
      <c r="Z644" s="2"/>
      <c r="AA644" s="2"/>
      <c r="AB644" s="2"/>
    </row>
    <row r="645" spans="21:28" x14ac:dyDescent="0.2">
      <c r="U645" s="2"/>
      <c r="V645" s="2"/>
      <c r="W645" s="2"/>
      <c r="X645" s="2"/>
      <c r="Y645" s="2"/>
      <c r="Z645" s="2"/>
      <c r="AA645" s="2"/>
      <c r="AB645" s="2"/>
    </row>
    <row r="646" spans="21:28" x14ac:dyDescent="0.2">
      <c r="U646" s="2"/>
      <c r="V646" s="2"/>
      <c r="W646" s="2"/>
      <c r="X646" s="2"/>
      <c r="Y646" s="2"/>
      <c r="Z646" s="2"/>
      <c r="AA646" s="2"/>
      <c r="AB646" s="2"/>
    </row>
    <row r="647" spans="21:28" x14ac:dyDescent="0.2">
      <c r="U647" s="2"/>
      <c r="V647" s="2"/>
      <c r="W647" s="2"/>
      <c r="X647" s="2"/>
      <c r="Y647" s="2"/>
      <c r="Z647" s="2"/>
      <c r="AA647" s="2"/>
      <c r="AB647" s="2"/>
    </row>
    <row r="648" spans="21:28" x14ac:dyDescent="0.2">
      <c r="U648" s="2"/>
      <c r="V648" s="2"/>
      <c r="W648" s="2"/>
      <c r="X648" s="2"/>
      <c r="Y648" s="2"/>
      <c r="Z648" s="2"/>
      <c r="AA648" s="2"/>
      <c r="AB648" s="2"/>
    </row>
    <row r="649" spans="21:28" x14ac:dyDescent="0.2">
      <c r="U649" s="2"/>
      <c r="V649" s="2"/>
      <c r="W649" s="2"/>
      <c r="X649" s="2"/>
      <c r="Y649" s="2"/>
      <c r="Z649" s="2"/>
      <c r="AA649" s="2"/>
      <c r="AB649" s="2"/>
    </row>
    <row r="650" spans="21:28" x14ac:dyDescent="0.2">
      <c r="U650" s="2"/>
      <c r="V650" s="2"/>
      <c r="W650" s="2"/>
      <c r="X650" s="2"/>
      <c r="Y650" s="2"/>
      <c r="Z650" s="2"/>
      <c r="AA650" s="2"/>
      <c r="AB650" s="2"/>
    </row>
    <row r="651" spans="21:28" x14ac:dyDescent="0.2">
      <c r="U651" s="2"/>
      <c r="V651" s="2"/>
      <c r="W651" s="2"/>
      <c r="X651" s="2"/>
      <c r="Y651" s="2"/>
      <c r="Z651" s="2"/>
      <c r="AA651" s="2"/>
      <c r="AB651" s="2"/>
    </row>
    <row r="652" spans="21:28" x14ac:dyDescent="0.2">
      <c r="U652" s="2"/>
      <c r="V652" s="2"/>
      <c r="W652" s="2"/>
      <c r="X652" s="2"/>
      <c r="Y652" s="2"/>
      <c r="Z652" s="2"/>
      <c r="AA652" s="2"/>
      <c r="AB652" s="2"/>
    </row>
    <row r="653" spans="21:28" x14ac:dyDescent="0.2">
      <c r="U653" s="2"/>
      <c r="V653" s="2"/>
      <c r="W653" s="2"/>
      <c r="X653" s="2"/>
      <c r="Y653" s="2"/>
      <c r="Z653" s="2"/>
      <c r="AA653" s="2"/>
      <c r="AB653" s="2"/>
    </row>
    <row r="654" spans="21:28" x14ac:dyDescent="0.2">
      <c r="U654" s="2"/>
      <c r="V654" s="2"/>
      <c r="W654" s="2"/>
      <c r="X654" s="2"/>
      <c r="Y654" s="2"/>
      <c r="Z654" s="2"/>
      <c r="AA654" s="2"/>
      <c r="AB654" s="2"/>
    </row>
    <row r="655" spans="21:28" x14ac:dyDescent="0.2">
      <c r="U655" s="2"/>
      <c r="V655" s="2"/>
      <c r="W655" s="2"/>
      <c r="X655" s="2"/>
      <c r="Y655" s="2"/>
      <c r="Z655" s="2"/>
      <c r="AA655" s="2"/>
      <c r="AB655" s="2"/>
    </row>
    <row r="656" spans="21:28" x14ac:dyDescent="0.2">
      <c r="U656" s="2"/>
      <c r="V656" s="2"/>
      <c r="W656" s="2"/>
      <c r="X656" s="2"/>
      <c r="Y656" s="2"/>
      <c r="Z656" s="2"/>
      <c r="AA656" s="2"/>
      <c r="AB656" s="2"/>
    </row>
    <row r="657" spans="21:28" x14ac:dyDescent="0.2">
      <c r="U657" s="2"/>
      <c r="V657" s="2"/>
      <c r="W657" s="2"/>
      <c r="X657" s="2"/>
      <c r="Y657" s="2"/>
      <c r="Z657" s="2"/>
      <c r="AA657" s="2"/>
      <c r="AB657" s="2"/>
    </row>
    <row r="658" spans="21:28" x14ac:dyDescent="0.2">
      <c r="U658" s="2"/>
      <c r="V658" s="2"/>
      <c r="W658" s="2"/>
      <c r="X658" s="2"/>
      <c r="Y658" s="2"/>
      <c r="Z658" s="2"/>
      <c r="AA658" s="2"/>
      <c r="AB658" s="2"/>
    </row>
    <row r="659" spans="21:28" x14ac:dyDescent="0.2">
      <c r="U659" s="2"/>
      <c r="V659" s="2"/>
      <c r="W659" s="2"/>
      <c r="X659" s="2"/>
      <c r="Y659" s="2"/>
      <c r="Z659" s="2"/>
      <c r="AA659" s="2"/>
      <c r="AB659" s="2"/>
    </row>
    <row r="660" spans="21:28" x14ac:dyDescent="0.2">
      <c r="U660" s="2"/>
      <c r="V660" s="2"/>
      <c r="W660" s="2"/>
      <c r="X660" s="2"/>
      <c r="Y660" s="2"/>
      <c r="Z660" s="2"/>
      <c r="AA660" s="2"/>
      <c r="AB660" s="2"/>
    </row>
    <row r="661" spans="21:28" x14ac:dyDescent="0.2">
      <c r="U661" s="2"/>
      <c r="V661" s="2"/>
      <c r="W661" s="2"/>
      <c r="X661" s="2"/>
      <c r="Y661" s="2"/>
      <c r="Z661" s="2"/>
      <c r="AA661" s="2"/>
      <c r="AB661" s="2"/>
    </row>
    <row r="662" spans="21:28" x14ac:dyDescent="0.2">
      <c r="U662" s="2"/>
      <c r="V662" s="2"/>
      <c r="W662" s="2"/>
      <c r="X662" s="2"/>
      <c r="Y662" s="2"/>
      <c r="Z662" s="2"/>
      <c r="AA662" s="2"/>
      <c r="AB662" s="2"/>
    </row>
    <row r="663" spans="21:28" x14ac:dyDescent="0.2">
      <c r="U663" s="2"/>
      <c r="V663" s="2"/>
      <c r="W663" s="2"/>
      <c r="X663" s="2"/>
      <c r="Y663" s="2"/>
      <c r="Z663" s="2"/>
      <c r="AA663" s="2"/>
      <c r="AB663" s="2"/>
    </row>
    <row r="664" spans="21:28" x14ac:dyDescent="0.2">
      <c r="U664" s="2"/>
      <c r="V664" s="2"/>
      <c r="W664" s="2"/>
      <c r="X664" s="2"/>
      <c r="Y664" s="2"/>
      <c r="Z664" s="2"/>
      <c r="AA664" s="2"/>
      <c r="AB664" s="2"/>
    </row>
    <row r="665" spans="21:28" x14ac:dyDescent="0.2">
      <c r="U665" s="2"/>
      <c r="V665" s="2"/>
      <c r="W665" s="2"/>
      <c r="X665" s="2"/>
      <c r="Y665" s="2"/>
      <c r="Z665" s="2"/>
      <c r="AA665" s="2"/>
      <c r="AB665" s="2"/>
    </row>
    <row r="666" spans="21:28" x14ac:dyDescent="0.2">
      <c r="U666" s="2"/>
      <c r="V666" s="2"/>
      <c r="W666" s="2"/>
      <c r="X666" s="2"/>
      <c r="Y666" s="2"/>
      <c r="Z666" s="2"/>
      <c r="AA666" s="2"/>
      <c r="AB666" s="2"/>
    </row>
    <row r="667" spans="21:28" x14ac:dyDescent="0.2">
      <c r="U667" s="2"/>
      <c r="V667" s="2"/>
      <c r="W667" s="2"/>
      <c r="X667" s="2"/>
      <c r="Y667" s="2"/>
      <c r="Z667" s="2"/>
      <c r="AA667" s="2"/>
      <c r="AB667" s="2"/>
    </row>
    <row r="668" spans="21:28" x14ac:dyDescent="0.2">
      <c r="U668" s="2"/>
      <c r="V668" s="2"/>
      <c r="W668" s="2"/>
      <c r="X668" s="2"/>
      <c r="Y668" s="2"/>
      <c r="Z668" s="2"/>
      <c r="AA668" s="2"/>
      <c r="AB668" s="2"/>
    </row>
    <row r="669" spans="21:28" x14ac:dyDescent="0.2">
      <c r="U669" s="2"/>
      <c r="V669" s="2"/>
      <c r="W669" s="2"/>
      <c r="X669" s="2"/>
      <c r="Y669" s="2"/>
      <c r="Z669" s="2"/>
      <c r="AA669" s="2"/>
      <c r="AB669" s="2"/>
    </row>
    <row r="670" spans="21:28" x14ac:dyDescent="0.2">
      <c r="U670" s="2"/>
      <c r="V670" s="2"/>
      <c r="W670" s="2"/>
      <c r="X670" s="2"/>
      <c r="Y670" s="2"/>
      <c r="Z670" s="2"/>
      <c r="AA670" s="2"/>
      <c r="AB670" s="2"/>
    </row>
    <row r="671" spans="21:28" x14ac:dyDescent="0.2">
      <c r="U671" s="2"/>
      <c r="V671" s="2"/>
      <c r="W671" s="2"/>
      <c r="X671" s="2"/>
      <c r="Y671" s="2"/>
      <c r="Z671" s="2"/>
      <c r="AA671" s="2"/>
      <c r="AB671" s="2"/>
    </row>
    <row r="672" spans="21:28" x14ac:dyDescent="0.2">
      <c r="U672" s="2"/>
      <c r="V672" s="2"/>
      <c r="W672" s="2"/>
      <c r="X672" s="2"/>
      <c r="Y672" s="2"/>
      <c r="Z672" s="2"/>
      <c r="AA672" s="2"/>
      <c r="AB672" s="2"/>
    </row>
    <row r="673" spans="21:28" x14ac:dyDescent="0.2">
      <c r="U673" s="2"/>
      <c r="V673" s="2"/>
      <c r="W673" s="2"/>
      <c r="X673" s="2"/>
      <c r="Y673" s="2"/>
      <c r="Z673" s="2"/>
      <c r="AA673" s="2"/>
      <c r="AB673" s="2"/>
    </row>
    <row r="674" spans="21:28" x14ac:dyDescent="0.2">
      <c r="U674" s="2"/>
      <c r="V674" s="2"/>
      <c r="W674" s="2"/>
      <c r="X674" s="2"/>
      <c r="Y674" s="2"/>
      <c r="Z674" s="2"/>
      <c r="AA674" s="2"/>
      <c r="AB674" s="2"/>
    </row>
    <row r="675" spans="21:28" x14ac:dyDescent="0.2">
      <c r="U675" s="2"/>
      <c r="V675" s="2"/>
      <c r="W675" s="2"/>
      <c r="X675" s="2"/>
      <c r="Y675" s="2"/>
      <c r="Z675" s="2"/>
      <c r="AA675" s="2"/>
      <c r="AB675" s="2"/>
    </row>
    <row r="676" spans="21:28" x14ac:dyDescent="0.2">
      <c r="U676" s="2"/>
      <c r="V676" s="2"/>
      <c r="W676" s="2"/>
      <c r="X676" s="2"/>
      <c r="Y676" s="2"/>
      <c r="Z676" s="2"/>
      <c r="AA676" s="2"/>
      <c r="AB676" s="2"/>
    </row>
    <row r="677" spans="21:28" x14ac:dyDescent="0.2">
      <c r="U677" s="2"/>
      <c r="V677" s="2"/>
      <c r="W677" s="2"/>
      <c r="X677" s="2"/>
      <c r="Y677" s="2"/>
      <c r="Z677" s="2"/>
      <c r="AA677" s="2"/>
      <c r="AB677" s="2"/>
    </row>
    <row r="678" spans="21:28" x14ac:dyDescent="0.2">
      <c r="U678" s="2"/>
      <c r="V678" s="2"/>
      <c r="W678" s="2"/>
      <c r="X678" s="2"/>
      <c r="Y678" s="2"/>
      <c r="Z678" s="2"/>
      <c r="AA678" s="2"/>
      <c r="AB678" s="2"/>
    </row>
    <row r="679" spans="21:28" x14ac:dyDescent="0.2">
      <c r="U679" s="2"/>
      <c r="V679" s="2"/>
      <c r="W679" s="2"/>
      <c r="X679" s="2"/>
      <c r="Y679" s="2"/>
      <c r="Z679" s="2"/>
      <c r="AA679" s="2"/>
      <c r="AB679" s="2"/>
    </row>
    <row r="680" spans="21:28" x14ac:dyDescent="0.2">
      <c r="U680" s="2"/>
      <c r="V680" s="2"/>
      <c r="W680" s="2"/>
      <c r="X680" s="2"/>
      <c r="Y680" s="2"/>
      <c r="Z680" s="2"/>
      <c r="AA680" s="2"/>
      <c r="AB680" s="2"/>
    </row>
    <row r="681" spans="21:28" x14ac:dyDescent="0.2">
      <c r="U681" s="2"/>
      <c r="V681" s="2"/>
      <c r="W681" s="2"/>
      <c r="X681" s="2"/>
      <c r="Y681" s="2"/>
      <c r="Z681" s="2"/>
      <c r="AA681" s="2"/>
      <c r="AB681" s="2"/>
    </row>
    <row r="682" spans="21:28" x14ac:dyDescent="0.2">
      <c r="U682" s="2"/>
      <c r="V682" s="2"/>
      <c r="W682" s="2"/>
      <c r="X682" s="2"/>
      <c r="Y682" s="2"/>
      <c r="Z682" s="2"/>
      <c r="AA682" s="2"/>
      <c r="AB682" s="2"/>
    </row>
    <row r="683" spans="21:28" x14ac:dyDescent="0.2">
      <c r="U683" s="2"/>
      <c r="V683" s="2"/>
      <c r="W683" s="2"/>
      <c r="X683" s="2"/>
      <c r="Y683" s="2"/>
      <c r="Z683" s="2"/>
      <c r="AA683" s="2"/>
      <c r="AB683" s="2"/>
    </row>
    <row r="684" spans="21:28" x14ac:dyDescent="0.2">
      <c r="U684" s="2"/>
      <c r="V684" s="2"/>
      <c r="W684" s="2"/>
      <c r="X684" s="2"/>
      <c r="Y684" s="2"/>
      <c r="Z684" s="2"/>
      <c r="AA684" s="2"/>
      <c r="AB684" s="2"/>
    </row>
    <row r="685" spans="21:28" x14ac:dyDescent="0.2">
      <c r="U685" s="2"/>
      <c r="V685" s="2"/>
      <c r="W685" s="2"/>
      <c r="X685" s="2"/>
      <c r="Y685" s="2"/>
      <c r="Z685" s="2"/>
      <c r="AA685" s="2"/>
      <c r="AB685" s="2"/>
    </row>
    <row r="686" spans="21:28" x14ac:dyDescent="0.2">
      <c r="U686" s="2"/>
      <c r="V686" s="2"/>
      <c r="W686" s="2"/>
      <c r="X686" s="2"/>
      <c r="Y686" s="2"/>
      <c r="Z686" s="2"/>
      <c r="AA686" s="2"/>
      <c r="AB686" s="2"/>
    </row>
    <row r="687" spans="21:28" x14ac:dyDescent="0.2">
      <c r="U687" s="2"/>
      <c r="V687" s="2"/>
      <c r="W687" s="2"/>
      <c r="X687" s="2"/>
      <c r="Y687" s="2"/>
      <c r="Z687" s="2"/>
      <c r="AA687" s="2"/>
      <c r="AB687" s="2"/>
    </row>
    <row r="688" spans="21:28" x14ac:dyDescent="0.2">
      <c r="U688" s="2"/>
      <c r="V688" s="2"/>
      <c r="W688" s="2"/>
      <c r="X688" s="2"/>
      <c r="Y688" s="2"/>
      <c r="Z688" s="2"/>
      <c r="AA688" s="2"/>
      <c r="AB688" s="2"/>
    </row>
    <row r="689" spans="21:28" x14ac:dyDescent="0.2">
      <c r="U689" s="2"/>
      <c r="V689" s="2"/>
      <c r="W689" s="2"/>
      <c r="X689" s="2"/>
      <c r="Y689" s="2"/>
      <c r="Z689" s="2"/>
      <c r="AA689" s="2"/>
      <c r="AB689" s="2"/>
    </row>
    <row r="690" spans="21:28" x14ac:dyDescent="0.2">
      <c r="U690" s="2"/>
      <c r="V690" s="2"/>
      <c r="W690" s="2"/>
      <c r="X690" s="2"/>
      <c r="Y690" s="2"/>
      <c r="Z690" s="2"/>
      <c r="AA690" s="2"/>
      <c r="AB690" s="2"/>
    </row>
    <row r="691" spans="21:28" x14ac:dyDescent="0.2">
      <c r="U691" s="2"/>
      <c r="V691" s="2"/>
      <c r="W691" s="2"/>
      <c r="X691" s="2"/>
      <c r="Y691" s="2"/>
      <c r="Z691" s="2"/>
      <c r="AA691" s="2"/>
      <c r="AB691" s="2"/>
    </row>
    <row r="692" spans="21:28" x14ac:dyDescent="0.2">
      <c r="U692" s="2"/>
      <c r="V692" s="2"/>
      <c r="W692" s="2"/>
      <c r="X692" s="2"/>
      <c r="Y692" s="2"/>
      <c r="Z692" s="2"/>
      <c r="AA692" s="2"/>
      <c r="AB692" s="2"/>
    </row>
    <row r="693" spans="21:28" x14ac:dyDescent="0.2">
      <c r="U693" s="2"/>
      <c r="V693" s="2"/>
      <c r="W693" s="2"/>
      <c r="X693" s="2"/>
      <c r="Y693" s="2"/>
      <c r="Z693" s="2"/>
      <c r="AA693" s="2"/>
      <c r="AB693" s="2"/>
    </row>
    <row r="694" spans="21:28" x14ac:dyDescent="0.2">
      <c r="U694" s="2"/>
      <c r="V694" s="2"/>
      <c r="W694" s="2"/>
      <c r="X694" s="2"/>
      <c r="Y694" s="2"/>
      <c r="Z694" s="2"/>
      <c r="AA694" s="2"/>
      <c r="AB694" s="2"/>
    </row>
    <row r="695" spans="21:28" x14ac:dyDescent="0.2">
      <c r="U695" s="2"/>
      <c r="V695" s="2"/>
      <c r="W695" s="2"/>
      <c r="X695" s="2"/>
      <c r="Y695" s="2"/>
      <c r="Z695" s="2"/>
      <c r="AA695" s="2"/>
      <c r="AB695" s="2"/>
    </row>
    <row r="696" spans="21:28" x14ac:dyDescent="0.2">
      <c r="U696" s="2"/>
      <c r="V696" s="2"/>
      <c r="W696" s="2"/>
      <c r="X696" s="2"/>
      <c r="Y696" s="2"/>
      <c r="Z696" s="2"/>
      <c r="AA696" s="2"/>
      <c r="AB696" s="2"/>
    </row>
    <row r="697" spans="21:28" x14ac:dyDescent="0.2">
      <c r="U697" s="2"/>
      <c r="V697" s="2"/>
      <c r="W697" s="2"/>
      <c r="X697" s="2"/>
      <c r="Y697" s="2"/>
      <c r="Z697" s="2"/>
      <c r="AA697" s="2"/>
      <c r="AB697" s="2"/>
    </row>
    <row r="698" spans="21:28" x14ac:dyDescent="0.2">
      <c r="U698" s="2"/>
      <c r="V698" s="2"/>
      <c r="W698" s="2"/>
      <c r="X698" s="2"/>
      <c r="Y698" s="2"/>
      <c r="Z698" s="2"/>
      <c r="AA698" s="2"/>
      <c r="AB698" s="2"/>
    </row>
    <row r="699" spans="21:28" x14ac:dyDescent="0.2">
      <c r="U699" s="2"/>
      <c r="V699" s="2"/>
      <c r="W699" s="2"/>
      <c r="X699" s="2"/>
      <c r="Y699" s="2"/>
      <c r="Z699" s="2"/>
      <c r="AA699" s="2"/>
      <c r="AB699" s="2"/>
    </row>
    <row r="700" spans="21:28" x14ac:dyDescent="0.2">
      <c r="U700" s="2"/>
      <c r="V700" s="2"/>
      <c r="W700" s="2"/>
      <c r="X700" s="2"/>
      <c r="Y700" s="2"/>
      <c r="Z700" s="2"/>
      <c r="AA700" s="2"/>
      <c r="AB700" s="2"/>
    </row>
    <row r="701" spans="21:28" x14ac:dyDescent="0.2">
      <c r="U701" s="2"/>
      <c r="V701" s="2"/>
      <c r="W701" s="2"/>
      <c r="X701" s="2"/>
      <c r="Y701" s="2"/>
      <c r="Z701" s="2"/>
      <c r="AA701" s="2"/>
      <c r="AB701" s="2"/>
    </row>
    <row r="702" spans="21:28" x14ac:dyDescent="0.2">
      <c r="U702" s="2"/>
      <c r="V702" s="2"/>
      <c r="W702" s="2"/>
      <c r="X702" s="2"/>
      <c r="Y702" s="2"/>
      <c r="Z702" s="2"/>
      <c r="AA702" s="2"/>
      <c r="AB702" s="2"/>
    </row>
    <row r="703" spans="21:28" x14ac:dyDescent="0.2">
      <c r="U703" s="2"/>
      <c r="V703" s="2"/>
      <c r="W703" s="2"/>
      <c r="X703" s="2"/>
      <c r="Y703" s="2"/>
      <c r="Z703" s="2"/>
      <c r="AA703" s="2"/>
      <c r="AB703" s="2"/>
    </row>
    <row r="704" spans="21:28" x14ac:dyDescent="0.2">
      <c r="U704" s="2"/>
      <c r="V704" s="2"/>
      <c r="W704" s="2"/>
      <c r="X704" s="2"/>
      <c r="Y704" s="2"/>
      <c r="Z704" s="2"/>
      <c r="AA704" s="2"/>
      <c r="AB704" s="2"/>
    </row>
    <row r="705" spans="21:28" x14ac:dyDescent="0.2">
      <c r="U705" s="2"/>
      <c r="V705" s="2"/>
      <c r="W705" s="2"/>
      <c r="X705" s="2"/>
      <c r="Y705" s="2"/>
      <c r="Z705" s="2"/>
      <c r="AA705" s="2"/>
      <c r="AB705" s="2"/>
    </row>
    <row r="706" spans="21:28" x14ac:dyDescent="0.2">
      <c r="U706" s="2"/>
      <c r="V706" s="2"/>
      <c r="W706" s="2"/>
      <c r="X706" s="2"/>
      <c r="Y706" s="2"/>
      <c r="Z706" s="2"/>
      <c r="AA706" s="2"/>
      <c r="AB706" s="2"/>
    </row>
    <row r="707" spans="21:28" x14ac:dyDescent="0.2">
      <c r="U707" s="2"/>
      <c r="V707" s="2"/>
      <c r="W707" s="2"/>
      <c r="X707" s="2"/>
      <c r="Y707" s="2"/>
      <c r="Z707" s="2"/>
      <c r="AA707" s="2"/>
      <c r="AB707" s="2"/>
    </row>
    <row r="708" spans="21:28" x14ac:dyDescent="0.2">
      <c r="U708" s="2"/>
      <c r="V708" s="2"/>
      <c r="W708" s="2"/>
      <c r="X708" s="2"/>
      <c r="Y708" s="2"/>
      <c r="Z708" s="2"/>
      <c r="AA708" s="2"/>
      <c r="AB708" s="2"/>
    </row>
    <row r="709" spans="21:28" x14ac:dyDescent="0.2">
      <c r="U709" s="2"/>
      <c r="V709" s="2"/>
      <c r="W709" s="2"/>
      <c r="X709" s="2"/>
      <c r="Y709" s="2"/>
      <c r="Z709" s="2"/>
      <c r="AA709" s="2"/>
      <c r="AB709" s="2"/>
    </row>
    <row r="710" spans="21:28" x14ac:dyDescent="0.2">
      <c r="U710" s="2"/>
      <c r="V710" s="2"/>
      <c r="W710" s="2"/>
      <c r="X710" s="2"/>
      <c r="Y710" s="2"/>
      <c r="Z710" s="2"/>
      <c r="AA710" s="2"/>
      <c r="AB710" s="2"/>
    </row>
    <row r="711" spans="21:28" x14ac:dyDescent="0.2">
      <c r="U711" s="2"/>
      <c r="V711" s="2"/>
      <c r="W711" s="2"/>
      <c r="X711" s="2"/>
      <c r="Y711" s="2"/>
      <c r="Z711" s="2"/>
      <c r="AA711" s="2"/>
      <c r="AB711" s="2"/>
    </row>
    <row r="712" spans="21:28" x14ac:dyDescent="0.2">
      <c r="U712" s="2"/>
      <c r="V712" s="2"/>
      <c r="W712" s="2"/>
      <c r="X712" s="2"/>
      <c r="Y712" s="2"/>
      <c r="Z712" s="2"/>
      <c r="AA712" s="2"/>
      <c r="AB712" s="2"/>
    </row>
    <row r="713" spans="21:28" x14ac:dyDescent="0.2">
      <c r="U713" s="2"/>
      <c r="V713" s="2"/>
      <c r="W713" s="2"/>
      <c r="X713" s="2"/>
      <c r="Y713" s="2"/>
      <c r="Z713" s="2"/>
      <c r="AA713" s="2"/>
      <c r="AB713" s="2"/>
    </row>
    <row r="714" spans="21:28" x14ac:dyDescent="0.2">
      <c r="U714" s="2"/>
      <c r="V714" s="2"/>
      <c r="W714" s="2"/>
      <c r="X714" s="2"/>
      <c r="Y714" s="2"/>
      <c r="Z714" s="2"/>
      <c r="AA714" s="2"/>
      <c r="AB714" s="2"/>
    </row>
    <row r="715" spans="21:28" x14ac:dyDescent="0.2">
      <c r="U715" s="2"/>
      <c r="V715" s="2"/>
      <c r="W715" s="2"/>
      <c r="X715" s="2"/>
      <c r="Y715" s="2"/>
      <c r="Z715" s="2"/>
      <c r="AA715" s="2"/>
      <c r="AB715" s="2"/>
    </row>
    <row r="716" spans="21:28" x14ac:dyDescent="0.2">
      <c r="U716" s="2"/>
      <c r="V716" s="2"/>
      <c r="W716" s="2"/>
      <c r="X716" s="2"/>
      <c r="Y716" s="2"/>
      <c r="Z716" s="2"/>
      <c r="AA716" s="2"/>
      <c r="AB716" s="2"/>
    </row>
    <row r="717" spans="21:28" x14ac:dyDescent="0.2">
      <c r="U717" s="2"/>
      <c r="V717" s="2"/>
      <c r="W717" s="2"/>
      <c r="X717" s="2"/>
      <c r="Y717" s="2"/>
      <c r="Z717" s="2"/>
      <c r="AA717" s="2"/>
      <c r="AB717" s="2"/>
    </row>
    <row r="718" spans="21:28" x14ac:dyDescent="0.2">
      <c r="U718" s="2"/>
      <c r="V718" s="2"/>
      <c r="W718" s="2"/>
      <c r="X718" s="2"/>
      <c r="Y718" s="2"/>
      <c r="Z718" s="2"/>
      <c r="AA718" s="2"/>
      <c r="AB718" s="2"/>
    </row>
    <row r="719" spans="21:28" x14ac:dyDescent="0.2">
      <c r="U719" s="2"/>
      <c r="V719" s="2"/>
      <c r="W719" s="2"/>
      <c r="X719" s="2"/>
      <c r="Y719" s="2"/>
      <c r="Z719" s="2"/>
      <c r="AA719" s="2"/>
      <c r="AB719" s="2"/>
    </row>
    <row r="720" spans="21:28" x14ac:dyDescent="0.2">
      <c r="U720" s="2"/>
      <c r="V720" s="2"/>
      <c r="W720" s="2"/>
      <c r="X720" s="2"/>
      <c r="Y720" s="2"/>
      <c r="Z720" s="2"/>
      <c r="AA720" s="2"/>
      <c r="AB720" s="2"/>
    </row>
    <row r="721" spans="21:28" x14ac:dyDescent="0.2">
      <c r="U721" s="2"/>
      <c r="V721" s="2"/>
      <c r="W721" s="2"/>
      <c r="X721" s="2"/>
      <c r="Y721" s="2"/>
      <c r="Z721" s="2"/>
      <c r="AA721" s="2"/>
      <c r="AB721" s="2"/>
    </row>
    <row r="722" spans="21:28" x14ac:dyDescent="0.2">
      <c r="U722" s="2"/>
      <c r="V722" s="2"/>
      <c r="W722" s="2"/>
      <c r="X722" s="2"/>
      <c r="Y722" s="2"/>
      <c r="Z722" s="2"/>
      <c r="AA722" s="2"/>
      <c r="AB722" s="2"/>
    </row>
    <row r="723" spans="21:28" x14ac:dyDescent="0.2">
      <c r="U723" s="2"/>
      <c r="V723" s="2"/>
      <c r="W723" s="2"/>
      <c r="X723" s="2"/>
      <c r="Y723" s="2"/>
      <c r="Z723" s="2"/>
      <c r="AA723" s="2"/>
      <c r="AB723" s="2"/>
    </row>
    <row r="724" spans="21:28" x14ac:dyDescent="0.2">
      <c r="U724" s="2"/>
      <c r="V724" s="2"/>
      <c r="W724" s="2"/>
      <c r="X724" s="2"/>
      <c r="Y724" s="2"/>
      <c r="Z724" s="2"/>
      <c r="AA724" s="2"/>
      <c r="AB724" s="2"/>
    </row>
    <row r="725" spans="21:28" x14ac:dyDescent="0.2">
      <c r="U725" s="2"/>
      <c r="V725" s="2"/>
      <c r="W725" s="2"/>
      <c r="X725" s="2"/>
      <c r="Y725" s="2"/>
      <c r="Z725" s="2"/>
      <c r="AA725" s="2"/>
      <c r="AB725" s="2"/>
    </row>
    <row r="726" spans="21:28" x14ac:dyDescent="0.2">
      <c r="U726" s="2"/>
      <c r="V726" s="2"/>
      <c r="W726" s="2"/>
      <c r="X726" s="2"/>
      <c r="Y726" s="2"/>
      <c r="Z726" s="2"/>
      <c r="AA726" s="2"/>
      <c r="AB726" s="2"/>
    </row>
    <row r="727" spans="21:28" x14ac:dyDescent="0.2">
      <c r="U727" s="2"/>
      <c r="V727" s="2"/>
      <c r="W727" s="2"/>
      <c r="X727" s="2"/>
      <c r="Y727" s="2"/>
      <c r="Z727" s="2"/>
      <c r="AA727" s="2"/>
      <c r="AB727" s="2"/>
    </row>
    <row r="728" spans="21:28" x14ac:dyDescent="0.2">
      <c r="U728" s="2"/>
      <c r="V728" s="2"/>
      <c r="W728" s="2"/>
      <c r="X728" s="2"/>
      <c r="Y728" s="2"/>
      <c r="Z728" s="2"/>
      <c r="AA728" s="2"/>
      <c r="AB728" s="2"/>
    </row>
    <row r="729" spans="21:28" x14ac:dyDescent="0.2">
      <c r="U729" s="2"/>
      <c r="V729" s="2"/>
      <c r="W729" s="2"/>
      <c r="X729" s="2"/>
      <c r="Y729" s="2"/>
      <c r="Z729" s="2"/>
      <c r="AA729" s="2"/>
      <c r="AB729" s="2"/>
    </row>
    <row r="730" spans="21:28" x14ac:dyDescent="0.2">
      <c r="U730" s="2"/>
      <c r="V730" s="2"/>
      <c r="W730" s="2"/>
      <c r="X730" s="2"/>
      <c r="Y730" s="2"/>
      <c r="Z730" s="2"/>
      <c r="AA730" s="2"/>
      <c r="AB730" s="2"/>
    </row>
    <row r="731" spans="21:28" x14ac:dyDescent="0.2">
      <c r="U731" s="2"/>
      <c r="V731" s="2"/>
      <c r="W731" s="2"/>
      <c r="X731" s="2"/>
      <c r="Y731" s="2"/>
      <c r="Z731" s="2"/>
      <c r="AA731" s="2"/>
      <c r="AB731" s="2"/>
    </row>
    <row r="732" spans="21:28" x14ac:dyDescent="0.2">
      <c r="U732" s="2"/>
      <c r="V732" s="2"/>
      <c r="W732" s="2"/>
      <c r="X732" s="2"/>
      <c r="Y732" s="2"/>
      <c r="Z732" s="2"/>
      <c r="AA732" s="2"/>
      <c r="AB732" s="2"/>
    </row>
    <row r="733" spans="21:28" x14ac:dyDescent="0.2">
      <c r="U733" s="2"/>
      <c r="V733" s="2"/>
      <c r="W733" s="2"/>
      <c r="X733" s="2"/>
      <c r="Y733" s="2"/>
      <c r="Z733" s="2"/>
      <c r="AA733" s="2"/>
      <c r="AB733" s="2"/>
    </row>
    <row r="734" spans="21:28" x14ac:dyDescent="0.2">
      <c r="U734" s="2"/>
      <c r="V734" s="2"/>
      <c r="W734" s="2"/>
      <c r="X734" s="2"/>
      <c r="Y734" s="2"/>
      <c r="Z734" s="2"/>
      <c r="AA734" s="2"/>
      <c r="AB734" s="2"/>
    </row>
    <row r="735" spans="21:28" x14ac:dyDescent="0.2">
      <c r="U735" s="2"/>
      <c r="V735" s="2"/>
      <c r="W735" s="2"/>
      <c r="X735" s="2"/>
      <c r="Y735" s="2"/>
      <c r="Z735" s="2"/>
      <c r="AA735" s="2"/>
      <c r="AB735" s="2"/>
    </row>
    <row r="736" spans="21:28" x14ac:dyDescent="0.2">
      <c r="U736" s="2"/>
      <c r="V736" s="2"/>
      <c r="W736" s="2"/>
      <c r="X736" s="2"/>
      <c r="Y736" s="2"/>
      <c r="Z736" s="2"/>
      <c r="AA736" s="2"/>
      <c r="AB736" s="2"/>
    </row>
    <row r="737" spans="21:28" x14ac:dyDescent="0.2">
      <c r="U737" s="2"/>
      <c r="V737" s="2"/>
      <c r="W737" s="2"/>
      <c r="X737" s="2"/>
      <c r="Y737" s="2"/>
      <c r="Z737" s="2"/>
      <c r="AA737" s="2"/>
      <c r="AB737" s="2"/>
    </row>
    <row r="738" spans="21:28" x14ac:dyDescent="0.2">
      <c r="U738" s="2"/>
      <c r="V738" s="2"/>
      <c r="W738" s="2"/>
      <c r="X738" s="2"/>
      <c r="Y738" s="2"/>
      <c r="Z738" s="2"/>
      <c r="AA738" s="2"/>
      <c r="AB738" s="2"/>
    </row>
    <row r="739" spans="21:28" x14ac:dyDescent="0.2">
      <c r="U739" s="2"/>
      <c r="V739" s="2"/>
      <c r="W739" s="2"/>
      <c r="X739" s="2"/>
      <c r="Y739" s="2"/>
      <c r="Z739" s="2"/>
      <c r="AA739" s="2"/>
      <c r="AB739" s="2"/>
    </row>
    <row r="740" spans="21:28" x14ac:dyDescent="0.2">
      <c r="U740" s="2"/>
      <c r="V740" s="2"/>
      <c r="W740" s="2"/>
      <c r="X740" s="2"/>
      <c r="Y740" s="2"/>
      <c r="Z740" s="2"/>
      <c r="AA740" s="2"/>
      <c r="AB740" s="2"/>
    </row>
    <row r="741" spans="21:28" x14ac:dyDescent="0.2">
      <c r="U741" s="2"/>
      <c r="V741" s="2"/>
      <c r="W741" s="2"/>
      <c r="X741" s="2"/>
      <c r="Y741" s="2"/>
      <c r="Z741" s="2"/>
      <c r="AA741" s="2"/>
      <c r="AB741" s="2"/>
    </row>
    <row r="742" spans="21:28" x14ac:dyDescent="0.2">
      <c r="U742" s="2"/>
      <c r="V742" s="2"/>
      <c r="W742" s="2"/>
      <c r="X742" s="2"/>
      <c r="Y742" s="2"/>
      <c r="Z742" s="2"/>
      <c r="AA742" s="2"/>
      <c r="AB742" s="2"/>
    </row>
    <row r="743" spans="21:28" x14ac:dyDescent="0.2">
      <c r="U743" s="2"/>
      <c r="V743" s="2"/>
      <c r="W743" s="2"/>
      <c r="X743" s="2"/>
      <c r="Y743" s="2"/>
      <c r="Z743" s="2"/>
      <c r="AA743" s="2"/>
      <c r="AB743" s="2"/>
    </row>
    <row r="744" spans="21:28" x14ac:dyDescent="0.2">
      <c r="U744" s="2"/>
      <c r="V744" s="2"/>
      <c r="W744" s="2"/>
      <c r="X744" s="2"/>
      <c r="Y744" s="2"/>
      <c r="Z744" s="2"/>
      <c r="AA744" s="2"/>
      <c r="AB744" s="2"/>
    </row>
    <row r="745" spans="21:28" x14ac:dyDescent="0.2">
      <c r="U745" s="2"/>
      <c r="V745" s="2"/>
      <c r="W745" s="2"/>
      <c r="X745" s="2"/>
      <c r="Y745" s="2"/>
      <c r="Z745" s="2"/>
      <c r="AA745" s="2"/>
      <c r="AB745" s="2"/>
    </row>
    <row r="746" spans="21:28" x14ac:dyDescent="0.2">
      <c r="U746" s="2"/>
      <c r="V746" s="2"/>
      <c r="W746" s="2"/>
      <c r="X746" s="2"/>
      <c r="Y746" s="2"/>
      <c r="Z746" s="2"/>
      <c r="AA746" s="2"/>
      <c r="AB746" s="2"/>
    </row>
    <row r="747" spans="21:28" x14ac:dyDescent="0.2">
      <c r="U747" s="2"/>
      <c r="V747" s="2"/>
      <c r="W747" s="2"/>
      <c r="X747" s="2"/>
      <c r="Y747" s="2"/>
      <c r="Z747" s="2"/>
      <c r="AA747" s="2"/>
      <c r="AB747" s="2"/>
    </row>
    <row r="748" spans="21:28" x14ac:dyDescent="0.2">
      <c r="U748" s="2"/>
      <c r="V748" s="2"/>
      <c r="W748" s="2"/>
      <c r="X748" s="2"/>
      <c r="Y748" s="2"/>
      <c r="Z748" s="2"/>
      <c r="AA748" s="2"/>
      <c r="AB748" s="2"/>
    </row>
    <row r="749" spans="21:28" x14ac:dyDescent="0.2">
      <c r="U749" s="2"/>
      <c r="V749" s="2"/>
      <c r="W749" s="2"/>
      <c r="X749" s="2"/>
      <c r="Y749" s="2"/>
      <c r="Z749" s="2"/>
      <c r="AA749" s="2"/>
      <c r="AB749" s="2"/>
    </row>
    <row r="750" spans="21:28" x14ac:dyDescent="0.2">
      <c r="U750" s="2"/>
      <c r="V750" s="2"/>
      <c r="W750" s="2"/>
      <c r="X750" s="2"/>
      <c r="Y750" s="2"/>
      <c r="Z750" s="2"/>
      <c r="AA750" s="2"/>
      <c r="AB750" s="2"/>
    </row>
    <row r="751" spans="21:28" x14ac:dyDescent="0.2">
      <c r="U751" s="2"/>
      <c r="V751" s="2"/>
      <c r="W751" s="2"/>
      <c r="X751" s="2"/>
      <c r="Y751" s="2"/>
      <c r="Z751" s="2"/>
      <c r="AA751" s="2"/>
      <c r="AB751" s="2"/>
    </row>
    <row r="752" spans="21:28" x14ac:dyDescent="0.2">
      <c r="U752" s="2"/>
      <c r="V752" s="2"/>
      <c r="W752" s="2"/>
      <c r="X752" s="2"/>
      <c r="Y752" s="2"/>
      <c r="Z752" s="2"/>
      <c r="AA752" s="2"/>
      <c r="AB752" s="2"/>
    </row>
    <row r="753" spans="21:28" x14ac:dyDescent="0.2">
      <c r="U753" s="2"/>
      <c r="V753" s="2"/>
      <c r="W753" s="2"/>
      <c r="X753" s="2"/>
      <c r="Y753" s="2"/>
      <c r="Z753" s="2"/>
      <c r="AA753" s="2"/>
      <c r="AB753" s="2"/>
    </row>
    <row r="754" spans="21:28" x14ac:dyDescent="0.2">
      <c r="U754" s="2"/>
      <c r="V754" s="2"/>
      <c r="W754" s="2"/>
      <c r="X754" s="2"/>
      <c r="Y754" s="2"/>
      <c r="Z754" s="2"/>
      <c r="AA754" s="2"/>
      <c r="AB754" s="2"/>
    </row>
    <row r="755" spans="21:28" x14ac:dyDescent="0.2">
      <c r="U755" s="2"/>
      <c r="V755" s="2"/>
      <c r="W755" s="2"/>
      <c r="X755" s="2"/>
      <c r="Y755" s="2"/>
      <c r="Z755" s="2"/>
      <c r="AA755" s="2"/>
      <c r="AB755" s="2"/>
    </row>
    <row r="756" spans="21:28" x14ac:dyDescent="0.2">
      <c r="U756" s="2"/>
      <c r="V756" s="2"/>
      <c r="W756" s="2"/>
      <c r="X756" s="2"/>
      <c r="Y756" s="2"/>
      <c r="Z756" s="2"/>
      <c r="AA756" s="2"/>
      <c r="AB756" s="2"/>
    </row>
    <row r="757" spans="21:28" x14ac:dyDescent="0.2">
      <c r="U757" s="2"/>
      <c r="V757" s="2"/>
      <c r="W757" s="2"/>
      <c r="X757" s="2"/>
      <c r="Y757" s="2"/>
      <c r="Z757" s="2"/>
      <c r="AA757" s="2"/>
      <c r="AB757" s="2"/>
    </row>
    <row r="758" spans="21:28" x14ac:dyDescent="0.2">
      <c r="U758" s="2"/>
      <c r="V758" s="2"/>
      <c r="W758" s="2"/>
      <c r="X758" s="2"/>
      <c r="Y758" s="2"/>
      <c r="Z758" s="2"/>
      <c r="AA758" s="2"/>
      <c r="AB758" s="2"/>
    </row>
    <row r="759" spans="21:28" x14ac:dyDescent="0.2">
      <c r="U759" s="2"/>
      <c r="V759" s="2"/>
      <c r="W759" s="2"/>
      <c r="X759" s="2"/>
      <c r="Y759" s="2"/>
      <c r="Z759" s="2"/>
      <c r="AA759" s="2"/>
      <c r="AB759" s="2"/>
    </row>
    <row r="760" spans="21:28" x14ac:dyDescent="0.2">
      <c r="U760" s="2"/>
      <c r="V760" s="2"/>
      <c r="W760" s="2"/>
      <c r="X760" s="2"/>
      <c r="Y760" s="2"/>
      <c r="Z760" s="2"/>
      <c r="AA760" s="2"/>
      <c r="AB760" s="2"/>
    </row>
    <row r="761" spans="21:28" x14ac:dyDescent="0.2">
      <c r="U761" s="2"/>
      <c r="V761" s="2"/>
      <c r="W761" s="2"/>
      <c r="X761" s="2"/>
      <c r="Y761" s="2"/>
      <c r="Z761" s="2"/>
      <c r="AA761" s="2"/>
      <c r="AB761" s="2"/>
    </row>
    <row r="762" spans="21:28" x14ac:dyDescent="0.2">
      <c r="U762" s="2"/>
      <c r="V762" s="2"/>
      <c r="W762" s="2"/>
      <c r="X762" s="2"/>
      <c r="Y762" s="2"/>
      <c r="Z762" s="2"/>
      <c r="AA762" s="2"/>
      <c r="AB762" s="2"/>
    </row>
    <row r="763" spans="21:28" x14ac:dyDescent="0.2">
      <c r="U763" s="2"/>
      <c r="V763" s="2"/>
      <c r="W763" s="2"/>
      <c r="X763" s="2"/>
      <c r="Y763" s="2"/>
      <c r="Z763" s="2"/>
      <c r="AA763" s="2"/>
      <c r="AB763" s="2"/>
    </row>
    <row r="764" spans="21:28" x14ac:dyDescent="0.2">
      <c r="U764" s="2"/>
      <c r="V764" s="2"/>
      <c r="W764" s="2"/>
      <c r="X764" s="2"/>
      <c r="Y764" s="2"/>
      <c r="Z764" s="2"/>
      <c r="AA764" s="2"/>
      <c r="AB764" s="2"/>
    </row>
    <row r="765" spans="21:28" x14ac:dyDescent="0.2">
      <c r="U765" s="2"/>
      <c r="V765" s="2"/>
      <c r="W765" s="2"/>
      <c r="X765" s="2"/>
      <c r="Y765" s="2"/>
      <c r="Z765" s="2"/>
      <c r="AA765" s="2"/>
      <c r="AB765" s="2"/>
    </row>
    <row r="766" spans="21:28" x14ac:dyDescent="0.2">
      <c r="U766" s="2"/>
      <c r="V766" s="2"/>
      <c r="W766" s="2"/>
      <c r="X766" s="2"/>
      <c r="Y766" s="2"/>
      <c r="Z766" s="2"/>
      <c r="AA766" s="2"/>
      <c r="AB766" s="2"/>
    </row>
    <row r="767" spans="21:28" x14ac:dyDescent="0.2">
      <c r="U767" s="2"/>
      <c r="V767" s="2"/>
      <c r="W767" s="2"/>
      <c r="X767" s="2"/>
      <c r="Y767" s="2"/>
      <c r="Z767" s="2"/>
      <c r="AA767" s="2"/>
      <c r="AB767" s="2"/>
    </row>
    <row r="768" spans="21:28" x14ac:dyDescent="0.2">
      <c r="U768" s="2"/>
      <c r="V768" s="2"/>
      <c r="W768" s="2"/>
      <c r="X768" s="2"/>
      <c r="Y768" s="2"/>
      <c r="Z768" s="2"/>
      <c r="AA768" s="2"/>
      <c r="AB768" s="2"/>
    </row>
    <row r="769" spans="21:28" x14ac:dyDescent="0.2">
      <c r="U769" s="2"/>
      <c r="V769" s="2"/>
      <c r="W769" s="2"/>
      <c r="X769" s="2"/>
      <c r="Y769" s="2"/>
      <c r="Z769" s="2"/>
      <c r="AA769" s="2"/>
      <c r="AB769" s="2"/>
    </row>
    <row r="770" spans="21:28" x14ac:dyDescent="0.2">
      <c r="U770" s="2"/>
      <c r="V770" s="2"/>
      <c r="W770" s="2"/>
      <c r="X770" s="2"/>
      <c r="Y770" s="2"/>
      <c r="Z770" s="2"/>
      <c r="AA770" s="2"/>
      <c r="AB770" s="2"/>
    </row>
    <row r="771" spans="21:28" x14ac:dyDescent="0.2">
      <c r="U771" s="2"/>
      <c r="V771" s="2"/>
      <c r="W771" s="2"/>
      <c r="X771" s="2"/>
      <c r="Y771" s="2"/>
      <c r="Z771" s="2"/>
      <c r="AA771" s="2"/>
      <c r="AB771" s="2"/>
    </row>
    <row r="772" spans="21:28" x14ac:dyDescent="0.2">
      <c r="U772" s="2"/>
      <c r="V772" s="2"/>
      <c r="W772" s="2"/>
      <c r="X772" s="2"/>
      <c r="Y772" s="2"/>
      <c r="Z772" s="2"/>
      <c r="AA772" s="2"/>
      <c r="AB772" s="2"/>
    </row>
    <row r="773" spans="21:28" x14ac:dyDescent="0.2">
      <c r="U773" s="2"/>
      <c r="V773" s="2"/>
      <c r="W773" s="2"/>
      <c r="X773" s="2"/>
      <c r="Y773" s="2"/>
      <c r="Z773" s="2"/>
      <c r="AA773" s="2"/>
      <c r="AB773" s="2"/>
    </row>
    <row r="774" spans="21:28" x14ac:dyDescent="0.2">
      <c r="U774" s="2"/>
      <c r="V774" s="2"/>
      <c r="W774" s="2"/>
      <c r="X774" s="2"/>
      <c r="Y774" s="2"/>
      <c r="Z774" s="2"/>
      <c r="AA774" s="2"/>
      <c r="AB774" s="2"/>
    </row>
    <row r="775" spans="21:28" x14ac:dyDescent="0.2">
      <c r="U775" s="2"/>
      <c r="V775" s="2"/>
      <c r="W775" s="2"/>
      <c r="X775" s="2"/>
      <c r="Y775" s="2"/>
      <c r="Z775" s="2"/>
      <c r="AA775" s="2"/>
      <c r="AB775" s="2"/>
    </row>
    <row r="776" spans="21:28" x14ac:dyDescent="0.2">
      <c r="U776" s="2"/>
      <c r="V776" s="2"/>
      <c r="W776" s="2"/>
      <c r="X776" s="2"/>
      <c r="Y776" s="2"/>
      <c r="Z776" s="2"/>
      <c r="AA776" s="2"/>
      <c r="AB776" s="2"/>
    </row>
    <row r="777" spans="21:28" x14ac:dyDescent="0.2">
      <c r="U777" s="2"/>
      <c r="V777" s="2"/>
      <c r="W777" s="2"/>
      <c r="X777" s="2"/>
      <c r="Y777" s="2"/>
      <c r="Z777" s="2"/>
      <c r="AA777" s="2"/>
      <c r="AB777" s="2"/>
    </row>
    <row r="778" spans="21:28" x14ac:dyDescent="0.2">
      <c r="U778" s="2"/>
      <c r="V778" s="2"/>
      <c r="W778" s="2"/>
      <c r="X778" s="2"/>
      <c r="Y778" s="2"/>
      <c r="Z778" s="2"/>
      <c r="AA778" s="2"/>
      <c r="AB778" s="2"/>
    </row>
    <row r="779" spans="21:28" x14ac:dyDescent="0.2">
      <c r="U779" s="2"/>
      <c r="V779" s="2"/>
      <c r="W779" s="2"/>
      <c r="X779" s="2"/>
      <c r="Y779" s="2"/>
      <c r="Z779" s="2"/>
      <c r="AA779" s="2"/>
      <c r="AB779" s="2"/>
    </row>
    <row r="780" spans="21:28" x14ac:dyDescent="0.2">
      <c r="U780" s="2"/>
      <c r="V780" s="2"/>
      <c r="W780" s="2"/>
      <c r="X780" s="2"/>
      <c r="Y780" s="2"/>
      <c r="Z780" s="2"/>
      <c r="AA780" s="2"/>
      <c r="AB780" s="2"/>
    </row>
    <row r="781" spans="21:28" x14ac:dyDescent="0.2">
      <c r="U781" s="2"/>
      <c r="V781" s="2"/>
      <c r="W781" s="2"/>
      <c r="X781" s="2"/>
      <c r="Y781" s="2"/>
      <c r="Z781" s="2"/>
      <c r="AA781" s="2"/>
      <c r="AB781" s="2"/>
    </row>
    <row r="782" spans="21:28" x14ac:dyDescent="0.2">
      <c r="U782" s="2"/>
      <c r="V782" s="2"/>
      <c r="W782" s="2"/>
      <c r="X782" s="2"/>
      <c r="Y782" s="2"/>
      <c r="Z782" s="2"/>
      <c r="AA782" s="2"/>
      <c r="AB782" s="2"/>
    </row>
    <row r="783" spans="21:28" x14ac:dyDescent="0.2">
      <c r="U783" s="2"/>
      <c r="V783" s="2"/>
      <c r="W783" s="2"/>
      <c r="X783" s="2"/>
      <c r="Y783" s="2"/>
      <c r="Z783" s="2"/>
      <c r="AA783" s="2"/>
      <c r="AB783" s="2"/>
    </row>
    <row r="784" spans="21:28" x14ac:dyDescent="0.2">
      <c r="U784" s="2"/>
      <c r="V784" s="2"/>
      <c r="W784" s="2"/>
      <c r="X784" s="2"/>
      <c r="Y784" s="2"/>
      <c r="Z784" s="2"/>
      <c r="AA784" s="2"/>
      <c r="AB784" s="2"/>
    </row>
    <row r="785" spans="21:28" x14ac:dyDescent="0.2">
      <c r="U785" s="2"/>
      <c r="V785" s="2"/>
      <c r="W785" s="2"/>
      <c r="X785" s="2"/>
      <c r="Y785" s="2"/>
      <c r="Z785" s="2"/>
      <c r="AA785" s="2"/>
      <c r="AB785" s="2"/>
    </row>
    <row r="786" spans="21:28" x14ac:dyDescent="0.2">
      <c r="U786" s="2"/>
      <c r="V786" s="2"/>
      <c r="W786" s="2"/>
      <c r="X786" s="2"/>
      <c r="Y786" s="2"/>
      <c r="Z786" s="2"/>
      <c r="AA786" s="2"/>
      <c r="AB786" s="2"/>
    </row>
    <row r="787" spans="21:28" x14ac:dyDescent="0.2">
      <c r="U787" s="2"/>
      <c r="V787" s="2"/>
      <c r="W787" s="2"/>
      <c r="X787" s="2"/>
      <c r="Y787" s="2"/>
      <c r="Z787" s="2"/>
      <c r="AA787" s="2"/>
      <c r="AB787" s="2"/>
    </row>
    <row r="788" spans="21:28" x14ac:dyDescent="0.2">
      <c r="U788" s="2"/>
      <c r="V788" s="2"/>
      <c r="W788" s="2"/>
      <c r="X788" s="2"/>
      <c r="Y788" s="2"/>
      <c r="Z788" s="2"/>
      <c r="AA788" s="2"/>
      <c r="AB788" s="2"/>
    </row>
    <row r="789" spans="21:28" x14ac:dyDescent="0.2">
      <c r="U789" s="2"/>
      <c r="V789" s="2"/>
      <c r="W789" s="2"/>
      <c r="X789" s="2"/>
      <c r="Y789" s="2"/>
      <c r="Z789" s="2"/>
      <c r="AA789" s="2"/>
      <c r="AB789" s="2"/>
    </row>
    <row r="790" spans="21:28" x14ac:dyDescent="0.2">
      <c r="U790" s="2"/>
      <c r="V790" s="2"/>
      <c r="W790" s="2"/>
      <c r="X790" s="2"/>
      <c r="Y790" s="2"/>
      <c r="Z790" s="2"/>
      <c r="AA790" s="2"/>
      <c r="AB790" s="2"/>
    </row>
    <row r="791" spans="21:28" x14ac:dyDescent="0.2">
      <c r="U791" s="2"/>
      <c r="V791" s="2"/>
      <c r="W791" s="2"/>
      <c r="X791" s="2"/>
      <c r="Y791" s="2"/>
      <c r="Z791" s="2"/>
      <c r="AA791" s="2"/>
      <c r="AB791" s="2"/>
    </row>
    <row r="792" spans="21:28" x14ac:dyDescent="0.2">
      <c r="U792" s="2"/>
      <c r="V792" s="2"/>
      <c r="W792" s="2"/>
      <c r="X792" s="2"/>
      <c r="Y792" s="2"/>
      <c r="Z792" s="2"/>
      <c r="AA792" s="2"/>
      <c r="AB792" s="2"/>
    </row>
    <row r="793" spans="21:28" x14ac:dyDescent="0.2">
      <c r="U793" s="2"/>
      <c r="V793" s="2"/>
      <c r="W793" s="2"/>
      <c r="X793" s="2"/>
      <c r="Y793" s="2"/>
      <c r="Z793" s="2"/>
      <c r="AA793" s="2"/>
      <c r="AB793" s="2"/>
    </row>
    <row r="794" spans="21:28" x14ac:dyDescent="0.2">
      <c r="U794" s="2"/>
      <c r="V794" s="2"/>
      <c r="W794" s="2"/>
      <c r="X794" s="2"/>
      <c r="Y794" s="2"/>
      <c r="Z794" s="2"/>
      <c r="AA794" s="2"/>
      <c r="AB794" s="2"/>
    </row>
    <row r="795" spans="21:28" x14ac:dyDescent="0.2">
      <c r="U795" s="2"/>
      <c r="V795" s="2"/>
      <c r="W795" s="2"/>
      <c r="X795" s="2"/>
      <c r="Y795" s="2"/>
      <c r="Z795" s="2"/>
      <c r="AA795" s="2"/>
      <c r="AB795" s="2"/>
    </row>
    <row r="796" spans="21:28" x14ac:dyDescent="0.2">
      <c r="U796" s="2"/>
      <c r="V796" s="2"/>
      <c r="W796" s="2"/>
      <c r="X796" s="2"/>
      <c r="Y796" s="2"/>
      <c r="Z796" s="2"/>
      <c r="AA796" s="2"/>
      <c r="AB796" s="2"/>
    </row>
    <row r="797" spans="21:28" x14ac:dyDescent="0.2">
      <c r="U797" s="2"/>
      <c r="V797" s="2"/>
      <c r="W797" s="2"/>
      <c r="X797" s="2"/>
      <c r="Y797" s="2"/>
      <c r="Z797" s="2"/>
      <c r="AA797" s="2"/>
      <c r="AB797" s="2"/>
    </row>
    <row r="798" spans="21:28" x14ac:dyDescent="0.2">
      <c r="U798" s="2"/>
      <c r="V798" s="2"/>
      <c r="W798" s="2"/>
      <c r="X798" s="2"/>
      <c r="Y798" s="2"/>
      <c r="Z798" s="2"/>
      <c r="AA798" s="2"/>
      <c r="AB798" s="2"/>
    </row>
    <row r="799" spans="21:28" x14ac:dyDescent="0.2">
      <c r="U799" s="2"/>
      <c r="V799" s="2"/>
      <c r="W799" s="2"/>
      <c r="X799" s="2"/>
      <c r="Y799" s="2"/>
      <c r="Z799" s="2"/>
      <c r="AA799" s="2"/>
      <c r="AB799" s="2"/>
    </row>
    <row r="800" spans="21:28" x14ac:dyDescent="0.2">
      <c r="U800" s="2"/>
      <c r="V800" s="2"/>
      <c r="W800" s="2"/>
      <c r="X800" s="2"/>
      <c r="Y800" s="2"/>
      <c r="Z800" s="2"/>
      <c r="AA800" s="2"/>
      <c r="AB800" s="2"/>
    </row>
    <row r="801" spans="21:28" x14ac:dyDescent="0.2">
      <c r="U801" s="2"/>
      <c r="V801" s="2"/>
      <c r="W801" s="2"/>
      <c r="X801" s="2"/>
      <c r="Y801" s="2"/>
      <c r="Z801" s="2"/>
      <c r="AA801" s="2"/>
      <c r="AB801" s="2"/>
    </row>
    <row r="802" spans="21:28" x14ac:dyDescent="0.2">
      <c r="U802" s="2"/>
      <c r="V802" s="2"/>
      <c r="W802" s="2"/>
      <c r="X802" s="2"/>
      <c r="Y802" s="2"/>
      <c r="Z802" s="2"/>
      <c r="AA802" s="2"/>
      <c r="AB802" s="2"/>
    </row>
    <row r="803" spans="21:28" x14ac:dyDescent="0.2">
      <c r="U803" s="2"/>
      <c r="V803" s="2"/>
      <c r="W803" s="2"/>
      <c r="X803" s="2"/>
      <c r="Y803" s="2"/>
      <c r="Z803" s="2"/>
      <c r="AA803" s="2"/>
      <c r="AB803" s="2"/>
    </row>
    <row r="804" spans="21:28" x14ac:dyDescent="0.2">
      <c r="U804" s="2"/>
      <c r="V804" s="2"/>
      <c r="W804" s="2"/>
      <c r="X804" s="2"/>
      <c r="Y804" s="2"/>
      <c r="Z804" s="2"/>
      <c r="AA804" s="2"/>
      <c r="AB804" s="2"/>
    </row>
    <row r="805" spans="21:28" x14ac:dyDescent="0.2">
      <c r="U805" s="2"/>
      <c r="V805" s="2"/>
      <c r="W805" s="2"/>
      <c r="X805" s="2"/>
      <c r="Y805" s="2"/>
      <c r="Z805" s="2"/>
      <c r="AA805" s="2"/>
      <c r="AB805" s="2"/>
    </row>
    <row r="806" spans="21:28" x14ac:dyDescent="0.2">
      <c r="U806" s="2"/>
      <c r="V806" s="2"/>
      <c r="W806" s="2"/>
      <c r="X806" s="2"/>
      <c r="Y806" s="2"/>
      <c r="Z806" s="2"/>
      <c r="AA806" s="2"/>
      <c r="AB806" s="2"/>
    </row>
    <row r="807" spans="21:28" x14ac:dyDescent="0.2">
      <c r="U807" s="2"/>
      <c r="V807" s="2"/>
      <c r="W807" s="2"/>
      <c r="X807" s="2"/>
      <c r="Y807" s="2"/>
      <c r="Z807" s="2"/>
      <c r="AA807" s="2"/>
      <c r="AB807" s="2"/>
    </row>
    <row r="808" spans="21:28" x14ac:dyDescent="0.2">
      <c r="U808" s="2"/>
      <c r="V808" s="2"/>
      <c r="W808" s="2"/>
      <c r="X808" s="2"/>
      <c r="Y808" s="2"/>
      <c r="Z808" s="2"/>
      <c r="AA808" s="2"/>
      <c r="AB808" s="2"/>
    </row>
    <row r="809" spans="21:28" x14ac:dyDescent="0.2">
      <c r="U809" s="2"/>
      <c r="V809" s="2"/>
      <c r="W809" s="2"/>
      <c r="X809" s="2"/>
      <c r="Y809" s="2"/>
      <c r="Z809" s="2"/>
      <c r="AA809" s="2"/>
      <c r="AB809" s="2"/>
    </row>
    <row r="810" spans="21:28" x14ac:dyDescent="0.2">
      <c r="U810" s="2"/>
      <c r="V810" s="2"/>
      <c r="W810" s="2"/>
      <c r="X810" s="2"/>
      <c r="Y810" s="2"/>
      <c r="Z810" s="2"/>
      <c r="AA810" s="2"/>
      <c r="AB810" s="2"/>
    </row>
    <row r="811" spans="21:28" x14ac:dyDescent="0.2">
      <c r="U811" s="2"/>
      <c r="V811" s="2"/>
      <c r="W811" s="2"/>
      <c r="X811" s="2"/>
      <c r="Y811" s="2"/>
      <c r="Z811" s="2"/>
      <c r="AA811" s="2"/>
      <c r="AB811" s="2"/>
    </row>
    <row r="812" spans="21:28" x14ac:dyDescent="0.2">
      <c r="U812" s="2"/>
      <c r="V812" s="2"/>
      <c r="W812" s="2"/>
      <c r="X812" s="2"/>
      <c r="Y812" s="2"/>
      <c r="Z812" s="2"/>
      <c r="AA812" s="2"/>
      <c r="AB812" s="2"/>
    </row>
    <row r="813" spans="21:28" x14ac:dyDescent="0.2">
      <c r="U813" s="2"/>
      <c r="V813" s="2"/>
      <c r="W813" s="2"/>
      <c r="X813" s="2"/>
      <c r="Y813" s="2"/>
      <c r="Z813" s="2"/>
      <c r="AA813" s="2"/>
      <c r="AB813" s="2"/>
    </row>
    <row r="814" spans="21:28" x14ac:dyDescent="0.2">
      <c r="U814" s="2"/>
      <c r="V814" s="2"/>
      <c r="W814" s="2"/>
      <c r="X814" s="2"/>
      <c r="Y814" s="2"/>
      <c r="Z814" s="2"/>
      <c r="AA814" s="2"/>
      <c r="AB814" s="2"/>
    </row>
    <row r="815" spans="21:28" x14ac:dyDescent="0.2">
      <c r="U815" s="2"/>
      <c r="V815" s="2"/>
      <c r="W815" s="2"/>
      <c r="X815" s="2"/>
      <c r="Y815" s="2"/>
      <c r="Z815" s="2"/>
      <c r="AA815" s="2"/>
      <c r="AB815" s="2"/>
    </row>
    <row r="816" spans="21:28" x14ac:dyDescent="0.2">
      <c r="U816" s="2"/>
      <c r="V816" s="2"/>
      <c r="W816" s="2"/>
      <c r="X816" s="2"/>
      <c r="Y816" s="2"/>
      <c r="Z816" s="2"/>
      <c r="AA816" s="2"/>
      <c r="AB816" s="2"/>
    </row>
    <row r="817" spans="21:28" x14ac:dyDescent="0.2">
      <c r="U817" s="2"/>
      <c r="V817" s="2"/>
      <c r="W817" s="2"/>
      <c r="X817" s="2"/>
      <c r="Y817" s="2"/>
      <c r="Z817" s="2"/>
      <c r="AA817" s="2"/>
      <c r="AB817" s="2"/>
    </row>
    <row r="818" spans="21:28" x14ac:dyDescent="0.2">
      <c r="U818" s="2"/>
      <c r="V818" s="2"/>
      <c r="W818" s="2"/>
      <c r="X818" s="2"/>
      <c r="Y818" s="2"/>
      <c r="Z818" s="2"/>
      <c r="AA818" s="2"/>
      <c r="AB818" s="2"/>
    </row>
    <row r="819" spans="21:28" x14ac:dyDescent="0.2">
      <c r="U819" s="2"/>
      <c r="V819" s="2"/>
      <c r="W819" s="2"/>
      <c r="X819" s="2"/>
      <c r="Y819" s="2"/>
      <c r="Z819" s="2"/>
      <c r="AA819" s="2"/>
      <c r="AB819" s="2"/>
    </row>
    <row r="820" spans="21:28" x14ac:dyDescent="0.2">
      <c r="U820" s="2"/>
      <c r="V820" s="2"/>
      <c r="W820" s="2"/>
      <c r="X820" s="2"/>
      <c r="Y820" s="2"/>
      <c r="Z820" s="2"/>
      <c r="AA820" s="2"/>
      <c r="AB820" s="2"/>
    </row>
  </sheetData>
  <protectedRanges>
    <protectedRange sqref="P32 O33 C34:Q34 C37:Q37 C40:Q40 C43:Q43 P49 O50 C51:Q51 C54:Q54 C57:Q57 C60:Q60 P66 O67 C68:Q68 C71:Q71 C74:Q74 C77:Q77 P83 O84 C85:Q85 C88:Q88 C91:Q91 C94:Q94 P100 O101 C102:Q102 C105:Q105 C108:Q108 C111:Q111 P117 O118 C119:Q119 C122:Q122 C125:Q125 C128:Q128 P134 O135 C136:Q136 C139:Q139 C142:Q142 C145:Q145 P151 O152 C153:Q153 C156:Q156 C159:Q159 C162:Q162 P168 O169 C170:Q170 C173:Q173 C176:Q176 C179:Q179 P185 O186 C187:Q187 C190:Q190 C193:Q193 C196:Q196 P202 O203 C204:Q204 C207:Q207 C210:Q210 C213:Q213 P219 O220 C221:Q221 C224:Q224 C227:Q227 C230:Q230 P236 O237 C238:Q238 C241:Q241 C244:Q244 C247:Q247 P253 O254 C255:Q255 C258:Q258 C261:Q261 C264:Q264 P270 O271 C272:Q272 C275:Q275 C278:Q278 C281:Q281 P287 O288 C289:Q289 C292:Q292 C295:Q295 C298:Q298 P304 O305 C306:Q306 C309:Q309 C312:Q312 C315:Q315 P321 O322 C323:Q323 C326:Q326 C329:Q329 C332:Q332 P338 O339 C340:Q340 C343:Q343 C346:Q346 C349:Q349 P355 O356 C357:Q357 C360:Q360 C363:Q363 C366:Q366 P372 O373 C374:Q374 C377:Q377 C380:Q380 C383:Q383 P389 O390 C391:Q391 C394:Q394 C397:Q397 C400:Q400 P406 O407 C408:Q408 C411:Q411 C414:Q414 C417:Q417 P423 O424 C425:Q425 C428:Q428 C431:Q431 C434:Q434 P440 O441 C442:Q442 C445:Q445 C448:Q448 C451:Q451 P457 O458 C459:Q459 C462:Q462 C465:Q465 C468:Q468 P474 O475 C476:Q476 C479:Q479 C482:Q482 C485:Q485 P491 O492 C493:Q493 C496:Q496 C499:Q499 C502:Q502 P508 O509 C510:Q510 C513:Q513 C516:Q516 C519:Q519 P525 O526 C527:Q527 C530:Q530 C533:Q533 C536:Q536" name="Trocas de Freio"/>
    <protectedRange sqref="B14 C15 D16:G16 C18:C29 F18:F29 I18:I29 L18:L29" name="Itens e Valores do Freio"/>
  </protectedRanges>
  <mergeCells count="1464">
    <mergeCell ref="B539:C539"/>
    <mergeCell ref="D539:F539"/>
    <mergeCell ref="B540:C540"/>
    <mergeCell ref="D540:F540"/>
    <mergeCell ref="K536:L536"/>
    <mergeCell ref="M536:N536"/>
    <mergeCell ref="O536:P536"/>
    <mergeCell ref="B537:B538"/>
    <mergeCell ref="K537:L537"/>
    <mergeCell ref="M537:N537"/>
    <mergeCell ref="O537:P537"/>
    <mergeCell ref="K538:L538"/>
    <mergeCell ref="M538:N538"/>
    <mergeCell ref="O538:P538"/>
    <mergeCell ref="K533:L533"/>
    <mergeCell ref="M533:N533"/>
    <mergeCell ref="O533:P533"/>
    <mergeCell ref="B534:B535"/>
    <mergeCell ref="K534:L534"/>
    <mergeCell ref="M534:N534"/>
    <mergeCell ref="O534:P534"/>
    <mergeCell ref="K535:L535"/>
    <mergeCell ref="M535:N535"/>
    <mergeCell ref="O535:P535"/>
    <mergeCell ref="K530:L530"/>
    <mergeCell ref="M530:N530"/>
    <mergeCell ref="O530:P530"/>
    <mergeCell ref="B531:B532"/>
    <mergeCell ref="K531:L531"/>
    <mergeCell ref="M531:N531"/>
    <mergeCell ref="O531:P531"/>
    <mergeCell ref="K532:L532"/>
    <mergeCell ref="M532:N532"/>
    <mergeCell ref="O532:P532"/>
    <mergeCell ref="B528:B529"/>
    <mergeCell ref="K528:L528"/>
    <mergeCell ref="M528:N528"/>
    <mergeCell ref="O528:P528"/>
    <mergeCell ref="K529:L529"/>
    <mergeCell ref="M529:N529"/>
    <mergeCell ref="O529:P529"/>
    <mergeCell ref="B525:N525"/>
    <mergeCell ref="P525:Q525"/>
    <mergeCell ref="C526:M526"/>
    <mergeCell ref="O526:Q526"/>
    <mergeCell ref="K527:L527"/>
    <mergeCell ref="M527:N527"/>
    <mergeCell ref="O527:P527"/>
    <mergeCell ref="M521:N521"/>
    <mergeCell ref="O521:P521"/>
    <mergeCell ref="B522:C522"/>
    <mergeCell ref="D522:F522"/>
    <mergeCell ref="B523:C523"/>
    <mergeCell ref="D523:F523"/>
    <mergeCell ref="M518:N518"/>
    <mergeCell ref="O518:P518"/>
    <mergeCell ref="K519:L519"/>
    <mergeCell ref="M519:N519"/>
    <mergeCell ref="O519:P519"/>
    <mergeCell ref="B520:B521"/>
    <mergeCell ref="K520:L520"/>
    <mergeCell ref="M520:N520"/>
    <mergeCell ref="O520:P520"/>
    <mergeCell ref="K521:L521"/>
    <mergeCell ref="M515:N515"/>
    <mergeCell ref="O515:P515"/>
    <mergeCell ref="K516:L516"/>
    <mergeCell ref="M516:N516"/>
    <mergeCell ref="O516:P516"/>
    <mergeCell ref="B517:B518"/>
    <mergeCell ref="K517:L517"/>
    <mergeCell ref="M517:N517"/>
    <mergeCell ref="O517:P517"/>
    <mergeCell ref="K518:L518"/>
    <mergeCell ref="M512:N512"/>
    <mergeCell ref="O512:P512"/>
    <mergeCell ref="K513:L513"/>
    <mergeCell ref="M513:N513"/>
    <mergeCell ref="O513:P513"/>
    <mergeCell ref="B514:B515"/>
    <mergeCell ref="K514:L514"/>
    <mergeCell ref="M514:N514"/>
    <mergeCell ref="O514:P514"/>
    <mergeCell ref="K515:L515"/>
    <mergeCell ref="C509:M509"/>
    <mergeCell ref="O509:Q509"/>
    <mergeCell ref="K510:L510"/>
    <mergeCell ref="M510:N510"/>
    <mergeCell ref="O510:P510"/>
    <mergeCell ref="B511:B512"/>
    <mergeCell ref="K511:L511"/>
    <mergeCell ref="M511:N511"/>
    <mergeCell ref="O511:P511"/>
    <mergeCell ref="K512:L512"/>
    <mergeCell ref="B505:C505"/>
    <mergeCell ref="D505:F505"/>
    <mergeCell ref="B506:C506"/>
    <mergeCell ref="D506:F506"/>
    <mergeCell ref="B508:N508"/>
    <mergeCell ref="P508:Q508"/>
    <mergeCell ref="K502:L502"/>
    <mergeCell ref="M502:N502"/>
    <mergeCell ref="O502:P502"/>
    <mergeCell ref="B503:B504"/>
    <mergeCell ref="K503:L503"/>
    <mergeCell ref="M503:N503"/>
    <mergeCell ref="O503:P503"/>
    <mergeCell ref="K504:L504"/>
    <mergeCell ref="M504:N504"/>
    <mergeCell ref="O504:P504"/>
    <mergeCell ref="K499:L499"/>
    <mergeCell ref="M499:N499"/>
    <mergeCell ref="O499:P499"/>
    <mergeCell ref="B500:B501"/>
    <mergeCell ref="K500:L500"/>
    <mergeCell ref="M500:N500"/>
    <mergeCell ref="O500:P500"/>
    <mergeCell ref="K501:L501"/>
    <mergeCell ref="M501:N501"/>
    <mergeCell ref="O501:P501"/>
    <mergeCell ref="K496:L496"/>
    <mergeCell ref="M496:N496"/>
    <mergeCell ref="O496:P496"/>
    <mergeCell ref="B497:B498"/>
    <mergeCell ref="K497:L497"/>
    <mergeCell ref="M497:N497"/>
    <mergeCell ref="O497:P497"/>
    <mergeCell ref="K498:L498"/>
    <mergeCell ref="M498:N498"/>
    <mergeCell ref="O498:P498"/>
    <mergeCell ref="B494:B495"/>
    <mergeCell ref="K494:L494"/>
    <mergeCell ref="M494:N494"/>
    <mergeCell ref="O494:P494"/>
    <mergeCell ref="K495:L495"/>
    <mergeCell ref="M495:N495"/>
    <mergeCell ref="O495:P495"/>
    <mergeCell ref="B491:N491"/>
    <mergeCell ref="P491:Q491"/>
    <mergeCell ref="C492:M492"/>
    <mergeCell ref="O492:Q492"/>
    <mergeCell ref="K493:L493"/>
    <mergeCell ref="M493:N493"/>
    <mergeCell ref="O493:P493"/>
    <mergeCell ref="M487:N487"/>
    <mergeCell ref="O487:P487"/>
    <mergeCell ref="B488:C488"/>
    <mergeCell ref="D488:F488"/>
    <mergeCell ref="B489:C489"/>
    <mergeCell ref="D489:F489"/>
    <mergeCell ref="M484:N484"/>
    <mergeCell ref="O484:P484"/>
    <mergeCell ref="K485:L485"/>
    <mergeCell ref="M485:N485"/>
    <mergeCell ref="O485:P485"/>
    <mergeCell ref="B486:B487"/>
    <mergeCell ref="K486:L486"/>
    <mergeCell ref="M486:N486"/>
    <mergeCell ref="O486:P486"/>
    <mergeCell ref="K487:L487"/>
    <mergeCell ref="M481:N481"/>
    <mergeCell ref="O481:P481"/>
    <mergeCell ref="K482:L482"/>
    <mergeCell ref="M482:N482"/>
    <mergeCell ref="O482:P482"/>
    <mergeCell ref="B483:B484"/>
    <mergeCell ref="K483:L483"/>
    <mergeCell ref="M483:N483"/>
    <mergeCell ref="O483:P483"/>
    <mergeCell ref="K484:L484"/>
    <mergeCell ref="M478:N478"/>
    <mergeCell ref="O478:P478"/>
    <mergeCell ref="K479:L479"/>
    <mergeCell ref="M479:N479"/>
    <mergeCell ref="O479:P479"/>
    <mergeCell ref="B480:B481"/>
    <mergeCell ref="K480:L480"/>
    <mergeCell ref="M480:N480"/>
    <mergeCell ref="O480:P480"/>
    <mergeCell ref="K481:L481"/>
    <mergeCell ref="C475:M475"/>
    <mergeCell ref="O475:Q475"/>
    <mergeCell ref="K476:L476"/>
    <mergeCell ref="M476:N476"/>
    <mergeCell ref="O476:P476"/>
    <mergeCell ref="B477:B478"/>
    <mergeCell ref="K477:L477"/>
    <mergeCell ref="M477:N477"/>
    <mergeCell ref="O477:P477"/>
    <mergeCell ref="K478:L478"/>
    <mergeCell ref="B471:C471"/>
    <mergeCell ref="D471:F471"/>
    <mergeCell ref="B472:C472"/>
    <mergeCell ref="D472:F472"/>
    <mergeCell ref="B474:N474"/>
    <mergeCell ref="P474:Q474"/>
    <mergeCell ref="K468:L468"/>
    <mergeCell ref="M468:N468"/>
    <mergeCell ref="O468:P468"/>
    <mergeCell ref="B469:B470"/>
    <mergeCell ref="K469:L469"/>
    <mergeCell ref="M469:N469"/>
    <mergeCell ref="O469:P469"/>
    <mergeCell ref="K470:L470"/>
    <mergeCell ref="M470:N470"/>
    <mergeCell ref="O470:P470"/>
    <mergeCell ref="K465:L465"/>
    <mergeCell ref="M465:N465"/>
    <mergeCell ref="O465:P465"/>
    <mergeCell ref="B466:B467"/>
    <mergeCell ref="K466:L466"/>
    <mergeCell ref="M466:N466"/>
    <mergeCell ref="O466:P466"/>
    <mergeCell ref="K467:L467"/>
    <mergeCell ref="M467:N467"/>
    <mergeCell ref="O467:P467"/>
    <mergeCell ref="K462:L462"/>
    <mergeCell ref="M462:N462"/>
    <mergeCell ref="O462:P462"/>
    <mergeCell ref="B463:B464"/>
    <mergeCell ref="K463:L463"/>
    <mergeCell ref="M463:N463"/>
    <mergeCell ref="O463:P463"/>
    <mergeCell ref="K464:L464"/>
    <mergeCell ref="M464:N464"/>
    <mergeCell ref="O464:P464"/>
    <mergeCell ref="B460:B461"/>
    <mergeCell ref="K460:L460"/>
    <mergeCell ref="M460:N460"/>
    <mergeCell ref="O460:P460"/>
    <mergeCell ref="K461:L461"/>
    <mergeCell ref="M461:N461"/>
    <mergeCell ref="O461:P461"/>
    <mergeCell ref="B457:N457"/>
    <mergeCell ref="P457:Q457"/>
    <mergeCell ref="C458:M458"/>
    <mergeCell ref="O458:Q458"/>
    <mergeCell ref="K459:L459"/>
    <mergeCell ref="M459:N459"/>
    <mergeCell ref="O459:P459"/>
    <mergeCell ref="M453:N453"/>
    <mergeCell ref="O453:P453"/>
    <mergeCell ref="B454:C454"/>
    <mergeCell ref="D454:F454"/>
    <mergeCell ref="B455:C455"/>
    <mergeCell ref="D455:F455"/>
    <mergeCell ref="M450:N450"/>
    <mergeCell ref="O450:P450"/>
    <mergeCell ref="K451:L451"/>
    <mergeCell ref="M451:N451"/>
    <mergeCell ref="O451:P451"/>
    <mergeCell ref="B452:B453"/>
    <mergeCell ref="K452:L452"/>
    <mergeCell ref="M452:N452"/>
    <mergeCell ref="O452:P452"/>
    <mergeCell ref="K453:L453"/>
    <mergeCell ref="M447:N447"/>
    <mergeCell ref="O447:P447"/>
    <mergeCell ref="K448:L448"/>
    <mergeCell ref="M448:N448"/>
    <mergeCell ref="O448:P448"/>
    <mergeCell ref="B449:B450"/>
    <mergeCell ref="K449:L449"/>
    <mergeCell ref="M449:N449"/>
    <mergeCell ref="O449:P449"/>
    <mergeCell ref="K450:L450"/>
    <mergeCell ref="M444:N444"/>
    <mergeCell ref="O444:P444"/>
    <mergeCell ref="K445:L445"/>
    <mergeCell ref="M445:N445"/>
    <mergeCell ref="O445:P445"/>
    <mergeCell ref="B446:B447"/>
    <mergeCell ref="K446:L446"/>
    <mergeCell ref="M446:N446"/>
    <mergeCell ref="O446:P446"/>
    <mergeCell ref="K447:L447"/>
    <mergeCell ref="C441:M441"/>
    <mergeCell ref="O441:Q441"/>
    <mergeCell ref="K442:L442"/>
    <mergeCell ref="M442:N442"/>
    <mergeCell ref="O442:P442"/>
    <mergeCell ref="B443:B444"/>
    <mergeCell ref="K443:L443"/>
    <mergeCell ref="M443:N443"/>
    <mergeCell ref="O443:P443"/>
    <mergeCell ref="K444:L444"/>
    <mergeCell ref="B437:C437"/>
    <mergeCell ref="D437:F437"/>
    <mergeCell ref="B438:C438"/>
    <mergeCell ref="D438:F438"/>
    <mergeCell ref="B440:N440"/>
    <mergeCell ref="P440:Q440"/>
    <mergeCell ref="K434:L434"/>
    <mergeCell ref="M434:N434"/>
    <mergeCell ref="O434:P434"/>
    <mergeCell ref="B435:B436"/>
    <mergeCell ref="K435:L435"/>
    <mergeCell ref="M435:N435"/>
    <mergeCell ref="O435:P435"/>
    <mergeCell ref="K436:L436"/>
    <mergeCell ref="M436:N436"/>
    <mergeCell ref="O436:P436"/>
    <mergeCell ref="K431:L431"/>
    <mergeCell ref="M431:N431"/>
    <mergeCell ref="O431:P431"/>
    <mergeCell ref="B432:B433"/>
    <mergeCell ref="K432:L432"/>
    <mergeCell ref="M432:N432"/>
    <mergeCell ref="O432:P432"/>
    <mergeCell ref="K433:L433"/>
    <mergeCell ref="M433:N433"/>
    <mergeCell ref="O433:P433"/>
    <mergeCell ref="K428:L428"/>
    <mergeCell ref="M428:N428"/>
    <mergeCell ref="O428:P428"/>
    <mergeCell ref="B429:B430"/>
    <mergeCell ref="K429:L429"/>
    <mergeCell ref="M429:N429"/>
    <mergeCell ref="O429:P429"/>
    <mergeCell ref="K430:L430"/>
    <mergeCell ref="M430:N430"/>
    <mergeCell ref="O430:P430"/>
    <mergeCell ref="B426:B427"/>
    <mergeCell ref="K426:L426"/>
    <mergeCell ref="M426:N426"/>
    <mergeCell ref="O426:P426"/>
    <mergeCell ref="K427:L427"/>
    <mergeCell ref="M427:N427"/>
    <mergeCell ref="O427:P427"/>
    <mergeCell ref="B423:N423"/>
    <mergeCell ref="P423:Q423"/>
    <mergeCell ref="C424:M424"/>
    <mergeCell ref="O424:Q424"/>
    <mergeCell ref="K425:L425"/>
    <mergeCell ref="M425:N425"/>
    <mergeCell ref="O425:P425"/>
    <mergeCell ref="M419:N419"/>
    <mergeCell ref="O419:P419"/>
    <mergeCell ref="B420:C420"/>
    <mergeCell ref="D420:F420"/>
    <mergeCell ref="B421:C421"/>
    <mergeCell ref="D421:F421"/>
    <mergeCell ref="M416:N416"/>
    <mergeCell ref="O416:P416"/>
    <mergeCell ref="K417:L417"/>
    <mergeCell ref="M417:N417"/>
    <mergeCell ref="O417:P417"/>
    <mergeCell ref="B418:B419"/>
    <mergeCell ref="K418:L418"/>
    <mergeCell ref="M418:N418"/>
    <mergeCell ref="O418:P418"/>
    <mergeCell ref="K419:L419"/>
    <mergeCell ref="M413:N413"/>
    <mergeCell ref="O413:P413"/>
    <mergeCell ref="K414:L414"/>
    <mergeCell ref="M414:N414"/>
    <mergeCell ref="O414:P414"/>
    <mergeCell ref="B415:B416"/>
    <mergeCell ref="K415:L415"/>
    <mergeCell ref="M415:N415"/>
    <mergeCell ref="O415:P415"/>
    <mergeCell ref="K416:L416"/>
    <mergeCell ref="M410:N410"/>
    <mergeCell ref="O410:P410"/>
    <mergeCell ref="K411:L411"/>
    <mergeCell ref="M411:N411"/>
    <mergeCell ref="O411:P411"/>
    <mergeCell ref="B412:B413"/>
    <mergeCell ref="K412:L412"/>
    <mergeCell ref="M412:N412"/>
    <mergeCell ref="O412:P412"/>
    <mergeCell ref="K413:L413"/>
    <mergeCell ref="C407:M407"/>
    <mergeCell ref="O407:Q407"/>
    <mergeCell ref="K408:L408"/>
    <mergeCell ref="M408:N408"/>
    <mergeCell ref="O408:P408"/>
    <mergeCell ref="B409:B410"/>
    <mergeCell ref="K409:L409"/>
    <mergeCell ref="M409:N409"/>
    <mergeCell ref="O409:P409"/>
    <mergeCell ref="K410:L410"/>
    <mergeCell ref="B403:C403"/>
    <mergeCell ref="D403:F403"/>
    <mergeCell ref="B404:C404"/>
    <mergeCell ref="D404:F404"/>
    <mergeCell ref="B406:N406"/>
    <mergeCell ref="P406:Q406"/>
    <mergeCell ref="K400:L400"/>
    <mergeCell ref="M400:N400"/>
    <mergeCell ref="O400:P400"/>
    <mergeCell ref="B401:B402"/>
    <mergeCell ref="K401:L401"/>
    <mergeCell ref="M401:N401"/>
    <mergeCell ref="O401:P401"/>
    <mergeCell ref="K402:L402"/>
    <mergeCell ref="M402:N402"/>
    <mergeCell ref="O402:P402"/>
    <mergeCell ref="K397:L397"/>
    <mergeCell ref="M397:N397"/>
    <mergeCell ref="O397:P397"/>
    <mergeCell ref="B398:B399"/>
    <mergeCell ref="K398:L398"/>
    <mergeCell ref="M398:N398"/>
    <mergeCell ref="O398:P398"/>
    <mergeCell ref="K399:L399"/>
    <mergeCell ref="M399:N399"/>
    <mergeCell ref="O399:P399"/>
    <mergeCell ref="K394:L394"/>
    <mergeCell ref="M394:N394"/>
    <mergeCell ref="O394:P394"/>
    <mergeCell ref="B395:B396"/>
    <mergeCell ref="K395:L395"/>
    <mergeCell ref="M395:N395"/>
    <mergeCell ref="O395:P395"/>
    <mergeCell ref="K396:L396"/>
    <mergeCell ref="M396:N396"/>
    <mergeCell ref="O396:P396"/>
    <mergeCell ref="B392:B393"/>
    <mergeCell ref="K392:L392"/>
    <mergeCell ref="M392:N392"/>
    <mergeCell ref="O392:P392"/>
    <mergeCell ref="K393:L393"/>
    <mergeCell ref="M393:N393"/>
    <mergeCell ref="O393:P393"/>
    <mergeCell ref="B389:N389"/>
    <mergeCell ref="P389:Q389"/>
    <mergeCell ref="C390:M390"/>
    <mergeCell ref="O390:Q390"/>
    <mergeCell ref="K391:L391"/>
    <mergeCell ref="M391:N391"/>
    <mergeCell ref="O391:P391"/>
    <mergeCell ref="M385:N385"/>
    <mergeCell ref="O385:P385"/>
    <mergeCell ref="B386:C386"/>
    <mergeCell ref="D386:F386"/>
    <mergeCell ref="B387:C387"/>
    <mergeCell ref="D387:F387"/>
    <mergeCell ref="M382:N382"/>
    <mergeCell ref="O382:P382"/>
    <mergeCell ref="K383:L383"/>
    <mergeCell ref="M383:N383"/>
    <mergeCell ref="O383:P383"/>
    <mergeCell ref="B384:B385"/>
    <mergeCell ref="K384:L384"/>
    <mergeCell ref="M384:N384"/>
    <mergeCell ref="O384:P384"/>
    <mergeCell ref="K385:L385"/>
    <mergeCell ref="M379:N379"/>
    <mergeCell ref="O379:P379"/>
    <mergeCell ref="K380:L380"/>
    <mergeCell ref="M380:N380"/>
    <mergeCell ref="O380:P380"/>
    <mergeCell ref="B381:B382"/>
    <mergeCell ref="K381:L381"/>
    <mergeCell ref="M381:N381"/>
    <mergeCell ref="O381:P381"/>
    <mergeCell ref="K382:L382"/>
    <mergeCell ref="M376:N376"/>
    <mergeCell ref="O376:P376"/>
    <mergeCell ref="K377:L377"/>
    <mergeCell ref="M377:N377"/>
    <mergeCell ref="O377:P377"/>
    <mergeCell ref="B378:B379"/>
    <mergeCell ref="K378:L378"/>
    <mergeCell ref="M378:N378"/>
    <mergeCell ref="O378:P378"/>
    <mergeCell ref="K379:L379"/>
    <mergeCell ref="C373:M373"/>
    <mergeCell ref="O373:Q373"/>
    <mergeCell ref="K374:L374"/>
    <mergeCell ref="M374:N374"/>
    <mergeCell ref="O374:P374"/>
    <mergeCell ref="B375:B376"/>
    <mergeCell ref="K375:L375"/>
    <mergeCell ref="M375:N375"/>
    <mergeCell ref="O375:P375"/>
    <mergeCell ref="K376:L376"/>
    <mergeCell ref="B369:C369"/>
    <mergeCell ref="D369:F369"/>
    <mergeCell ref="B370:C370"/>
    <mergeCell ref="D370:F370"/>
    <mergeCell ref="B372:N372"/>
    <mergeCell ref="P372:Q372"/>
    <mergeCell ref="K366:L366"/>
    <mergeCell ref="M366:N366"/>
    <mergeCell ref="O366:P366"/>
    <mergeCell ref="B367:B368"/>
    <mergeCell ref="K367:L367"/>
    <mergeCell ref="M367:N367"/>
    <mergeCell ref="O367:P367"/>
    <mergeCell ref="K368:L368"/>
    <mergeCell ref="M368:N368"/>
    <mergeCell ref="O368:P368"/>
    <mergeCell ref="K363:L363"/>
    <mergeCell ref="M363:N363"/>
    <mergeCell ref="O363:P363"/>
    <mergeCell ref="B364:B365"/>
    <mergeCell ref="K364:L364"/>
    <mergeCell ref="M364:N364"/>
    <mergeCell ref="O364:P364"/>
    <mergeCell ref="K365:L365"/>
    <mergeCell ref="M365:N365"/>
    <mergeCell ref="O365:P365"/>
    <mergeCell ref="K360:L360"/>
    <mergeCell ref="M360:N360"/>
    <mergeCell ref="O360:P360"/>
    <mergeCell ref="B361:B362"/>
    <mergeCell ref="K361:L361"/>
    <mergeCell ref="M361:N361"/>
    <mergeCell ref="O361:P361"/>
    <mergeCell ref="K362:L362"/>
    <mergeCell ref="M362:N362"/>
    <mergeCell ref="O362:P362"/>
    <mergeCell ref="B358:B359"/>
    <mergeCell ref="K358:L358"/>
    <mergeCell ref="M358:N358"/>
    <mergeCell ref="O358:P358"/>
    <mergeCell ref="K359:L359"/>
    <mergeCell ref="M359:N359"/>
    <mergeCell ref="O359:P359"/>
    <mergeCell ref="B355:N355"/>
    <mergeCell ref="P355:Q355"/>
    <mergeCell ref="C356:M356"/>
    <mergeCell ref="O356:Q356"/>
    <mergeCell ref="K357:L357"/>
    <mergeCell ref="M357:N357"/>
    <mergeCell ref="O357:P357"/>
    <mergeCell ref="M351:N351"/>
    <mergeCell ref="O351:P351"/>
    <mergeCell ref="B352:C352"/>
    <mergeCell ref="D352:F352"/>
    <mergeCell ref="B353:C353"/>
    <mergeCell ref="D353:F353"/>
    <mergeCell ref="M348:N348"/>
    <mergeCell ref="O348:P348"/>
    <mergeCell ref="K349:L349"/>
    <mergeCell ref="M349:N349"/>
    <mergeCell ref="O349:P349"/>
    <mergeCell ref="B350:B351"/>
    <mergeCell ref="K350:L350"/>
    <mergeCell ref="M350:N350"/>
    <mergeCell ref="O350:P350"/>
    <mergeCell ref="K351:L351"/>
    <mergeCell ref="M345:N345"/>
    <mergeCell ref="O345:P345"/>
    <mergeCell ref="K346:L346"/>
    <mergeCell ref="M346:N346"/>
    <mergeCell ref="O346:P346"/>
    <mergeCell ref="B347:B348"/>
    <mergeCell ref="K347:L347"/>
    <mergeCell ref="M347:N347"/>
    <mergeCell ref="O347:P347"/>
    <mergeCell ref="K348:L348"/>
    <mergeCell ref="M342:N342"/>
    <mergeCell ref="O342:P342"/>
    <mergeCell ref="K343:L343"/>
    <mergeCell ref="M343:N343"/>
    <mergeCell ref="O343:P343"/>
    <mergeCell ref="B344:B345"/>
    <mergeCell ref="K344:L344"/>
    <mergeCell ref="M344:N344"/>
    <mergeCell ref="O344:P344"/>
    <mergeCell ref="K345:L345"/>
    <mergeCell ref="C339:M339"/>
    <mergeCell ref="O339:Q339"/>
    <mergeCell ref="K340:L340"/>
    <mergeCell ref="M340:N340"/>
    <mergeCell ref="O340:P340"/>
    <mergeCell ref="B341:B342"/>
    <mergeCell ref="K341:L341"/>
    <mergeCell ref="M341:N341"/>
    <mergeCell ref="O341:P341"/>
    <mergeCell ref="K342:L342"/>
    <mergeCell ref="B335:C335"/>
    <mergeCell ref="D335:F335"/>
    <mergeCell ref="B336:C336"/>
    <mergeCell ref="D336:F336"/>
    <mergeCell ref="B338:N338"/>
    <mergeCell ref="P338:Q338"/>
    <mergeCell ref="K332:L332"/>
    <mergeCell ref="M332:N332"/>
    <mergeCell ref="O332:P332"/>
    <mergeCell ref="B333:B334"/>
    <mergeCell ref="K333:L333"/>
    <mergeCell ref="M333:N333"/>
    <mergeCell ref="O333:P333"/>
    <mergeCell ref="K334:L334"/>
    <mergeCell ref="M334:N334"/>
    <mergeCell ref="O334:P334"/>
    <mergeCell ref="K329:L329"/>
    <mergeCell ref="M329:N329"/>
    <mergeCell ref="O329:P329"/>
    <mergeCell ref="B330:B331"/>
    <mergeCell ref="K330:L330"/>
    <mergeCell ref="M330:N330"/>
    <mergeCell ref="O330:P330"/>
    <mergeCell ref="K331:L331"/>
    <mergeCell ref="M331:N331"/>
    <mergeCell ref="O331:P331"/>
    <mergeCell ref="K326:L326"/>
    <mergeCell ref="M326:N326"/>
    <mergeCell ref="O326:P326"/>
    <mergeCell ref="B327:B328"/>
    <mergeCell ref="K327:L327"/>
    <mergeCell ref="M327:N327"/>
    <mergeCell ref="O327:P327"/>
    <mergeCell ref="K328:L328"/>
    <mergeCell ref="M328:N328"/>
    <mergeCell ref="O328:P328"/>
    <mergeCell ref="B324:B325"/>
    <mergeCell ref="K324:L324"/>
    <mergeCell ref="M324:N324"/>
    <mergeCell ref="O324:P324"/>
    <mergeCell ref="K325:L325"/>
    <mergeCell ref="M325:N325"/>
    <mergeCell ref="O325:P325"/>
    <mergeCell ref="B321:N321"/>
    <mergeCell ref="P321:Q321"/>
    <mergeCell ref="C322:M322"/>
    <mergeCell ref="O322:Q322"/>
    <mergeCell ref="K323:L323"/>
    <mergeCell ref="M323:N323"/>
    <mergeCell ref="O323:P323"/>
    <mergeCell ref="M317:N317"/>
    <mergeCell ref="O317:P317"/>
    <mergeCell ref="B318:C318"/>
    <mergeCell ref="D318:F318"/>
    <mergeCell ref="B319:C319"/>
    <mergeCell ref="D319:F319"/>
    <mergeCell ref="M314:N314"/>
    <mergeCell ref="O314:P314"/>
    <mergeCell ref="K315:L315"/>
    <mergeCell ref="M315:N315"/>
    <mergeCell ref="O315:P315"/>
    <mergeCell ref="B316:B317"/>
    <mergeCell ref="K316:L316"/>
    <mergeCell ref="M316:N316"/>
    <mergeCell ref="O316:P316"/>
    <mergeCell ref="K317:L317"/>
    <mergeCell ref="M311:N311"/>
    <mergeCell ref="O311:P311"/>
    <mergeCell ref="K312:L312"/>
    <mergeCell ref="M312:N312"/>
    <mergeCell ref="O312:P312"/>
    <mergeCell ref="B313:B314"/>
    <mergeCell ref="K313:L313"/>
    <mergeCell ref="M313:N313"/>
    <mergeCell ref="O313:P313"/>
    <mergeCell ref="K314:L314"/>
    <mergeCell ref="M308:N308"/>
    <mergeCell ref="O308:P308"/>
    <mergeCell ref="K309:L309"/>
    <mergeCell ref="M309:N309"/>
    <mergeCell ref="O309:P309"/>
    <mergeCell ref="B310:B311"/>
    <mergeCell ref="K310:L310"/>
    <mergeCell ref="M310:N310"/>
    <mergeCell ref="O310:P310"/>
    <mergeCell ref="K311:L311"/>
    <mergeCell ref="C305:M305"/>
    <mergeCell ref="O305:Q305"/>
    <mergeCell ref="K306:L306"/>
    <mergeCell ref="M306:N306"/>
    <mergeCell ref="O306:P306"/>
    <mergeCell ref="B307:B308"/>
    <mergeCell ref="K307:L307"/>
    <mergeCell ref="M307:N307"/>
    <mergeCell ref="O307:P307"/>
    <mergeCell ref="K308:L308"/>
    <mergeCell ref="B301:C301"/>
    <mergeCell ref="D301:F301"/>
    <mergeCell ref="B302:C302"/>
    <mergeCell ref="D302:F302"/>
    <mergeCell ref="B304:N304"/>
    <mergeCell ref="P304:Q304"/>
    <mergeCell ref="K298:L298"/>
    <mergeCell ref="M298:N298"/>
    <mergeCell ref="O298:P298"/>
    <mergeCell ref="B299:B300"/>
    <mergeCell ref="K299:L299"/>
    <mergeCell ref="M299:N299"/>
    <mergeCell ref="O299:P299"/>
    <mergeCell ref="K300:L300"/>
    <mergeCell ref="M300:N300"/>
    <mergeCell ref="O300:P300"/>
    <mergeCell ref="K295:L295"/>
    <mergeCell ref="M295:N295"/>
    <mergeCell ref="O295:P295"/>
    <mergeCell ref="B296:B297"/>
    <mergeCell ref="K296:L296"/>
    <mergeCell ref="M296:N296"/>
    <mergeCell ref="O296:P296"/>
    <mergeCell ref="K297:L297"/>
    <mergeCell ref="M297:N297"/>
    <mergeCell ref="O297:P297"/>
    <mergeCell ref="K292:L292"/>
    <mergeCell ref="M292:N292"/>
    <mergeCell ref="O292:P292"/>
    <mergeCell ref="B293:B294"/>
    <mergeCell ref="K293:L293"/>
    <mergeCell ref="M293:N293"/>
    <mergeCell ref="O293:P293"/>
    <mergeCell ref="K294:L294"/>
    <mergeCell ref="M294:N294"/>
    <mergeCell ref="O294:P294"/>
    <mergeCell ref="B290:B291"/>
    <mergeCell ref="K290:L290"/>
    <mergeCell ref="M290:N290"/>
    <mergeCell ref="O290:P290"/>
    <mergeCell ref="K291:L291"/>
    <mergeCell ref="M291:N291"/>
    <mergeCell ref="O291:P291"/>
    <mergeCell ref="B287:N287"/>
    <mergeCell ref="P287:Q287"/>
    <mergeCell ref="C288:M288"/>
    <mergeCell ref="O288:Q288"/>
    <mergeCell ref="K289:L289"/>
    <mergeCell ref="M289:N289"/>
    <mergeCell ref="O289:P289"/>
    <mergeCell ref="M283:N283"/>
    <mergeCell ref="O283:P283"/>
    <mergeCell ref="B284:C284"/>
    <mergeCell ref="D284:F284"/>
    <mergeCell ref="B285:C285"/>
    <mergeCell ref="D285:F285"/>
    <mergeCell ref="M280:N280"/>
    <mergeCell ref="O280:P280"/>
    <mergeCell ref="K281:L281"/>
    <mergeCell ref="M281:N281"/>
    <mergeCell ref="O281:P281"/>
    <mergeCell ref="B282:B283"/>
    <mergeCell ref="K282:L282"/>
    <mergeCell ref="M282:N282"/>
    <mergeCell ref="O282:P282"/>
    <mergeCell ref="K283:L283"/>
    <mergeCell ref="M277:N277"/>
    <mergeCell ref="O277:P277"/>
    <mergeCell ref="K278:L278"/>
    <mergeCell ref="M278:N278"/>
    <mergeCell ref="O278:P278"/>
    <mergeCell ref="B279:B280"/>
    <mergeCell ref="K279:L279"/>
    <mergeCell ref="M279:N279"/>
    <mergeCell ref="O279:P279"/>
    <mergeCell ref="K280:L280"/>
    <mergeCell ref="M274:N274"/>
    <mergeCell ref="O274:P274"/>
    <mergeCell ref="K275:L275"/>
    <mergeCell ref="M275:N275"/>
    <mergeCell ref="O275:P275"/>
    <mergeCell ref="B276:B277"/>
    <mergeCell ref="K276:L276"/>
    <mergeCell ref="M276:N276"/>
    <mergeCell ref="O276:P276"/>
    <mergeCell ref="K277:L277"/>
    <mergeCell ref="C271:M271"/>
    <mergeCell ref="O271:Q271"/>
    <mergeCell ref="K272:L272"/>
    <mergeCell ref="M272:N272"/>
    <mergeCell ref="O272:P272"/>
    <mergeCell ref="B273:B274"/>
    <mergeCell ref="K273:L273"/>
    <mergeCell ref="M273:N273"/>
    <mergeCell ref="O273:P273"/>
    <mergeCell ref="K274:L274"/>
    <mergeCell ref="B267:C267"/>
    <mergeCell ref="D267:F267"/>
    <mergeCell ref="B268:C268"/>
    <mergeCell ref="D268:F268"/>
    <mergeCell ref="B270:N270"/>
    <mergeCell ref="P270:Q270"/>
    <mergeCell ref="K264:L264"/>
    <mergeCell ref="M264:N264"/>
    <mergeCell ref="O264:P264"/>
    <mergeCell ref="B265:B266"/>
    <mergeCell ref="K265:L265"/>
    <mergeCell ref="M265:N265"/>
    <mergeCell ref="O265:P265"/>
    <mergeCell ref="K266:L266"/>
    <mergeCell ref="M266:N266"/>
    <mergeCell ref="O266:P266"/>
    <mergeCell ref="K261:L261"/>
    <mergeCell ref="M261:N261"/>
    <mergeCell ref="O261:P261"/>
    <mergeCell ref="B262:B263"/>
    <mergeCell ref="K262:L262"/>
    <mergeCell ref="M262:N262"/>
    <mergeCell ref="O262:P262"/>
    <mergeCell ref="K263:L263"/>
    <mergeCell ref="M263:N263"/>
    <mergeCell ref="O263:P263"/>
    <mergeCell ref="K258:L258"/>
    <mergeCell ref="M258:N258"/>
    <mergeCell ref="O258:P258"/>
    <mergeCell ref="B259:B260"/>
    <mergeCell ref="K259:L259"/>
    <mergeCell ref="M259:N259"/>
    <mergeCell ref="O259:P259"/>
    <mergeCell ref="K260:L260"/>
    <mergeCell ref="M260:N260"/>
    <mergeCell ref="O260:P260"/>
    <mergeCell ref="B256:B257"/>
    <mergeCell ref="K256:L256"/>
    <mergeCell ref="M256:N256"/>
    <mergeCell ref="O256:P256"/>
    <mergeCell ref="K257:L257"/>
    <mergeCell ref="M257:N257"/>
    <mergeCell ref="O257:P257"/>
    <mergeCell ref="B253:N253"/>
    <mergeCell ref="P253:Q253"/>
    <mergeCell ref="C254:M254"/>
    <mergeCell ref="O254:Q254"/>
    <mergeCell ref="K255:L255"/>
    <mergeCell ref="M255:N255"/>
    <mergeCell ref="O255:P255"/>
    <mergeCell ref="M249:N249"/>
    <mergeCell ref="O249:P249"/>
    <mergeCell ref="B250:C250"/>
    <mergeCell ref="D250:F250"/>
    <mergeCell ref="B251:C251"/>
    <mergeCell ref="D251:F251"/>
    <mergeCell ref="M246:N246"/>
    <mergeCell ref="O246:P246"/>
    <mergeCell ref="K247:L247"/>
    <mergeCell ref="M247:N247"/>
    <mergeCell ref="O247:P247"/>
    <mergeCell ref="B248:B249"/>
    <mergeCell ref="K248:L248"/>
    <mergeCell ref="M248:N248"/>
    <mergeCell ref="O248:P248"/>
    <mergeCell ref="K249:L249"/>
    <mergeCell ref="M243:N243"/>
    <mergeCell ref="O243:P243"/>
    <mergeCell ref="K244:L244"/>
    <mergeCell ref="M244:N244"/>
    <mergeCell ref="O244:P244"/>
    <mergeCell ref="B245:B246"/>
    <mergeCell ref="K245:L245"/>
    <mergeCell ref="M245:N245"/>
    <mergeCell ref="O245:P245"/>
    <mergeCell ref="K246:L246"/>
    <mergeCell ref="M240:N240"/>
    <mergeCell ref="O240:P240"/>
    <mergeCell ref="K241:L241"/>
    <mergeCell ref="M241:N241"/>
    <mergeCell ref="O241:P241"/>
    <mergeCell ref="B242:B243"/>
    <mergeCell ref="K242:L242"/>
    <mergeCell ref="M242:N242"/>
    <mergeCell ref="O242:P242"/>
    <mergeCell ref="K243:L243"/>
    <mergeCell ref="C237:M237"/>
    <mergeCell ref="O237:Q237"/>
    <mergeCell ref="K238:L238"/>
    <mergeCell ref="M238:N238"/>
    <mergeCell ref="O238:P238"/>
    <mergeCell ref="B239:B240"/>
    <mergeCell ref="K239:L239"/>
    <mergeCell ref="M239:N239"/>
    <mergeCell ref="O239:P239"/>
    <mergeCell ref="K240:L240"/>
    <mergeCell ref="B233:C233"/>
    <mergeCell ref="D233:F233"/>
    <mergeCell ref="B234:C234"/>
    <mergeCell ref="D234:F234"/>
    <mergeCell ref="B236:N236"/>
    <mergeCell ref="P236:Q236"/>
    <mergeCell ref="K230:L230"/>
    <mergeCell ref="M230:N230"/>
    <mergeCell ref="O230:P230"/>
    <mergeCell ref="B231:B232"/>
    <mergeCell ref="K231:L231"/>
    <mergeCell ref="M231:N231"/>
    <mergeCell ref="O231:P231"/>
    <mergeCell ref="K232:L232"/>
    <mergeCell ref="M232:N232"/>
    <mergeCell ref="O232:P232"/>
    <mergeCell ref="K227:L227"/>
    <mergeCell ref="M227:N227"/>
    <mergeCell ref="O227:P227"/>
    <mergeCell ref="B228:B229"/>
    <mergeCell ref="K228:L228"/>
    <mergeCell ref="M228:N228"/>
    <mergeCell ref="O228:P228"/>
    <mergeCell ref="K229:L229"/>
    <mergeCell ref="M229:N229"/>
    <mergeCell ref="O229:P229"/>
    <mergeCell ref="K224:L224"/>
    <mergeCell ref="M224:N224"/>
    <mergeCell ref="O224:P224"/>
    <mergeCell ref="B225:B226"/>
    <mergeCell ref="K225:L225"/>
    <mergeCell ref="M225:N225"/>
    <mergeCell ref="O225:P225"/>
    <mergeCell ref="K226:L226"/>
    <mergeCell ref="M226:N226"/>
    <mergeCell ref="O226:P226"/>
    <mergeCell ref="B222:B223"/>
    <mergeCell ref="K222:L222"/>
    <mergeCell ref="M222:N222"/>
    <mergeCell ref="O222:P222"/>
    <mergeCell ref="K223:L223"/>
    <mergeCell ref="M223:N223"/>
    <mergeCell ref="O223:P223"/>
    <mergeCell ref="B219:N219"/>
    <mergeCell ref="P219:Q219"/>
    <mergeCell ref="C220:M220"/>
    <mergeCell ref="O220:Q220"/>
    <mergeCell ref="K221:L221"/>
    <mergeCell ref="M221:N221"/>
    <mergeCell ref="O221:P221"/>
    <mergeCell ref="M215:N215"/>
    <mergeCell ref="O215:P215"/>
    <mergeCell ref="B216:C216"/>
    <mergeCell ref="D216:F216"/>
    <mergeCell ref="B217:C217"/>
    <mergeCell ref="D217:F217"/>
    <mergeCell ref="M212:N212"/>
    <mergeCell ref="O212:P212"/>
    <mergeCell ref="K213:L213"/>
    <mergeCell ref="M213:N213"/>
    <mergeCell ref="O213:P213"/>
    <mergeCell ref="B214:B215"/>
    <mergeCell ref="K214:L214"/>
    <mergeCell ref="M214:N214"/>
    <mergeCell ref="O214:P214"/>
    <mergeCell ref="K215:L215"/>
    <mergeCell ref="M209:N209"/>
    <mergeCell ref="O209:P209"/>
    <mergeCell ref="K210:L210"/>
    <mergeCell ref="M210:N210"/>
    <mergeCell ref="O210:P210"/>
    <mergeCell ref="B211:B212"/>
    <mergeCell ref="K211:L211"/>
    <mergeCell ref="M211:N211"/>
    <mergeCell ref="O211:P211"/>
    <mergeCell ref="K212:L212"/>
    <mergeCell ref="M206:N206"/>
    <mergeCell ref="O206:P206"/>
    <mergeCell ref="K207:L207"/>
    <mergeCell ref="M207:N207"/>
    <mergeCell ref="O207:P207"/>
    <mergeCell ref="B208:B209"/>
    <mergeCell ref="K208:L208"/>
    <mergeCell ref="M208:N208"/>
    <mergeCell ref="O208:P208"/>
    <mergeCell ref="K209:L209"/>
    <mergeCell ref="C203:M203"/>
    <mergeCell ref="O203:Q203"/>
    <mergeCell ref="K204:L204"/>
    <mergeCell ref="M204:N204"/>
    <mergeCell ref="O204:P204"/>
    <mergeCell ref="B205:B206"/>
    <mergeCell ref="K205:L205"/>
    <mergeCell ref="M205:N205"/>
    <mergeCell ref="O205:P205"/>
    <mergeCell ref="K206:L206"/>
    <mergeCell ref="B199:C199"/>
    <mergeCell ref="D199:F199"/>
    <mergeCell ref="B200:C200"/>
    <mergeCell ref="D200:F200"/>
    <mergeCell ref="B202:N202"/>
    <mergeCell ref="P202:Q202"/>
    <mergeCell ref="K196:L196"/>
    <mergeCell ref="M196:N196"/>
    <mergeCell ref="O196:P196"/>
    <mergeCell ref="B197:B198"/>
    <mergeCell ref="K197:L197"/>
    <mergeCell ref="M197:N197"/>
    <mergeCell ref="O197:P197"/>
    <mergeCell ref="K198:L198"/>
    <mergeCell ref="M198:N198"/>
    <mergeCell ref="O198:P198"/>
    <mergeCell ref="K193:L193"/>
    <mergeCell ref="M193:N193"/>
    <mergeCell ref="O193:P193"/>
    <mergeCell ref="B194:B195"/>
    <mergeCell ref="K194:L194"/>
    <mergeCell ref="M194:N194"/>
    <mergeCell ref="O194:P194"/>
    <mergeCell ref="K195:L195"/>
    <mergeCell ref="M195:N195"/>
    <mergeCell ref="O195:P195"/>
    <mergeCell ref="K190:L190"/>
    <mergeCell ref="M190:N190"/>
    <mergeCell ref="O190:P190"/>
    <mergeCell ref="B191:B192"/>
    <mergeCell ref="K191:L191"/>
    <mergeCell ref="M191:N191"/>
    <mergeCell ref="O191:P191"/>
    <mergeCell ref="K192:L192"/>
    <mergeCell ref="M192:N192"/>
    <mergeCell ref="O192:P192"/>
    <mergeCell ref="B188:B189"/>
    <mergeCell ref="K188:L188"/>
    <mergeCell ref="M188:N188"/>
    <mergeCell ref="O188:P188"/>
    <mergeCell ref="K189:L189"/>
    <mergeCell ref="M189:N189"/>
    <mergeCell ref="O189:P189"/>
    <mergeCell ref="B185:N185"/>
    <mergeCell ref="P185:Q185"/>
    <mergeCell ref="C186:M186"/>
    <mergeCell ref="O186:Q186"/>
    <mergeCell ref="K187:L187"/>
    <mergeCell ref="M187:N187"/>
    <mergeCell ref="O187:P187"/>
    <mergeCell ref="M181:N181"/>
    <mergeCell ref="O181:P181"/>
    <mergeCell ref="B182:C182"/>
    <mergeCell ref="D182:F182"/>
    <mergeCell ref="B183:C183"/>
    <mergeCell ref="D183:F183"/>
    <mergeCell ref="M178:N178"/>
    <mergeCell ref="O178:P178"/>
    <mergeCell ref="K179:L179"/>
    <mergeCell ref="M179:N179"/>
    <mergeCell ref="O179:P179"/>
    <mergeCell ref="B180:B181"/>
    <mergeCell ref="K180:L180"/>
    <mergeCell ref="M180:N180"/>
    <mergeCell ref="O180:P180"/>
    <mergeCell ref="K181:L181"/>
    <mergeCell ref="M175:N175"/>
    <mergeCell ref="O175:P175"/>
    <mergeCell ref="K176:L176"/>
    <mergeCell ref="M176:N176"/>
    <mergeCell ref="O176:P176"/>
    <mergeCell ref="B177:B178"/>
    <mergeCell ref="K177:L177"/>
    <mergeCell ref="M177:N177"/>
    <mergeCell ref="O177:P177"/>
    <mergeCell ref="K178:L178"/>
    <mergeCell ref="M172:N172"/>
    <mergeCell ref="O172:P172"/>
    <mergeCell ref="K173:L173"/>
    <mergeCell ref="M173:N173"/>
    <mergeCell ref="O173:P173"/>
    <mergeCell ref="B174:B175"/>
    <mergeCell ref="K174:L174"/>
    <mergeCell ref="M174:N174"/>
    <mergeCell ref="O174:P174"/>
    <mergeCell ref="K175:L175"/>
    <mergeCell ref="C169:M169"/>
    <mergeCell ref="O169:Q169"/>
    <mergeCell ref="K170:L170"/>
    <mergeCell ref="M170:N170"/>
    <mergeCell ref="O170:P170"/>
    <mergeCell ref="B171:B172"/>
    <mergeCell ref="K171:L171"/>
    <mergeCell ref="M171:N171"/>
    <mergeCell ref="O171:P171"/>
    <mergeCell ref="K172:L172"/>
    <mergeCell ref="B165:C165"/>
    <mergeCell ref="D165:F165"/>
    <mergeCell ref="B166:C166"/>
    <mergeCell ref="D166:F166"/>
    <mergeCell ref="B168:N168"/>
    <mergeCell ref="P168:Q168"/>
    <mergeCell ref="K162:L162"/>
    <mergeCell ref="M162:N162"/>
    <mergeCell ref="O162:P162"/>
    <mergeCell ref="B163:B164"/>
    <mergeCell ref="K163:L163"/>
    <mergeCell ref="M163:N163"/>
    <mergeCell ref="O163:P163"/>
    <mergeCell ref="K164:L164"/>
    <mergeCell ref="M164:N164"/>
    <mergeCell ref="O164:P164"/>
    <mergeCell ref="K159:L159"/>
    <mergeCell ref="M159:N159"/>
    <mergeCell ref="O159:P159"/>
    <mergeCell ref="B160:B161"/>
    <mergeCell ref="K160:L160"/>
    <mergeCell ref="M160:N160"/>
    <mergeCell ref="O160:P160"/>
    <mergeCell ref="K161:L161"/>
    <mergeCell ref="M161:N161"/>
    <mergeCell ref="O161:P161"/>
    <mergeCell ref="K156:L156"/>
    <mergeCell ref="M156:N156"/>
    <mergeCell ref="O156:P156"/>
    <mergeCell ref="B157:B158"/>
    <mergeCell ref="K157:L157"/>
    <mergeCell ref="M157:N157"/>
    <mergeCell ref="O157:P157"/>
    <mergeCell ref="K158:L158"/>
    <mergeCell ref="M158:N158"/>
    <mergeCell ref="O158:P158"/>
    <mergeCell ref="B154:B155"/>
    <mergeCell ref="K154:L154"/>
    <mergeCell ref="M154:N154"/>
    <mergeCell ref="O154:P154"/>
    <mergeCell ref="K155:L155"/>
    <mergeCell ref="M155:N155"/>
    <mergeCell ref="O155:P155"/>
    <mergeCell ref="B151:N151"/>
    <mergeCell ref="P151:Q151"/>
    <mergeCell ref="C152:M152"/>
    <mergeCell ref="O152:Q152"/>
    <mergeCell ref="K153:L153"/>
    <mergeCell ref="M153:N153"/>
    <mergeCell ref="O153:P153"/>
    <mergeCell ref="M147:N147"/>
    <mergeCell ref="O147:P147"/>
    <mergeCell ref="B148:C148"/>
    <mergeCell ref="D148:F148"/>
    <mergeCell ref="B149:C149"/>
    <mergeCell ref="D149:F149"/>
    <mergeCell ref="M144:N144"/>
    <mergeCell ref="O144:P144"/>
    <mergeCell ref="K145:L145"/>
    <mergeCell ref="M145:N145"/>
    <mergeCell ref="O145:P145"/>
    <mergeCell ref="B146:B147"/>
    <mergeCell ref="K146:L146"/>
    <mergeCell ref="M146:N146"/>
    <mergeCell ref="O146:P146"/>
    <mergeCell ref="K147:L147"/>
    <mergeCell ref="M141:N141"/>
    <mergeCell ref="O141:P141"/>
    <mergeCell ref="K142:L142"/>
    <mergeCell ref="M142:N142"/>
    <mergeCell ref="O142:P142"/>
    <mergeCell ref="B143:B144"/>
    <mergeCell ref="K143:L143"/>
    <mergeCell ref="M143:N143"/>
    <mergeCell ref="O143:P143"/>
    <mergeCell ref="K144:L144"/>
    <mergeCell ref="M138:N138"/>
    <mergeCell ref="O138:P138"/>
    <mergeCell ref="K139:L139"/>
    <mergeCell ref="M139:N139"/>
    <mergeCell ref="O139:P139"/>
    <mergeCell ref="B140:B141"/>
    <mergeCell ref="K140:L140"/>
    <mergeCell ref="M140:N140"/>
    <mergeCell ref="O140:P140"/>
    <mergeCell ref="K141:L141"/>
    <mergeCell ref="C135:M135"/>
    <mergeCell ref="O135:Q135"/>
    <mergeCell ref="K136:L136"/>
    <mergeCell ref="M136:N136"/>
    <mergeCell ref="O136:P136"/>
    <mergeCell ref="B137:B138"/>
    <mergeCell ref="K137:L137"/>
    <mergeCell ref="M137:N137"/>
    <mergeCell ref="O137:P137"/>
    <mergeCell ref="K138:L138"/>
    <mergeCell ref="B131:C131"/>
    <mergeCell ref="D131:F131"/>
    <mergeCell ref="B132:C132"/>
    <mergeCell ref="D132:F132"/>
    <mergeCell ref="B134:N134"/>
    <mergeCell ref="P134:Q134"/>
    <mergeCell ref="K128:L128"/>
    <mergeCell ref="M128:N128"/>
    <mergeCell ref="O128:P128"/>
    <mergeCell ref="B129:B130"/>
    <mergeCell ref="K129:L129"/>
    <mergeCell ref="M129:N129"/>
    <mergeCell ref="O129:P129"/>
    <mergeCell ref="K130:L130"/>
    <mergeCell ref="M130:N130"/>
    <mergeCell ref="O130:P130"/>
    <mergeCell ref="K125:L125"/>
    <mergeCell ref="M125:N125"/>
    <mergeCell ref="O125:P125"/>
    <mergeCell ref="B126:B127"/>
    <mergeCell ref="K126:L126"/>
    <mergeCell ref="M126:N126"/>
    <mergeCell ref="O126:P126"/>
    <mergeCell ref="K127:L127"/>
    <mergeCell ref="M127:N127"/>
    <mergeCell ref="O127:P127"/>
    <mergeCell ref="K122:L122"/>
    <mergeCell ref="M122:N122"/>
    <mergeCell ref="O122:P122"/>
    <mergeCell ref="B123:B124"/>
    <mergeCell ref="K123:L123"/>
    <mergeCell ref="M123:N123"/>
    <mergeCell ref="O123:P123"/>
    <mergeCell ref="K124:L124"/>
    <mergeCell ref="M124:N124"/>
    <mergeCell ref="O124:P124"/>
    <mergeCell ref="B120:B121"/>
    <mergeCell ref="K120:L120"/>
    <mergeCell ref="M120:N120"/>
    <mergeCell ref="O120:P120"/>
    <mergeCell ref="K121:L121"/>
    <mergeCell ref="M121:N121"/>
    <mergeCell ref="O121:P121"/>
    <mergeCell ref="B117:N117"/>
    <mergeCell ref="P117:Q117"/>
    <mergeCell ref="C118:M118"/>
    <mergeCell ref="O118:Q118"/>
    <mergeCell ref="K119:L119"/>
    <mergeCell ref="M119:N119"/>
    <mergeCell ref="O119:P119"/>
    <mergeCell ref="M113:N113"/>
    <mergeCell ref="O113:P113"/>
    <mergeCell ref="B114:C114"/>
    <mergeCell ref="D114:F114"/>
    <mergeCell ref="B115:C115"/>
    <mergeCell ref="D115:F115"/>
    <mergeCell ref="M110:N110"/>
    <mergeCell ref="O110:P110"/>
    <mergeCell ref="K111:L111"/>
    <mergeCell ref="M111:N111"/>
    <mergeCell ref="O111:P111"/>
    <mergeCell ref="B112:B113"/>
    <mergeCell ref="K112:L112"/>
    <mergeCell ref="M112:N112"/>
    <mergeCell ref="O112:P112"/>
    <mergeCell ref="K113:L113"/>
    <mergeCell ref="M107:N107"/>
    <mergeCell ref="O107:P107"/>
    <mergeCell ref="K108:L108"/>
    <mergeCell ref="M108:N108"/>
    <mergeCell ref="O108:P108"/>
    <mergeCell ref="B109:B110"/>
    <mergeCell ref="K109:L109"/>
    <mergeCell ref="M109:N109"/>
    <mergeCell ref="O109:P109"/>
    <mergeCell ref="K110:L110"/>
    <mergeCell ref="M104:N104"/>
    <mergeCell ref="O104:P104"/>
    <mergeCell ref="K105:L105"/>
    <mergeCell ref="M105:N105"/>
    <mergeCell ref="O105:P105"/>
    <mergeCell ref="B106:B107"/>
    <mergeCell ref="K106:L106"/>
    <mergeCell ref="M106:N106"/>
    <mergeCell ref="O106:P106"/>
    <mergeCell ref="K107:L107"/>
    <mergeCell ref="C101:M101"/>
    <mergeCell ref="O101:Q101"/>
    <mergeCell ref="K102:L102"/>
    <mergeCell ref="M102:N102"/>
    <mergeCell ref="O102:P102"/>
    <mergeCell ref="B103:B104"/>
    <mergeCell ref="K103:L103"/>
    <mergeCell ref="M103:N103"/>
    <mergeCell ref="O103:P103"/>
    <mergeCell ref="K104:L104"/>
    <mergeCell ref="B97:C97"/>
    <mergeCell ref="D97:F97"/>
    <mergeCell ref="B98:C98"/>
    <mergeCell ref="D98:F98"/>
    <mergeCell ref="B100:N100"/>
    <mergeCell ref="P100:Q100"/>
    <mergeCell ref="K94:L94"/>
    <mergeCell ref="M94:N94"/>
    <mergeCell ref="O94:P94"/>
    <mergeCell ref="B95:B96"/>
    <mergeCell ref="K95:L95"/>
    <mergeCell ref="M95:N95"/>
    <mergeCell ref="O95:P95"/>
    <mergeCell ref="K96:L96"/>
    <mergeCell ref="M96:N96"/>
    <mergeCell ref="O96:P96"/>
    <mergeCell ref="K91:L91"/>
    <mergeCell ref="M91:N91"/>
    <mergeCell ref="O91:P91"/>
    <mergeCell ref="B92:B93"/>
    <mergeCell ref="K92:L92"/>
    <mergeCell ref="M92:N92"/>
    <mergeCell ref="O92:P92"/>
    <mergeCell ref="K93:L93"/>
    <mergeCell ref="M93:N93"/>
    <mergeCell ref="O93:P93"/>
    <mergeCell ref="K88:L88"/>
    <mergeCell ref="M88:N88"/>
    <mergeCell ref="O88:P88"/>
    <mergeCell ref="B89:B90"/>
    <mergeCell ref="K89:L89"/>
    <mergeCell ref="M89:N89"/>
    <mergeCell ref="O89:P89"/>
    <mergeCell ref="K90:L90"/>
    <mergeCell ref="M90:N90"/>
    <mergeCell ref="O90:P90"/>
    <mergeCell ref="B86:B87"/>
    <mergeCell ref="K86:L86"/>
    <mergeCell ref="M86:N86"/>
    <mergeCell ref="O86:P86"/>
    <mergeCell ref="K87:L87"/>
    <mergeCell ref="M87:N87"/>
    <mergeCell ref="O87:P87"/>
    <mergeCell ref="B83:N83"/>
    <mergeCell ref="P83:Q83"/>
    <mergeCell ref="C84:M84"/>
    <mergeCell ref="O84:Q84"/>
    <mergeCell ref="K85:L85"/>
    <mergeCell ref="M85:N85"/>
    <mergeCell ref="O85:P85"/>
    <mergeCell ref="M79:N79"/>
    <mergeCell ref="O79:P79"/>
    <mergeCell ref="B80:C80"/>
    <mergeCell ref="D80:F80"/>
    <mergeCell ref="B81:C81"/>
    <mergeCell ref="D81:F81"/>
    <mergeCell ref="M76:N76"/>
    <mergeCell ref="O76:P76"/>
    <mergeCell ref="K77:L77"/>
    <mergeCell ref="M77:N77"/>
    <mergeCell ref="O77:P77"/>
    <mergeCell ref="B78:B79"/>
    <mergeCell ref="K78:L78"/>
    <mergeCell ref="M78:N78"/>
    <mergeCell ref="O78:P78"/>
    <mergeCell ref="K79:L79"/>
    <mergeCell ref="M73:N73"/>
    <mergeCell ref="O73:P73"/>
    <mergeCell ref="K74:L74"/>
    <mergeCell ref="M74:N74"/>
    <mergeCell ref="O74:P74"/>
    <mergeCell ref="B75:B76"/>
    <mergeCell ref="K75:L75"/>
    <mergeCell ref="M75:N75"/>
    <mergeCell ref="O75:P75"/>
    <mergeCell ref="K76:L76"/>
    <mergeCell ref="M70:N70"/>
    <mergeCell ref="O70:P70"/>
    <mergeCell ref="K71:L71"/>
    <mergeCell ref="M71:N71"/>
    <mergeCell ref="O71:P71"/>
    <mergeCell ref="B72:B73"/>
    <mergeCell ref="K72:L72"/>
    <mergeCell ref="M72:N72"/>
    <mergeCell ref="O72:P72"/>
    <mergeCell ref="K73:L73"/>
    <mergeCell ref="C67:M67"/>
    <mergeCell ref="O67:Q67"/>
    <mergeCell ref="K68:L68"/>
    <mergeCell ref="M68:N68"/>
    <mergeCell ref="O68:P68"/>
    <mergeCell ref="B69:B70"/>
    <mergeCell ref="K69:L69"/>
    <mergeCell ref="M69:N69"/>
    <mergeCell ref="O69:P69"/>
    <mergeCell ref="K70:L70"/>
    <mergeCell ref="B63:C63"/>
    <mergeCell ref="D63:F63"/>
    <mergeCell ref="B64:C64"/>
    <mergeCell ref="D64:F64"/>
    <mergeCell ref="B66:N66"/>
    <mergeCell ref="P66:Q66"/>
    <mergeCell ref="K60:L60"/>
    <mergeCell ref="M60:N60"/>
    <mergeCell ref="O60:P60"/>
    <mergeCell ref="B61:B62"/>
    <mergeCell ref="K61:L61"/>
    <mergeCell ref="M61:N61"/>
    <mergeCell ref="O61:P61"/>
    <mergeCell ref="K62:L62"/>
    <mergeCell ref="M62:N62"/>
    <mergeCell ref="O62:P62"/>
    <mergeCell ref="K57:L57"/>
    <mergeCell ref="M57:N57"/>
    <mergeCell ref="O57:P57"/>
    <mergeCell ref="B58:B59"/>
    <mergeCell ref="K58:L58"/>
    <mergeCell ref="M58:N58"/>
    <mergeCell ref="O58:P58"/>
    <mergeCell ref="K59:L59"/>
    <mergeCell ref="M59:N59"/>
    <mergeCell ref="O59:P59"/>
    <mergeCell ref="K54:L54"/>
    <mergeCell ref="M54:N54"/>
    <mergeCell ref="O54:P54"/>
    <mergeCell ref="B55:B56"/>
    <mergeCell ref="K55:L55"/>
    <mergeCell ref="M55:N55"/>
    <mergeCell ref="O55:P55"/>
    <mergeCell ref="K56:L56"/>
    <mergeCell ref="M56:N56"/>
    <mergeCell ref="O56:P56"/>
    <mergeCell ref="B52:B53"/>
    <mergeCell ref="K52:L52"/>
    <mergeCell ref="M52:N52"/>
    <mergeCell ref="O52:P52"/>
    <mergeCell ref="K53:L53"/>
    <mergeCell ref="M53:N53"/>
    <mergeCell ref="O53:P53"/>
    <mergeCell ref="B49:N49"/>
    <mergeCell ref="P49:Q49"/>
    <mergeCell ref="C50:M50"/>
    <mergeCell ref="O50:Q50"/>
    <mergeCell ref="K51:L51"/>
    <mergeCell ref="M51:N51"/>
    <mergeCell ref="O51:P51"/>
    <mergeCell ref="M45:N45"/>
    <mergeCell ref="O45:P45"/>
    <mergeCell ref="B46:C46"/>
    <mergeCell ref="D46:F46"/>
    <mergeCell ref="B47:C47"/>
    <mergeCell ref="D47:F47"/>
    <mergeCell ref="M42:N42"/>
    <mergeCell ref="O42:P42"/>
    <mergeCell ref="K43:L43"/>
    <mergeCell ref="M43:N43"/>
    <mergeCell ref="O43:P43"/>
    <mergeCell ref="B44:B45"/>
    <mergeCell ref="K44:L44"/>
    <mergeCell ref="M44:N44"/>
    <mergeCell ref="O44:P44"/>
    <mergeCell ref="K45:L45"/>
    <mergeCell ref="M39:N39"/>
    <mergeCell ref="O39:P39"/>
    <mergeCell ref="K40:L40"/>
    <mergeCell ref="M40:N40"/>
    <mergeCell ref="O40:P40"/>
    <mergeCell ref="B41:B42"/>
    <mergeCell ref="K41:L41"/>
    <mergeCell ref="M41:N41"/>
    <mergeCell ref="O41:P41"/>
    <mergeCell ref="K42:L42"/>
    <mergeCell ref="M36:N36"/>
    <mergeCell ref="O36:P36"/>
    <mergeCell ref="K37:L37"/>
    <mergeCell ref="M37:N37"/>
    <mergeCell ref="O37:P37"/>
    <mergeCell ref="B38:B39"/>
    <mergeCell ref="K38:L38"/>
    <mergeCell ref="M38:N38"/>
    <mergeCell ref="O38:P38"/>
    <mergeCell ref="K39:L39"/>
    <mergeCell ref="C33:M33"/>
    <mergeCell ref="O33:Q33"/>
    <mergeCell ref="K34:L34"/>
    <mergeCell ref="M34:N34"/>
    <mergeCell ref="O34:P34"/>
    <mergeCell ref="B35:B36"/>
    <mergeCell ref="K35:L35"/>
    <mergeCell ref="M35:N35"/>
    <mergeCell ref="O35:P35"/>
    <mergeCell ref="K36:L36"/>
    <mergeCell ref="Q24:R24"/>
    <mergeCell ref="Q25:R25"/>
    <mergeCell ref="N28:O29"/>
    <mergeCell ref="P28:Q29"/>
    <mergeCell ref="B32:N32"/>
    <mergeCell ref="P32:Q32"/>
    <mergeCell ref="R17:S17"/>
    <mergeCell ref="A18:A29"/>
    <mergeCell ref="D18:D29"/>
    <mergeCell ref="G18:G29"/>
    <mergeCell ref="J18:J29"/>
    <mergeCell ref="N18:Q19"/>
    <mergeCell ref="Q21:R21"/>
    <mergeCell ref="N22:N25"/>
    <mergeCell ref="Q22:R22"/>
    <mergeCell ref="Q23:R23"/>
    <mergeCell ref="A1:T1"/>
    <mergeCell ref="A15:B15"/>
    <mergeCell ref="A16:C16"/>
    <mergeCell ref="N16:Q16"/>
    <mergeCell ref="R16:S16"/>
    <mergeCell ref="A17:B17"/>
    <mergeCell ref="D17:E17"/>
    <mergeCell ref="G17:H17"/>
    <mergeCell ref="J17:K17"/>
    <mergeCell ref="N17:Q17"/>
  </mergeCells>
  <conditionalFormatting sqref="R18:S19">
    <cfRule type="cellIs" dxfId="202" priority="201" operator="equal">
      <formula>0</formula>
    </cfRule>
  </conditionalFormatting>
  <conditionalFormatting sqref="O25:R25 G15:G16 J17:L29 B43:B45 C43:Q44 C94:Q95 C145:Q146 C196:Q197 C247:Q248 C298:Q299 C349:Q350 C400:Q401 C451:Q452 C502:Q503">
    <cfRule type="expression" dxfId="201" priority="200">
      <formula>$C$123="6x2"</formula>
    </cfRule>
  </conditionalFormatting>
  <conditionalFormatting sqref="B60:B62 C60:Q61 C77:Q78 B77:B79 C111:Q112 C128:Q129 B128:B130 C162:Q163 C179:Q180 B179:B181 C213:Q214 C230:Q231 B230:B232 C264:Q265 C281:Q282 B281:B283 C315:Q316 C332:Q333 B332:B334 C366:Q367 C383:Q384 B383:B385 C417:Q418 C434:Q435 B434:B436 C468:Q469 C485:Q486 B485:B487 C519:Q520 C536:Q537 B536:B538">
    <cfRule type="expression" dxfId="200" priority="192">
      <formula>$C$123="2x0"</formula>
    </cfRule>
    <cfRule type="expression" dxfId="199" priority="193">
      <formula>$C$123="4x0"</formula>
    </cfRule>
    <cfRule type="expression" dxfId="198" priority="194">
      <formula>$C$123="6x0"</formula>
    </cfRule>
    <cfRule type="expression" dxfId="197" priority="195">
      <formula>$C$123="4x4"</formula>
    </cfRule>
    <cfRule type="expression" dxfId="196" priority="196">
      <formula>$C$123="4x2"</formula>
    </cfRule>
    <cfRule type="expression" dxfId="195" priority="197">
      <formula>$C$123="6x6"</formula>
    </cfRule>
    <cfRule type="expression" dxfId="194" priority="198">
      <formula>$C$123="6x4"</formula>
    </cfRule>
    <cfRule type="expression" dxfId="193" priority="199">
      <formula>$C$123="6x2"</formula>
    </cfRule>
  </conditionalFormatting>
  <conditionalFormatting sqref="O23:R23 C37:Q38 B37:B39 D17:D29 F17:F29 E15:E18 C54:Q55 C71:Q72 G15:G16 O24 B43:B45 C43:Q44 B54:B56 B71:B73 O25:R25 H18 J17:L29 B88:B90 C105:Q106 C122:Q123 B94:B96 C94:Q95 B105:B107 B122:B124 B139:B141 C156:Q157 C173:Q174 B145:B147 C145:Q146 B156:B158 B173:B175 B190:B192 C207:Q208 C224:Q225 B196:B198 C196:Q197 B207:B209 B224:B226 B241:B243 C258:Q259 C275:Q276 B247:B249 C247:Q248 B258:B260 B275:B277 B292:B294 C309:Q310 C326:Q327 B298:B300 C298:Q299 B309:B311 B326:B328 B343:B345 C360:Q361 C377:Q378 B349:B351 C349:Q350 B360:B362 B377:B379 B394:B396 C411:Q412 C428:Q429 B400:B402 C400:Q401 B411:B413 B428:B430 B445:B447 C462:Q463 C479:Q480 B451:B453 C451:Q452 B462:B464 B479:B481 B496:B498 C513:Q514 C530:Q531 B502:B504 C502:Q503 B513:B515 B530:B532">
    <cfRule type="expression" dxfId="192" priority="191">
      <formula>$C$123="2x0"</formula>
    </cfRule>
  </conditionalFormatting>
  <conditionalFormatting sqref="B57:B59 C57:Q58 C74:Q75 F15:F16 G17:I29 B40:B42 C40:Q41 B74:B76 O24:R24 C108:Q109 C125:Q126 B91:B93 C91:Q92 B125:B127 C159:Q160 C176:Q177 B142:B144 C142:Q143 B176:B178 C210:Q211 C227:Q228 B193:B195 C193:Q194 B227:B229 C261:Q262 C278:Q279 B244:B246 C244:Q245 B278:B280 C312:Q313 C329:Q330 B295:B297 C295:Q296 B329:B331 C363:Q364 C380:Q381 B346:B348 C346:Q347 B380:B382 C414:Q415 C431:Q432 B397:B399 C397:Q398 B431:B433 C465:Q466 C482:Q483 B448:B450 C448:Q449 B482:B484 C516:Q517 C533:Q534 B499:B501 C499:Q500 B533:B535">
    <cfRule type="expression" dxfId="191" priority="187">
      <formula>$C$123="2x0"</formula>
    </cfRule>
    <cfRule type="expression" dxfId="190" priority="188">
      <formula>$C$123="4x0"</formula>
    </cfRule>
    <cfRule type="expression" dxfId="189" priority="189">
      <formula>$C$123="4x4"</formula>
    </cfRule>
    <cfRule type="expression" dxfId="188" priority="190">
      <formula>$C$123="4x2"</formula>
    </cfRule>
  </conditionalFormatting>
  <conditionalFormatting sqref="G15:G16 J17:L29 O25:R25 B43:B45 C43:Q44 C94:Q95 C145:Q146 C196:Q197 C247:Q248 C298:Q299 C349:Q350 C400:Q401 C451:Q452 C502:Q503">
    <cfRule type="expression" dxfId="187" priority="186">
      <formula>$C$123="4x0"</formula>
    </cfRule>
  </conditionalFormatting>
  <conditionalFormatting sqref="G15:G16 O25:R25 J17:L29 B43:B45 C43:Q44 C94:Q95 C145:Q146 C196:Q197 C247:Q248 C298:Q299 C349:Q350 C400:Q401 C451:Q452 C502:Q503">
    <cfRule type="expression" dxfId="186" priority="184">
      <formula>$C$123="6x0"</formula>
    </cfRule>
    <cfRule type="expression" dxfId="185" priority="185">
      <formula>$C$123="4x4"</formula>
    </cfRule>
  </conditionalFormatting>
  <conditionalFormatting sqref="O25:R25 J17:L29 G15:G16 B43:B45 C43:Q44 C94:Q95 C145:Q146 C196:Q197 C247:Q248 C298:Q299 C349:Q350 C400:Q401 C451:Q452 C502:Q503">
    <cfRule type="expression" dxfId="184" priority="181">
      <formula>$C$123="4x2"</formula>
    </cfRule>
    <cfRule type="expression" dxfId="183" priority="182">
      <formula>$C$123="6x6"</formula>
    </cfRule>
    <cfRule type="expression" dxfId="182" priority="183">
      <formula>$C$123="6x4"</formula>
    </cfRule>
  </conditionalFormatting>
  <conditionalFormatting sqref="B94:B96">
    <cfRule type="expression" dxfId="181" priority="180">
      <formula>$C$123="6x2"</formula>
    </cfRule>
  </conditionalFormatting>
  <conditionalFormatting sqref="B111:B113">
    <cfRule type="expression" dxfId="180" priority="172">
      <formula>$C$123="2x0"</formula>
    </cfRule>
    <cfRule type="expression" dxfId="179" priority="173">
      <formula>$C$123="4x0"</formula>
    </cfRule>
    <cfRule type="expression" dxfId="178" priority="174">
      <formula>$C$123="6x0"</formula>
    </cfRule>
    <cfRule type="expression" dxfId="177" priority="175">
      <formula>$C$123="4x4"</formula>
    </cfRule>
    <cfRule type="expression" dxfId="176" priority="176">
      <formula>$C$123="4x2"</formula>
    </cfRule>
    <cfRule type="expression" dxfId="175" priority="177">
      <formula>$C$123="6x6"</formula>
    </cfRule>
    <cfRule type="expression" dxfId="174" priority="178">
      <formula>$C$123="6x4"</formula>
    </cfRule>
    <cfRule type="expression" dxfId="173" priority="179">
      <formula>$C$123="6x2"</formula>
    </cfRule>
  </conditionalFormatting>
  <conditionalFormatting sqref="C88:Q89">
    <cfRule type="expression" dxfId="172" priority="171">
      <formula>$C$123="2x0"</formula>
    </cfRule>
  </conditionalFormatting>
  <conditionalFormatting sqref="B108:B110">
    <cfRule type="expression" dxfId="171" priority="167">
      <formula>$C$123="2x0"</formula>
    </cfRule>
    <cfRule type="expression" dxfId="170" priority="168">
      <formula>$C$123="4x0"</formula>
    </cfRule>
    <cfRule type="expression" dxfId="169" priority="169">
      <formula>$C$123="4x4"</formula>
    </cfRule>
    <cfRule type="expression" dxfId="168" priority="170">
      <formula>$C$123="4x2"</formula>
    </cfRule>
  </conditionalFormatting>
  <conditionalFormatting sqref="B94:B96">
    <cfRule type="expression" dxfId="167" priority="166">
      <formula>$C$123="4x0"</formula>
    </cfRule>
  </conditionalFormatting>
  <conditionalFormatting sqref="B94:B96">
    <cfRule type="expression" dxfId="166" priority="164">
      <formula>$C$123="6x0"</formula>
    </cfRule>
    <cfRule type="expression" dxfId="165" priority="165">
      <formula>$C$123="4x4"</formula>
    </cfRule>
  </conditionalFormatting>
  <conditionalFormatting sqref="B94:B96">
    <cfRule type="expression" dxfId="164" priority="161">
      <formula>$C$123="4x2"</formula>
    </cfRule>
    <cfRule type="expression" dxfId="163" priority="162">
      <formula>$C$123="6x6"</formula>
    </cfRule>
    <cfRule type="expression" dxfId="162" priority="163">
      <formula>$C$123="6x4"</formula>
    </cfRule>
  </conditionalFormatting>
  <conditionalFormatting sqref="B145:B147">
    <cfRule type="expression" dxfId="161" priority="160">
      <formula>$C$123="6x2"</formula>
    </cfRule>
  </conditionalFormatting>
  <conditionalFormatting sqref="B162:B164">
    <cfRule type="expression" dxfId="160" priority="152">
      <formula>$C$123="2x0"</formula>
    </cfRule>
    <cfRule type="expression" dxfId="159" priority="153">
      <formula>$C$123="4x0"</formula>
    </cfRule>
    <cfRule type="expression" dxfId="158" priority="154">
      <formula>$C$123="6x0"</formula>
    </cfRule>
    <cfRule type="expression" dxfId="157" priority="155">
      <formula>$C$123="4x4"</formula>
    </cfRule>
    <cfRule type="expression" dxfId="156" priority="156">
      <formula>$C$123="4x2"</formula>
    </cfRule>
    <cfRule type="expression" dxfId="155" priority="157">
      <formula>$C$123="6x6"</formula>
    </cfRule>
    <cfRule type="expression" dxfId="154" priority="158">
      <formula>$C$123="6x4"</formula>
    </cfRule>
    <cfRule type="expression" dxfId="153" priority="159">
      <formula>$C$123="6x2"</formula>
    </cfRule>
  </conditionalFormatting>
  <conditionalFormatting sqref="C139:Q140">
    <cfRule type="expression" dxfId="152" priority="151">
      <formula>$C$123="2x0"</formula>
    </cfRule>
  </conditionalFormatting>
  <conditionalFormatting sqref="B159:B161">
    <cfRule type="expression" dxfId="151" priority="147">
      <formula>$C$123="2x0"</formula>
    </cfRule>
    <cfRule type="expression" dxfId="150" priority="148">
      <formula>$C$123="4x0"</formula>
    </cfRule>
    <cfRule type="expression" dxfId="149" priority="149">
      <formula>$C$123="4x4"</formula>
    </cfRule>
    <cfRule type="expression" dxfId="148" priority="150">
      <formula>$C$123="4x2"</formula>
    </cfRule>
  </conditionalFormatting>
  <conditionalFormatting sqref="B145:B147">
    <cfRule type="expression" dxfId="147" priority="146">
      <formula>$C$123="4x0"</formula>
    </cfRule>
  </conditionalFormatting>
  <conditionalFormatting sqref="B145:B147">
    <cfRule type="expression" dxfId="146" priority="144">
      <formula>$C$123="6x0"</formula>
    </cfRule>
    <cfRule type="expression" dxfId="145" priority="145">
      <formula>$C$123="4x4"</formula>
    </cfRule>
  </conditionalFormatting>
  <conditionalFormatting sqref="B145:B147">
    <cfRule type="expression" dxfId="144" priority="141">
      <formula>$C$123="4x2"</formula>
    </cfRule>
    <cfRule type="expression" dxfId="143" priority="142">
      <formula>$C$123="6x6"</formula>
    </cfRule>
    <cfRule type="expression" dxfId="142" priority="143">
      <formula>$C$123="6x4"</formula>
    </cfRule>
  </conditionalFormatting>
  <conditionalFormatting sqref="B196:B198">
    <cfRule type="expression" dxfId="141" priority="140">
      <formula>$C$123="6x2"</formula>
    </cfRule>
  </conditionalFormatting>
  <conditionalFormatting sqref="B213:B215">
    <cfRule type="expression" dxfId="140" priority="132">
      <formula>$C$123="2x0"</formula>
    </cfRule>
    <cfRule type="expression" dxfId="139" priority="133">
      <formula>$C$123="4x0"</formula>
    </cfRule>
    <cfRule type="expression" dxfId="138" priority="134">
      <formula>$C$123="6x0"</formula>
    </cfRule>
    <cfRule type="expression" dxfId="137" priority="135">
      <formula>$C$123="4x4"</formula>
    </cfRule>
    <cfRule type="expression" dxfId="136" priority="136">
      <formula>$C$123="4x2"</formula>
    </cfRule>
    <cfRule type="expression" dxfId="135" priority="137">
      <formula>$C$123="6x6"</formula>
    </cfRule>
    <cfRule type="expression" dxfId="134" priority="138">
      <formula>$C$123="6x4"</formula>
    </cfRule>
    <cfRule type="expression" dxfId="133" priority="139">
      <formula>$C$123="6x2"</formula>
    </cfRule>
  </conditionalFormatting>
  <conditionalFormatting sqref="C190:Q191">
    <cfRule type="expression" dxfId="132" priority="131">
      <formula>$C$123="2x0"</formula>
    </cfRule>
  </conditionalFormatting>
  <conditionalFormatting sqref="B210:B212">
    <cfRule type="expression" dxfId="131" priority="127">
      <formula>$C$123="2x0"</formula>
    </cfRule>
    <cfRule type="expression" dxfId="130" priority="128">
      <formula>$C$123="4x0"</formula>
    </cfRule>
    <cfRule type="expression" dxfId="129" priority="129">
      <formula>$C$123="4x4"</formula>
    </cfRule>
    <cfRule type="expression" dxfId="128" priority="130">
      <formula>$C$123="4x2"</formula>
    </cfRule>
  </conditionalFormatting>
  <conditionalFormatting sqref="B196:B198">
    <cfRule type="expression" dxfId="127" priority="126">
      <formula>$C$123="4x0"</formula>
    </cfRule>
  </conditionalFormatting>
  <conditionalFormatting sqref="B196:B198">
    <cfRule type="expression" dxfId="126" priority="124">
      <formula>$C$123="6x0"</formula>
    </cfRule>
    <cfRule type="expression" dxfId="125" priority="125">
      <formula>$C$123="4x4"</formula>
    </cfRule>
  </conditionalFormatting>
  <conditionalFormatting sqref="B196:B198">
    <cfRule type="expression" dxfId="124" priority="121">
      <formula>$C$123="4x2"</formula>
    </cfRule>
    <cfRule type="expression" dxfId="123" priority="122">
      <formula>$C$123="6x6"</formula>
    </cfRule>
    <cfRule type="expression" dxfId="122" priority="123">
      <formula>$C$123="6x4"</formula>
    </cfRule>
  </conditionalFormatting>
  <conditionalFormatting sqref="B247:B249">
    <cfRule type="expression" dxfId="121" priority="120">
      <formula>$C$123="6x2"</formula>
    </cfRule>
  </conditionalFormatting>
  <conditionalFormatting sqref="B264:B266">
    <cfRule type="expression" dxfId="120" priority="112">
      <formula>$C$123="2x0"</formula>
    </cfRule>
    <cfRule type="expression" dxfId="119" priority="113">
      <formula>$C$123="4x0"</formula>
    </cfRule>
    <cfRule type="expression" dxfId="118" priority="114">
      <formula>$C$123="6x0"</formula>
    </cfRule>
    <cfRule type="expression" dxfId="117" priority="115">
      <formula>$C$123="4x4"</formula>
    </cfRule>
    <cfRule type="expression" dxfId="116" priority="116">
      <formula>$C$123="4x2"</formula>
    </cfRule>
    <cfRule type="expression" dxfId="115" priority="117">
      <formula>$C$123="6x6"</formula>
    </cfRule>
    <cfRule type="expression" dxfId="114" priority="118">
      <formula>$C$123="6x4"</formula>
    </cfRule>
    <cfRule type="expression" dxfId="113" priority="119">
      <formula>$C$123="6x2"</formula>
    </cfRule>
  </conditionalFormatting>
  <conditionalFormatting sqref="C241:Q242">
    <cfRule type="expression" dxfId="112" priority="111">
      <formula>$C$123="2x0"</formula>
    </cfRule>
  </conditionalFormatting>
  <conditionalFormatting sqref="B261:B263">
    <cfRule type="expression" dxfId="111" priority="107">
      <formula>$C$123="2x0"</formula>
    </cfRule>
    <cfRule type="expression" dxfId="110" priority="108">
      <formula>$C$123="4x0"</formula>
    </cfRule>
    <cfRule type="expression" dxfId="109" priority="109">
      <formula>$C$123="4x4"</formula>
    </cfRule>
    <cfRule type="expression" dxfId="108" priority="110">
      <formula>$C$123="4x2"</formula>
    </cfRule>
  </conditionalFormatting>
  <conditionalFormatting sqref="B247:B249">
    <cfRule type="expression" dxfId="107" priority="106">
      <formula>$C$123="4x0"</formula>
    </cfRule>
  </conditionalFormatting>
  <conditionalFormatting sqref="B247:B249">
    <cfRule type="expression" dxfId="106" priority="104">
      <formula>$C$123="6x0"</formula>
    </cfRule>
    <cfRule type="expression" dxfId="105" priority="105">
      <formula>$C$123="4x4"</formula>
    </cfRule>
  </conditionalFormatting>
  <conditionalFormatting sqref="B247:B249">
    <cfRule type="expression" dxfId="104" priority="101">
      <formula>$C$123="4x2"</formula>
    </cfRule>
    <cfRule type="expression" dxfId="103" priority="102">
      <formula>$C$123="6x6"</formula>
    </cfRule>
    <cfRule type="expression" dxfId="102" priority="103">
      <formula>$C$123="6x4"</formula>
    </cfRule>
  </conditionalFormatting>
  <conditionalFormatting sqref="B298:B300">
    <cfRule type="expression" dxfId="101" priority="100">
      <formula>$C$123="6x2"</formula>
    </cfRule>
  </conditionalFormatting>
  <conditionalFormatting sqref="B315:B317">
    <cfRule type="expression" dxfId="100" priority="92">
      <formula>$C$123="2x0"</formula>
    </cfRule>
    <cfRule type="expression" dxfId="99" priority="93">
      <formula>$C$123="4x0"</formula>
    </cfRule>
    <cfRule type="expression" dxfId="98" priority="94">
      <formula>$C$123="6x0"</formula>
    </cfRule>
    <cfRule type="expression" dxfId="97" priority="95">
      <formula>$C$123="4x4"</formula>
    </cfRule>
    <cfRule type="expression" dxfId="96" priority="96">
      <formula>$C$123="4x2"</formula>
    </cfRule>
    <cfRule type="expression" dxfId="95" priority="97">
      <formula>$C$123="6x6"</formula>
    </cfRule>
    <cfRule type="expression" dxfId="94" priority="98">
      <formula>$C$123="6x4"</formula>
    </cfRule>
    <cfRule type="expression" dxfId="93" priority="99">
      <formula>$C$123="6x2"</formula>
    </cfRule>
  </conditionalFormatting>
  <conditionalFormatting sqref="C292:Q293">
    <cfRule type="expression" dxfId="92" priority="91">
      <formula>$C$123="2x0"</formula>
    </cfRule>
  </conditionalFormatting>
  <conditionalFormatting sqref="B312:B314">
    <cfRule type="expression" dxfId="91" priority="87">
      <formula>$C$123="2x0"</formula>
    </cfRule>
    <cfRule type="expression" dxfId="90" priority="88">
      <formula>$C$123="4x0"</formula>
    </cfRule>
    <cfRule type="expression" dxfId="89" priority="89">
      <formula>$C$123="4x4"</formula>
    </cfRule>
    <cfRule type="expression" dxfId="88" priority="90">
      <formula>$C$123="4x2"</formula>
    </cfRule>
  </conditionalFormatting>
  <conditionalFormatting sqref="B298:B300">
    <cfRule type="expression" dxfId="87" priority="86">
      <formula>$C$123="4x0"</formula>
    </cfRule>
  </conditionalFormatting>
  <conditionalFormatting sqref="B298:B300">
    <cfRule type="expression" dxfId="86" priority="84">
      <formula>$C$123="6x0"</formula>
    </cfRule>
    <cfRule type="expression" dxfId="85" priority="85">
      <formula>$C$123="4x4"</formula>
    </cfRule>
  </conditionalFormatting>
  <conditionalFormatting sqref="B298:B300">
    <cfRule type="expression" dxfId="84" priority="81">
      <formula>$C$123="4x2"</formula>
    </cfRule>
    <cfRule type="expression" dxfId="83" priority="82">
      <formula>$C$123="6x6"</formula>
    </cfRule>
    <cfRule type="expression" dxfId="82" priority="83">
      <formula>$C$123="6x4"</formula>
    </cfRule>
  </conditionalFormatting>
  <conditionalFormatting sqref="B349:B351">
    <cfRule type="expression" dxfId="81" priority="80">
      <formula>$C$123="6x2"</formula>
    </cfRule>
  </conditionalFormatting>
  <conditionalFormatting sqref="B366:B368">
    <cfRule type="expression" dxfId="80" priority="72">
      <formula>$C$123="2x0"</formula>
    </cfRule>
    <cfRule type="expression" dxfId="79" priority="73">
      <formula>$C$123="4x0"</formula>
    </cfRule>
    <cfRule type="expression" dxfId="78" priority="74">
      <formula>$C$123="6x0"</formula>
    </cfRule>
    <cfRule type="expression" dxfId="77" priority="75">
      <formula>$C$123="4x4"</formula>
    </cfRule>
    <cfRule type="expression" dxfId="76" priority="76">
      <formula>$C$123="4x2"</formula>
    </cfRule>
    <cfRule type="expression" dxfId="75" priority="77">
      <formula>$C$123="6x6"</formula>
    </cfRule>
    <cfRule type="expression" dxfId="74" priority="78">
      <formula>$C$123="6x4"</formula>
    </cfRule>
    <cfRule type="expression" dxfId="73" priority="79">
      <formula>$C$123="6x2"</formula>
    </cfRule>
  </conditionalFormatting>
  <conditionalFormatting sqref="C343:Q344">
    <cfRule type="expression" dxfId="72" priority="71">
      <formula>$C$123="2x0"</formula>
    </cfRule>
  </conditionalFormatting>
  <conditionalFormatting sqref="B363:B365">
    <cfRule type="expression" dxfId="71" priority="67">
      <formula>$C$123="2x0"</formula>
    </cfRule>
    <cfRule type="expression" dxfId="70" priority="68">
      <formula>$C$123="4x0"</formula>
    </cfRule>
    <cfRule type="expression" dxfId="69" priority="69">
      <formula>$C$123="4x4"</formula>
    </cfRule>
    <cfRule type="expression" dxfId="68" priority="70">
      <formula>$C$123="4x2"</formula>
    </cfRule>
  </conditionalFormatting>
  <conditionalFormatting sqref="B349:B351">
    <cfRule type="expression" dxfId="67" priority="66">
      <formula>$C$123="4x0"</formula>
    </cfRule>
  </conditionalFormatting>
  <conditionalFormatting sqref="B349:B351">
    <cfRule type="expression" dxfId="66" priority="64">
      <formula>$C$123="6x0"</formula>
    </cfRule>
    <cfRule type="expression" dxfId="65" priority="65">
      <formula>$C$123="4x4"</formula>
    </cfRule>
  </conditionalFormatting>
  <conditionalFormatting sqref="B349:B351">
    <cfRule type="expression" dxfId="64" priority="61">
      <formula>$C$123="4x2"</formula>
    </cfRule>
    <cfRule type="expression" dxfId="63" priority="62">
      <formula>$C$123="6x6"</formula>
    </cfRule>
    <cfRule type="expression" dxfId="62" priority="63">
      <formula>$C$123="6x4"</formula>
    </cfRule>
  </conditionalFormatting>
  <conditionalFormatting sqref="B400:B402">
    <cfRule type="expression" dxfId="61" priority="60">
      <formula>$C$123="6x2"</formula>
    </cfRule>
  </conditionalFormatting>
  <conditionalFormatting sqref="B417:B419">
    <cfRule type="expression" dxfId="60" priority="52">
      <formula>$C$123="2x0"</formula>
    </cfRule>
    <cfRule type="expression" dxfId="59" priority="53">
      <formula>$C$123="4x0"</formula>
    </cfRule>
    <cfRule type="expression" dxfId="58" priority="54">
      <formula>$C$123="6x0"</formula>
    </cfRule>
    <cfRule type="expression" dxfId="57" priority="55">
      <formula>$C$123="4x4"</formula>
    </cfRule>
    <cfRule type="expression" dxfId="56" priority="56">
      <formula>$C$123="4x2"</formula>
    </cfRule>
    <cfRule type="expression" dxfId="55" priority="57">
      <formula>$C$123="6x6"</formula>
    </cfRule>
    <cfRule type="expression" dxfId="54" priority="58">
      <formula>$C$123="6x4"</formula>
    </cfRule>
    <cfRule type="expression" dxfId="53" priority="59">
      <formula>$C$123="6x2"</formula>
    </cfRule>
  </conditionalFormatting>
  <conditionalFormatting sqref="C394:Q395">
    <cfRule type="expression" dxfId="52" priority="51">
      <formula>$C$123="2x0"</formula>
    </cfRule>
  </conditionalFormatting>
  <conditionalFormatting sqref="B414:B416">
    <cfRule type="expression" dxfId="51" priority="47">
      <formula>$C$123="2x0"</formula>
    </cfRule>
    <cfRule type="expression" dxfId="50" priority="48">
      <formula>$C$123="4x0"</formula>
    </cfRule>
    <cfRule type="expression" dxfId="49" priority="49">
      <formula>$C$123="4x4"</formula>
    </cfRule>
    <cfRule type="expression" dxfId="48" priority="50">
      <formula>$C$123="4x2"</formula>
    </cfRule>
  </conditionalFormatting>
  <conditionalFormatting sqref="B400:B402">
    <cfRule type="expression" dxfId="47" priority="46">
      <formula>$C$123="4x0"</formula>
    </cfRule>
  </conditionalFormatting>
  <conditionalFormatting sqref="B400:B402">
    <cfRule type="expression" dxfId="46" priority="44">
      <formula>$C$123="6x0"</formula>
    </cfRule>
    <cfRule type="expression" dxfId="45" priority="45">
      <formula>$C$123="4x4"</formula>
    </cfRule>
  </conditionalFormatting>
  <conditionalFormatting sqref="B400:B402">
    <cfRule type="expression" dxfId="44" priority="41">
      <formula>$C$123="4x2"</formula>
    </cfRule>
    <cfRule type="expression" dxfId="43" priority="42">
      <formula>$C$123="6x6"</formula>
    </cfRule>
    <cfRule type="expression" dxfId="42" priority="43">
      <formula>$C$123="6x4"</formula>
    </cfRule>
  </conditionalFormatting>
  <conditionalFormatting sqref="B451:B453">
    <cfRule type="expression" dxfId="41" priority="40">
      <formula>$C$123="6x2"</formula>
    </cfRule>
  </conditionalFormatting>
  <conditionalFormatting sqref="B468:B470">
    <cfRule type="expression" dxfId="40" priority="32">
      <formula>$C$123="2x0"</formula>
    </cfRule>
    <cfRule type="expression" dxfId="39" priority="33">
      <formula>$C$123="4x0"</formula>
    </cfRule>
    <cfRule type="expression" dxfId="38" priority="34">
      <formula>$C$123="6x0"</formula>
    </cfRule>
    <cfRule type="expression" dxfId="37" priority="35">
      <formula>$C$123="4x4"</formula>
    </cfRule>
    <cfRule type="expression" dxfId="36" priority="36">
      <formula>$C$123="4x2"</formula>
    </cfRule>
    <cfRule type="expression" dxfId="35" priority="37">
      <formula>$C$123="6x6"</formula>
    </cfRule>
    <cfRule type="expression" dxfId="34" priority="38">
      <formula>$C$123="6x4"</formula>
    </cfRule>
    <cfRule type="expression" dxfId="33" priority="39">
      <formula>$C$123="6x2"</formula>
    </cfRule>
  </conditionalFormatting>
  <conditionalFormatting sqref="C445:Q446">
    <cfRule type="expression" dxfId="32" priority="31">
      <formula>$C$123="2x0"</formula>
    </cfRule>
  </conditionalFormatting>
  <conditionalFormatting sqref="B465:B467">
    <cfRule type="expression" dxfId="31" priority="27">
      <formula>$C$123="2x0"</formula>
    </cfRule>
    <cfRule type="expression" dxfId="30" priority="28">
      <formula>$C$123="4x0"</formula>
    </cfRule>
    <cfRule type="expression" dxfId="29" priority="29">
      <formula>$C$123="4x4"</formula>
    </cfRule>
    <cfRule type="expression" dxfId="28" priority="30">
      <formula>$C$123="4x2"</formula>
    </cfRule>
  </conditionalFormatting>
  <conditionalFormatting sqref="B451:B453">
    <cfRule type="expression" dxfId="27" priority="26">
      <formula>$C$123="4x0"</formula>
    </cfRule>
  </conditionalFormatting>
  <conditionalFormatting sqref="B451:B453">
    <cfRule type="expression" dxfId="26" priority="24">
      <formula>$C$123="6x0"</formula>
    </cfRule>
    <cfRule type="expression" dxfId="25" priority="25">
      <formula>$C$123="4x4"</formula>
    </cfRule>
  </conditionalFormatting>
  <conditionalFormatting sqref="B451:B453">
    <cfRule type="expression" dxfId="24" priority="21">
      <formula>$C$123="4x2"</formula>
    </cfRule>
    <cfRule type="expression" dxfId="23" priority="22">
      <formula>$C$123="6x6"</formula>
    </cfRule>
    <cfRule type="expression" dxfId="22" priority="23">
      <formula>$C$123="6x4"</formula>
    </cfRule>
  </conditionalFormatting>
  <conditionalFormatting sqref="B502:B504">
    <cfRule type="expression" dxfId="21" priority="20">
      <formula>$C$123="6x2"</formula>
    </cfRule>
  </conditionalFormatting>
  <conditionalFormatting sqref="B519:B521">
    <cfRule type="expression" dxfId="20" priority="12">
      <formula>$C$123="2x0"</formula>
    </cfRule>
    <cfRule type="expression" dxfId="19" priority="13">
      <formula>$C$123="4x0"</formula>
    </cfRule>
    <cfRule type="expression" dxfId="18" priority="14">
      <formula>$C$123="6x0"</formula>
    </cfRule>
    <cfRule type="expression" dxfId="17" priority="15">
      <formula>$C$123="4x4"</formula>
    </cfRule>
    <cfRule type="expression" dxfId="16" priority="16">
      <formula>$C$123="4x2"</formula>
    </cfRule>
    <cfRule type="expression" dxfId="15" priority="17">
      <formula>$C$123="6x6"</formula>
    </cfRule>
    <cfRule type="expression" dxfId="14" priority="18">
      <formula>$C$123="6x4"</formula>
    </cfRule>
    <cfRule type="expression" dxfId="13" priority="19">
      <formula>$C$123="6x2"</formula>
    </cfRule>
  </conditionalFormatting>
  <conditionalFormatting sqref="C496:Q497">
    <cfRule type="expression" dxfId="12" priority="11">
      <formula>$C$123="2x0"</formula>
    </cfRule>
  </conditionalFormatting>
  <conditionalFormatting sqref="B516:B518">
    <cfRule type="expression" dxfId="11" priority="7">
      <formula>$C$123="2x0"</formula>
    </cfRule>
    <cfRule type="expression" dxfId="10" priority="8">
      <formula>$C$123="4x0"</formula>
    </cfRule>
    <cfRule type="expression" dxfId="9" priority="9">
      <formula>$C$123="4x4"</formula>
    </cfRule>
    <cfRule type="expression" dxfId="8" priority="10">
      <formula>$C$123="4x2"</formula>
    </cfRule>
  </conditionalFormatting>
  <conditionalFormatting sqref="B502:B504">
    <cfRule type="expression" dxfId="7" priority="6">
      <formula>$C$123="4x0"</formula>
    </cfRule>
  </conditionalFormatting>
  <conditionalFormatting sqref="B502:B504">
    <cfRule type="expression" dxfId="6" priority="4">
      <formula>$C$123="6x0"</formula>
    </cfRule>
    <cfRule type="expression" dxfId="5" priority="5">
      <formula>$C$123="4x4"</formula>
    </cfRule>
  </conditionalFormatting>
  <conditionalFormatting sqref="B502:B504">
    <cfRule type="expression" dxfId="4" priority="1">
      <formula>$C$123="4x2"</formula>
    </cfRule>
    <cfRule type="expression" dxfId="3" priority="2">
      <formula>$C$123="6x6"</formula>
    </cfRule>
    <cfRule type="expression" dxfId="2" priority="3">
      <formula>$C$123="6x4"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401"/>
  <sheetViews>
    <sheetView workbookViewId="0">
      <selection activeCell="A11" sqref="A11"/>
    </sheetView>
  </sheetViews>
  <sheetFormatPr defaultRowHeight="15" x14ac:dyDescent="0.2"/>
  <cols>
    <col min="1" max="1" width="16.54296875" customWidth="1"/>
    <col min="5" max="5" width="9.81640625" customWidth="1"/>
    <col min="12" max="12" width="10.22265625" customWidth="1"/>
    <col min="16" max="16" width="11.703125" customWidth="1"/>
    <col min="19" max="19" width="14.52734375" customWidth="1"/>
  </cols>
  <sheetData>
    <row r="1" spans="1:38" ht="23.25" x14ac:dyDescent="0.3">
      <c r="A1" s="149" t="s">
        <v>89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58" t="s">
        <v>139</v>
      </c>
      <c r="O3" s="258"/>
      <c r="P3" s="258"/>
      <c r="Q3" s="151" t="s">
        <v>14</v>
      </c>
      <c r="R3" s="151"/>
      <c r="S3" s="4" t="s">
        <v>8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">
      <c r="A4" s="109" t="s">
        <v>50</v>
      </c>
      <c r="B4" s="111"/>
      <c r="C4" s="274"/>
      <c r="D4" s="275"/>
      <c r="E4" s="276"/>
      <c r="F4" s="2"/>
      <c r="G4" s="79" t="s">
        <v>140</v>
      </c>
      <c r="H4" s="80"/>
      <c r="I4" s="80"/>
      <c r="J4" s="81"/>
      <c r="K4" s="135">
        <f>MAX(A11:A25)</f>
        <v>0</v>
      </c>
      <c r="L4" s="136"/>
      <c r="M4" s="2"/>
      <c r="N4" s="147" t="s">
        <v>17</v>
      </c>
      <c r="O4" s="57" t="s">
        <v>160</v>
      </c>
      <c r="P4" s="41"/>
      <c r="Q4" s="137"/>
      <c r="R4" s="138"/>
      <c r="S4" s="141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">
      <c r="A5" s="2"/>
      <c r="B5" s="2"/>
      <c r="C5" s="2"/>
      <c r="D5" s="2"/>
      <c r="E5" s="2"/>
      <c r="F5" s="2"/>
      <c r="G5" s="79" t="s">
        <v>141</v>
      </c>
      <c r="H5" s="80"/>
      <c r="I5" s="80"/>
      <c r="J5" s="81"/>
      <c r="K5" s="143">
        <f>MAX(R11:S25)</f>
        <v>0</v>
      </c>
      <c r="L5" s="144"/>
      <c r="M5" s="2"/>
      <c r="N5" s="147"/>
      <c r="O5" s="57" t="s">
        <v>161</v>
      </c>
      <c r="P5" s="41"/>
      <c r="Q5" s="139"/>
      <c r="R5" s="140"/>
      <c r="S5" s="14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">
      <c r="A6" s="118" t="s">
        <v>162</v>
      </c>
      <c r="B6" s="119"/>
      <c r="C6" s="148">
        <f>IF(K5=0,(0),(SUM(P11:Q25)/(K5-R11)))</f>
        <v>0</v>
      </c>
      <c r="D6" s="148"/>
      <c r="E6" s="2"/>
      <c r="F6" s="2"/>
      <c r="G6" s="109" t="s">
        <v>142</v>
      </c>
      <c r="H6" s="110"/>
      <c r="I6" s="111"/>
      <c r="J6" s="112">
        <f>IF(MAX(A11:A25)=A11,(J11),(IF(MAX(A11:A25)=A12,(J12),(IF(MAX(A11:A25)=A13,(J13),(IF(MAX(A11:A25)=A14,(J14),(IF(MAX(A11:A25)=A15,(J15),(IF(MAX(A11:A25)=A16,(J16),(IF(MAX(A11:A25)=A17,(J17),(IF(MAX(A11:A25)=A18,(J18),(IF(MAX(A11:A25)=A19,(J19),(IF(MAX(A11:A25)=A20,(J20),(IF(MAX(A11:A25)=A21,(J21),(IF(MAX(A11:A25)=A22,(J22),(IF(MAX(A11:A25)=A23,(J23),(IF(MAX(A11:A25)=A24,(J24),(IF(MAX(A11:A25)=A25,(J1013),)))))))))))))))))))))))))))))</f>
        <v>0</v>
      </c>
      <c r="K6" s="113"/>
      <c r="L6" s="114"/>
      <c r="M6" s="2"/>
      <c r="N6" s="194" t="s">
        <v>62</v>
      </c>
      <c r="O6" s="194"/>
      <c r="P6" s="194"/>
      <c r="Q6" s="115" t="str">
        <f>IF(Q4=0,("Selecionar Periodo"),(S4/Q4))</f>
        <v>Selecionar Periodo</v>
      </c>
      <c r="R6" s="116"/>
      <c r="S6" s="11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">
      <c r="A7" s="120"/>
      <c r="B7" s="121"/>
      <c r="C7" s="148"/>
      <c r="D7" s="148"/>
      <c r="F7" s="2"/>
      <c r="G7" s="46"/>
      <c r="H7" s="46"/>
      <c r="I7" s="46"/>
      <c r="J7" s="12"/>
      <c r="K7" s="12"/>
      <c r="L7" s="12"/>
      <c r="M7" s="2"/>
      <c r="N7" s="19"/>
      <c r="O7" s="19"/>
      <c r="P7" s="19"/>
      <c r="Q7" s="19"/>
      <c r="R7" s="19"/>
      <c r="S7" s="19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">
      <c r="A8" s="122"/>
      <c r="B8" s="123"/>
      <c r="C8" s="148"/>
      <c r="D8" s="148"/>
      <c r="E8" s="58" t="s">
        <v>23</v>
      </c>
      <c r="F8" s="2"/>
      <c r="G8" s="46"/>
      <c r="H8" s="46"/>
      <c r="I8" s="46"/>
      <c r="J8" s="12"/>
      <c r="K8" s="12"/>
      <c r="L8" s="12"/>
      <c r="M8" s="2"/>
      <c r="N8" s="19"/>
      <c r="O8" s="19"/>
      <c r="P8" s="19"/>
      <c r="Q8" s="19"/>
      <c r="R8" s="19"/>
      <c r="S8" s="19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">
      <c r="A10" s="73" t="s">
        <v>18</v>
      </c>
      <c r="B10" s="194" t="s">
        <v>90</v>
      </c>
      <c r="C10" s="194"/>
      <c r="D10" s="194"/>
      <c r="E10" s="194"/>
      <c r="F10" s="194"/>
      <c r="G10" s="194"/>
      <c r="H10" s="194"/>
      <c r="I10" s="194"/>
      <c r="J10" s="194" t="s">
        <v>92</v>
      </c>
      <c r="K10" s="194"/>
      <c r="L10" s="194"/>
      <c r="M10" s="194"/>
      <c r="N10" s="194"/>
      <c r="O10" s="194"/>
      <c r="P10" s="194" t="s">
        <v>35</v>
      </c>
      <c r="Q10" s="194"/>
      <c r="R10" s="194" t="s">
        <v>91</v>
      </c>
      <c r="S10" s="194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">
      <c r="A11" s="55"/>
      <c r="B11" s="265"/>
      <c r="C11" s="265"/>
      <c r="D11" s="265"/>
      <c r="E11" s="265"/>
      <c r="F11" s="265"/>
      <c r="G11" s="265"/>
      <c r="H11" s="265"/>
      <c r="I11" s="265"/>
      <c r="J11" s="266"/>
      <c r="K11" s="267"/>
      <c r="L11" s="267"/>
      <c r="M11" s="267"/>
      <c r="N11" s="267"/>
      <c r="O11" s="268"/>
      <c r="P11" s="262"/>
      <c r="Q11" s="262"/>
      <c r="R11" s="260"/>
      <c r="S11" s="260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">
      <c r="A12" s="56"/>
      <c r="B12" s="264"/>
      <c r="C12" s="264"/>
      <c r="D12" s="264"/>
      <c r="E12" s="264"/>
      <c r="F12" s="264"/>
      <c r="G12" s="264"/>
      <c r="H12" s="264"/>
      <c r="I12" s="264"/>
      <c r="J12" s="269"/>
      <c r="K12" s="270"/>
      <c r="L12" s="270"/>
      <c r="M12" s="270"/>
      <c r="N12" s="270"/>
      <c r="O12" s="271"/>
      <c r="P12" s="263"/>
      <c r="Q12" s="263"/>
      <c r="R12" s="261"/>
      <c r="S12" s="261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">
      <c r="A13" s="55"/>
      <c r="B13" s="265"/>
      <c r="C13" s="265"/>
      <c r="D13" s="265"/>
      <c r="E13" s="265"/>
      <c r="F13" s="265"/>
      <c r="G13" s="265"/>
      <c r="H13" s="265"/>
      <c r="I13" s="265"/>
      <c r="J13" s="266"/>
      <c r="K13" s="267"/>
      <c r="L13" s="267"/>
      <c r="M13" s="267"/>
      <c r="N13" s="267"/>
      <c r="O13" s="268"/>
      <c r="P13" s="262"/>
      <c r="Q13" s="262"/>
      <c r="R13" s="260"/>
      <c r="S13" s="260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">
      <c r="A14" s="56"/>
      <c r="B14" s="264"/>
      <c r="C14" s="264"/>
      <c r="D14" s="264"/>
      <c r="E14" s="264"/>
      <c r="F14" s="264"/>
      <c r="G14" s="264"/>
      <c r="H14" s="264"/>
      <c r="I14" s="264"/>
      <c r="J14" s="269"/>
      <c r="K14" s="270"/>
      <c r="L14" s="270"/>
      <c r="M14" s="270"/>
      <c r="N14" s="270"/>
      <c r="O14" s="271"/>
      <c r="P14" s="263"/>
      <c r="Q14" s="263"/>
      <c r="R14" s="261"/>
      <c r="S14" s="261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">
      <c r="A15" s="55"/>
      <c r="B15" s="265"/>
      <c r="C15" s="265"/>
      <c r="D15" s="265"/>
      <c r="E15" s="265"/>
      <c r="F15" s="265"/>
      <c r="G15" s="265"/>
      <c r="H15" s="265"/>
      <c r="I15" s="265"/>
      <c r="J15" s="266"/>
      <c r="K15" s="267"/>
      <c r="L15" s="267"/>
      <c r="M15" s="267"/>
      <c r="N15" s="267"/>
      <c r="O15" s="268"/>
      <c r="P15" s="262"/>
      <c r="Q15" s="262"/>
      <c r="R15" s="260"/>
      <c r="S15" s="260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">
      <c r="A16" s="56"/>
      <c r="B16" s="264"/>
      <c r="C16" s="264"/>
      <c r="D16" s="264"/>
      <c r="E16" s="264"/>
      <c r="F16" s="264"/>
      <c r="G16" s="264"/>
      <c r="H16" s="264"/>
      <c r="I16" s="264"/>
      <c r="J16" s="269"/>
      <c r="K16" s="270"/>
      <c r="L16" s="270"/>
      <c r="M16" s="270"/>
      <c r="N16" s="270"/>
      <c r="O16" s="271"/>
      <c r="P16" s="263"/>
      <c r="Q16" s="263"/>
      <c r="R16" s="261"/>
      <c r="S16" s="261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">
      <c r="A17" s="55"/>
      <c r="B17" s="265"/>
      <c r="C17" s="265"/>
      <c r="D17" s="265"/>
      <c r="E17" s="265"/>
      <c r="F17" s="265"/>
      <c r="G17" s="265"/>
      <c r="H17" s="265"/>
      <c r="I17" s="265"/>
      <c r="J17" s="266"/>
      <c r="K17" s="267"/>
      <c r="L17" s="267"/>
      <c r="M17" s="267"/>
      <c r="N17" s="267"/>
      <c r="O17" s="268"/>
      <c r="P17" s="262"/>
      <c r="Q17" s="262"/>
      <c r="R17" s="260"/>
      <c r="S17" s="260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">
      <c r="A18" s="56"/>
      <c r="B18" s="264"/>
      <c r="C18" s="264"/>
      <c r="D18" s="264"/>
      <c r="E18" s="264"/>
      <c r="F18" s="264"/>
      <c r="G18" s="264"/>
      <c r="H18" s="264"/>
      <c r="I18" s="264"/>
      <c r="J18" s="269"/>
      <c r="K18" s="270"/>
      <c r="L18" s="270"/>
      <c r="M18" s="270"/>
      <c r="N18" s="270"/>
      <c r="O18" s="271"/>
      <c r="P18" s="263"/>
      <c r="Q18" s="263"/>
      <c r="R18" s="261"/>
      <c r="S18" s="261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">
      <c r="A19" s="55"/>
      <c r="B19" s="265"/>
      <c r="C19" s="265"/>
      <c r="D19" s="265"/>
      <c r="E19" s="265"/>
      <c r="F19" s="265"/>
      <c r="G19" s="265"/>
      <c r="H19" s="265"/>
      <c r="I19" s="265"/>
      <c r="J19" s="266"/>
      <c r="K19" s="267"/>
      <c r="L19" s="267"/>
      <c r="M19" s="267"/>
      <c r="N19" s="267"/>
      <c r="O19" s="268"/>
      <c r="P19" s="262"/>
      <c r="Q19" s="262"/>
      <c r="R19" s="260"/>
      <c r="S19" s="260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">
      <c r="A20" s="56"/>
      <c r="B20" s="264"/>
      <c r="C20" s="264"/>
      <c r="D20" s="264"/>
      <c r="E20" s="264"/>
      <c r="F20" s="264"/>
      <c r="G20" s="264"/>
      <c r="H20" s="264"/>
      <c r="I20" s="264"/>
      <c r="J20" s="269"/>
      <c r="K20" s="270"/>
      <c r="L20" s="270"/>
      <c r="M20" s="270"/>
      <c r="N20" s="270"/>
      <c r="O20" s="271"/>
      <c r="P20" s="263"/>
      <c r="Q20" s="263"/>
      <c r="R20" s="261"/>
      <c r="S20" s="261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">
      <c r="A21" s="55"/>
      <c r="B21" s="265"/>
      <c r="C21" s="265"/>
      <c r="D21" s="265"/>
      <c r="E21" s="265"/>
      <c r="F21" s="265"/>
      <c r="G21" s="265"/>
      <c r="H21" s="265"/>
      <c r="I21" s="265"/>
      <c r="J21" s="266"/>
      <c r="K21" s="267"/>
      <c r="L21" s="267"/>
      <c r="M21" s="267"/>
      <c r="N21" s="267"/>
      <c r="O21" s="268"/>
      <c r="P21" s="262"/>
      <c r="Q21" s="262"/>
      <c r="R21" s="260"/>
      <c r="S21" s="260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">
      <c r="A22" s="56"/>
      <c r="B22" s="264"/>
      <c r="C22" s="264"/>
      <c r="D22" s="264"/>
      <c r="E22" s="264"/>
      <c r="F22" s="264"/>
      <c r="G22" s="264"/>
      <c r="H22" s="264"/>
      <c r="I22" s="264"/>
      <c r="J22" s="269"/>
      <c r="K22" s="270"/>
      <c r="L22" s="270"/>
      <c r="M22" s="270"/>
      <c r="N22" s="270"/>
      <c r="O22" s="271"/>
      <c r="P22" s="263"/>
      <c r="Q22" s="263"/>
      <c r="R22" s="261"/>
      <c r="S22" s="261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">
      <c r="A23" s="55"/>
      <c r="B23" s="265"/>
      <c r="C23" s="265"/>
      <c r="D23" s="265"/>
      <c r="E23" s="265"/>
      <c r="F23" s="265"/>
      <c r="G23" s="265"/>
      <c r="H23" s="265"/>
      <c r="I23" s="265"/>
      <c r="J23" s="266"/>
      <c r="K23" s="267"/>
      <c r="L23" s="267"/>
      <c r="M23" s="267"/>
      <c r="N23" s="267"/>
      <c r="O23" s="268"/>
      <c r="P23" s="262"/>
      <c r="Q23" s="262"/>
      <c r="R23" s="260"/>
      <c r="S23" s="260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">
      <c r="A24" s="56"/>
      <c r="B24" s="264"/>
      <c r="C24" s="264"/>
      <c r="D24" s="264"/>
      <c r="E24" s="264"/>
      <c r="F24" s="264"/>
      <c r="G24" s="264"/>
      <c r="H24" s="264"/>
      <c r="I24" s="264"/>
      <c r="J24" s="269"/>
      <c r="K24" s="270"/>
      <c r="L24" s="270"/>
      <c r="M24" s="270"/>
      <c r="N24" s="270"/>
      <c r="O24" s="271"/>
      <c r="P24" s="263"/>
      <c r="Q24" s="263"/>
      <c r="R24" s="261"/>
      <c r="S24" s="261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">
      <c r="A25" s="55"/>
      <c r="B25" s="265"/>
      <c r="C25" s="265"/>
      <c r="D25" s="265"/>
      <c r="E25" s="265"/>
      <c r="F25" s="265"/>
      <c r="G25" s="265"/>
      <c r="H25" s="265"/>
      <c r="I25" s="265"/>
      <c r="J25" s="266"/>
      <c r="K25" s="267"/>
      <c r="L25" s="267"/>
      <c r="M25" s="267"/>
      <c r="N25" s="267"/>
      <c r="O25" s="268"/>
      <c r="P25" s="262"/>
      <c r="Q25" s="262"/>
      <c r="R25" s="260"/>
      <c r="S25" s="260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">
      <c r="A26" s="56"/>
      <c r="B26" s="264"/>
      <c r="C26" s="264"/>
      <c r="D26" s="264"/>
      <c r="E26" s="264"/>
      <c r="F26" s="264"/>
      <c r="G26" s="264"/>
      <c r="H26" s="264"/>
      <c r="I26" s="264"/>
      <c r="J26" s="269"/>
      <c r="K26" s="270"/>
      <c r="L26" s="270"/>
      <c r="M26" s="270"/>
      <c r="N26" s="270"/>
      <c r="O26" s="271"/>
      <c r="P26" s="263"/>
      <c r="Q26" s="263"/>
      <c r="R26" s="261"/>
      <c r="S26" s="261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">
      <c r="A27" s="55"/>
      <c r="B27" s="265"/>
      <c r="C27" s="265"/>
      <c r="D27" s="265"/>
      <c r="E27" s="265"/>
      <c r="F27" s="265"/>
      <c r="G27" s="265"/>
      <c r="H27" s="265"/>
      <c r="I27" s="265"/>
      <c r="J27" s="266"/>
      <c r="K27" s="267"/>
      <c r="L27" s="267"/>
      <c r="M27" s="267"/>
      <c r="N27" s="267"/>
      <c r="O27" s="268"/>
      <c r="P27" s="262"/>
      <c r="Q27" s="262"/>
      <c r="R27" s="260"/>
      <c r="S27" s="260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">
      <c r="A28" s="56"/>
      <c r="B28" s="264"/>
      <c r="C28" s="264"/>
      <c r="D28" s="264"/>
      <c r="E28" s="264"/>
      <c r="F28" s="264"/>
      <c r="G28" s="264"/>
      <c r="H28" s="264"/>
      <c r="I28" s="264"/>
      <c r="J28" s="269"/>
      <c r="K28" s="270"/>
      <c r="L28" s="270"/>
      <c r="M28" s="270"/>
      <c r="N28" s="270"/>
      <c r="O28" s="271"/>
      <c r="P28" s="263"/>
      <c r="Q28" s="263"/>
      <c r="R28" s="261"/>
      <c r="S28" s="261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">
      <c r="A29" s="55"/>
      <c r="B29" s="265"/>
      <c r="C29" s="265"/>
      <c r="D29" s="265"/>
      <c r="E29" s="265"/>
      <c r="F29" s="265"/>
      <c r="G29" s="265"/>
      <c r="H29" s="265"/>
      <c r="I29" s="265"/>
      <c r="J29" s="266"/>
      <c r="K29" s="267"/>
      <c r="L29" s="267"/>
      <c r="M29" s="267"/>
      <c r="N29" s="267"/>
      <c r="O29" s="268"/>
      <c r="P29" s="262"/>
      <c r="Q29" s="262"/>
      <c r="R29" s="260"/>
      <c r="S29" s="260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">
      <c r="A30" s="56"/>
      <c r="B30" s="264"/>
      <c r="C30" s="264"/>
      <c r="D30" s="264"/>
      <c r="E30" s="264"/>
      <c r="F30" s="264"/>
      <c r="G30" s="264"/>
      <c r="H30" s="264"/>
      <c r="I30" s="264"/>
      <c r="J30" s="269"/>
      <c r="K30" s="270"/>
      <c r="L30" s="270"/>
      <c r="M30" s="270"/>
      <c r="N30" s="270"/>
      <c r="O30" s="271"/>
      <c r="P30" s="263"/>
      <c r="Q30" s="263"/>
      <c r="R30" s="261"/>
      <c r="S30" s="261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">
      <c r="A31" s="55"/>
      <c r="B31" s="265"/>
      <c r="C31" s="265"/>
      <c r="D31" s="265"/>
      <c r="E31" s="265"/>
      <c r="F31" s="265"/>
      <c r="G31" s="265"/>
      <c r="H31" s="265"/>
      <c r="I31" s="265"/>
      <c r="J31" s="266"/>
      <c r="K31" s="267"/>
      <c r="L31" s="267"/>
      <c r="M31" s="267"/>
      <c r="N31" s="267"/>
      <c r="O31" s="268"/>
      <c r="P31" s="262"/>
      <c r="Q31" s="262"/>
      <c r="R31" s="260"/>
      <c r="S31" s="260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">
      <c r="A32" s="56"/>
      <c r="B32" s="264"/>
      <c r="C32" s="264"/>
      <c r="D32" s="264"/>
      <c r="E32" s="264"/>
      <c r="F32" s="264"/>
      <c r="G32" s="264"/>
      <c r="H32" s="264"/>
      <c r="I32" s="264"/>
      <c r="J32" s="269"/>
      <c r="K32" s="270"/>
      <c r="L32" s="270"/>
      <c r="M32" s="270"/>
      <c r="N32" s="270"/>
      <c r="O32" s="271"/>
      <c r="P32" s="263"/>
      <c r="Q32" s="263"/>
      <c r="R32" s="261"/>
      <c r="S32" s="261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">
      <c r="A33" s="55"/>
      <c r="B33" s="265"/>
      <c r="C33" s="265"/>
      <c r="D33" s="265"/>
      <c r="E33" s="265"/>
      <c r="F33" s="265"/>
      <c r="G33" s="265"/>
      <c r="H33" s="265"/>
      <c r="I33" s="265"/>
      <c r="J33" s="266"/>
      <c r="K33" s="267"/>
      <c r="L33" s="267"/>
      <c r="M33" s="267"/>
      <c r="N33" s="267"/>
      <c r="O33" s="268"/>
      <c r="P33" s="262"/>
      <c r="Q33" s="262"/>
      <c r="R33" s="260"/>
      <c r="S33" s="260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">
      <c r="A34" s="56"/>
      <c r="B34" s="264"/>
      <c r="C34" s="264"/>
      <c r="D34" s="264"/>
      <c r="E34" s="264"/>
      <c r="F34" s="264"/>
      <c r="G34" s="264"/>
      <c r="H34" s="264"/>
      <c r="I34" s="264"/>
      <c r="J34" s="269"/>
      <c r="K34" s="270"/>
      <c r="L34" s="270"/>
      <c r="M34" s="270"/>
      <c r="N34" s="270"/>
      <c r="O34" s="271"/>
      <c r="P34" s="263"/>
      <c r="Q34" s="263"/>
      <c r="R34" s="261"/>
      <c r="S34" s="261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">
      <c r="A35" s="55"/>
      <c r="B35" s="265"/>
      <c r="C35" s="265"/>
      <c r="D35" s="265"/>
      <c r="E35" s="265"/>
      <c r="F35" s="265"/>
      <c r="G35" s="265"/>
      <c r="H35" s="265"/>
      <c r="I35" s="265"/>
      <c r="J35" s="266"/>
      <c r="K35" s="267"/>
      <c r="L35" s="267"/>
      <c r="M35" s="267"/>
      <c r="N35" s="267"/>
      <c r="O35" s="268"/>
      <c r="P35" s="262"/>
      <c r="Q35" s="262"/>
      <c r="R35" s="260"/>
      <c r="S35" s="260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">
      <c r="A36" s="56"/>
      <c r="B36" s="264"/>
      <c r="C36" s="264"/>
      <c r="D36" s="264"/>
      <c r="E36" s="264"/>
      <c r="F36" s="264"/>
      <c r="G36" s="264"/>
      <c r="H36" s="264"/>
      <c r="I36" s="264"/>
      <c r="J36" s="269"/>
      <c r="K36" s="270"/>
      <c r="L36" s="270"/>
      <c r="M36" s="270"/>
      <c r="N36" s="270"/>
      <c r="O36" s="271"/>
      <c r="P36" s="263"/>
      <c r="Q36" s="263"/>
      <c r="R36" s="261"/>
      <c r="S36" s="261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">
      <c r="A37" s="55"/>
      <c r="B37" s="265"/>
      <c r="C37" s="265"/>
      <c r="D37" s="265"/>
      <c r="E37" s="265"/>
      <c r="F37" s="265"/>
      <c r="G37" s="265"/>
      <c r="H37" s="265"/>
      <c r="I37" s="265"/>
      <c r="J37" s="266"/>
      <c r="K37" s="267"/>
      <c r="L37" s="267"/>
      <c r="M37" s="267"/>
      <c r="N37" s="267"/>
      <c r="O37" s="268"/>
      <c r="P37" s="262"/>
      <c r="Q37" s="262"/>
      <c r="R37" s="260"/>
      <c r="S37" s="260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">
      <c r="A38" s="56"/>
      <c r="B38" s="264"/>
      <c r="C38" s="264"/>
      <c r="D38" s="264"/>
      <c r="E38" s="264"/>
      <c r="F38" s="264"/>
      <c r="G38" s="264"/>
      <c r="H38" s="264"/>
      <c r="I38" s="264"/>
      <c r="J38" s="269"/>
      <c r="K38" s="270"/>
      <c r="L38" s="270"/>
      <c r="M38" s="270"/>
      <c r="N38" s="270"/>
      <c r="O38" s="271"/>
      <c r="P38" s="263"/>
      <c r="Q38" s="263"/>
      <c r="R38" s="261"/>
      <c r="S38" s="261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">
      <c r="A39" s="55"/>
      <c r="B39" s="265"/>
      <c r="C39" s="265"/>
      <c r="D39" s="265"/>
      <c r="E39" s="265"/>
      <c r="F39" s="265"/>
      <c r="G39" s="265"/>
      <c r="H39" s="265"/>
      <c r="I39" s="265"/>
      <c r="J39" s="266"/>
      <c r="K39" s="267"/>
      <c r="L39" s="267"/>
      <c r="M39" s="267"/>
      <c r="N39" s="267"/>
      <c r="O39" s="268"/>
      <c r="P39" s="262"/>
      <c r="Q39" s="262"/>
      <c r="R39" s="260"/>
      <c r="S39" s="260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A40" s="56"/>
      <c r="B40" s="264"/>
      <c r="C40" s="264"/>
      <c r="D40" s="264"/>
      <c r="E40" s="264"/>
      <c r="F40" s="264"/>
      <c r="G40" s="264"/>
      <c r="H40" s="264"/>
      <c r="I40" s="264"/>
      <c r="J40" s="269"/>
      <c r="K40" s="270"/>
      <c r="L40" s="270"/>
      <c r="M40" s="270"/>
      <c r="N40" s="270"/>
      <c r="O40" s="271"/>
      <c r="P40" s="263"/>
      <c r="Q40" s="263"/>
      <c r="R40" s="261"/>
      <c r="S40" s="261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A41" s="55"/>
      <c r="B41" s="265"/>
      <c r="C41" s="265"/>
      <c r="D41" s="265"/>
      <c r="E41" s="265"/>
      <c r="F41" s="265"/>
      <c r="G41" s="265"/>
      <c r="H41" s="265"/>
      <c r="I41" s="265"/>
      <c r="J41" s="266"/>
      <c r="K41" s="267"/>
      <c r="L41" s="267"/>
      <c r="M41" s="267"/>
      <c r="N41" s="267"/>
      <c r="O41" s="268"/>
      <c r="P41" s="262"/>
      <c r="Q41" s="262"/>
      <c r="R41" s="260"/>
      <c r="S41" s="260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A42" s="56"/>
      <c r="B42" s="264"/>
      <c r="C42" s="264"/>
      <c r="D42" s="264"/>
      <c r="E42" s="264"/>
      <c r="F42" s="264"/>
      <c r="G42" s="264"/>
      <c r="H42" s="264"/>
      <c r="I42" s="264"/>
      <c r="J42" s="269"/>
      <c r="K42" s="270"/>
      <c r="L42" s="270"/>
      <c r="M42" s="270"/>
      <c r="N42" s="270"/>
      <c r="O42" s="271"/>
      <c r="P42" s="263"/>
      <c r="Q42" s="263"/>
      <c r="R42" s="261"/>
      <c r="S42" s="261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A43" s="55"/>
      <c r="B43" s="265"/>
      <c r="C43" s="265"/>
      <c r="D43" s="265"/>
      <c r="E43" s="265"/>
      <c r="F43" s="265"/>
      <c r="G43" s="265"/>
      <c r="H43" s="265"/>
      <c r="I43" s="265"/>
      <c r="J43" s="266"/>
      <c r="K43" s="267"/>
      <c r="L43" s="267"/>
      <c r="M43" s="267"/>
      <c r="N43" s="267"/>
      <c r="O43" s="268"/>
      <c r="P43" s="262"/>
      <c r="Q43" s="262"/>
      <c r="R43" s="260"/>
      <c r="S43" s="260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A44" s="56"/>
      <c r="B44" s="264"/>
      <c r="C44" s="264"/>
      <c r="D44" s="264"/>
      <c r="E44" s="264"/>
      <c r="F44" s="264"/>
      <c r="G44" s="264"/>
      <c r="H44" s="264"/>
      <c r="I44" s="264"/>
      <c r="J44" s="269"/>
      <c r="K44" s="270"/>
      <c r="L44" s="270"/>
      <c r="M44" s="270"/>
      <c r="N44" s="270"/>
      <c r="O44" s="271"/>
      <c r="P44" s="263"/>
      <c r="Q44" s="263"/>
      <c r="R44" s="261"/>
      <c r="S44" s="261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A45" s="55"/>
      <c r="B45" s="265"/>
      <c r="C45" s="265"/>
      <c r="D45" s="265"/>
      <c r="E45" s="265"/>
      <c r="F45" s="265"/>
      <c r="G45" s="265"/>
      <c r="H45" s="265"/>
      <c r="I45" s="265"/>
      <c r="J45" s="266"/>
      <c r="K45" s="267"/>
      <c r="L45" s="267"/>
      <c r="M45" s="267"/>
      <c r="N45" s="267"/>
      <c r="O45" s="268"/>
      <c r="P45" s="262"/>
      <c r="Q45" s="262"/>
      <c r="R45" s="260"/>
      <c r="S45" s="260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A46" s="56"/>
      <c r="B46" s="264"/>
      <c r="C46" s="264"/>
      <c r="D46" s="264"/>
      <c r="E46" s="264"/>
      <c r="F46" s="264"/>
      <c r="G46" s="264"/>
      <c r="H46" s="264"/>
      <c r="I46" s="264"/>
      <c r="J46" s="269"/>
      <c r="K46" s="270"/>
      <c r="L46" s="270"/>
      <c r="M46" s="270"/>
      <c r="N46" s="270"/>
      <c r="O46" s="271"/>
      <c r="P46" s="263"/>
      <c r="Q46" s="263"/>
      <c r="R46" s="261"/>
      <c r="S46" s="261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A47" s="55"/>
      <c r="B47" s="265"/>
      <c r="C47" s="265"/>
      <c r="D47" s="265"/>
      <c r="E47" s="265"/>
      <c r="F47" s="265"/>
      <c r="G47" s="265"/>
      <c r="H47" s="265"/>
      <c r="I47" s="265"/>
      <c r="J47" s="266"/>
      <c r="K47" s="267"/>
      <c r="L47" s="267"/>
      <c r="M47" s="267"/>
      <c r="N47" s="267"/>
      <c r="O47" s="268"/>
      <c r="P47" s="262"/>
      <c r="Q47" s="262"/>
      <c r="R47" s="260"/>
      <c r="S47" s="260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A48" s="56"/>
      <c r="B48" s="264"/>
      <c r="C48" s="264"/>
      <c r="D48" s="264"/>
      <c r="E48" s="264"/>
      <c r="F48" s="264"/>
      <c r="G48" s="264"/>
      <c r="H48" s="264"/>
      <c r="I48" s="264"/>
      <c r="J48" s="269"/>
      <c r="K48" s="270"/>
      <c r="L48" s="270"/>
      <c r="M48" s="270"/>
      <c r="N48" s="270"/>
      <c r="O48" s="271"/>
      <c r="P48" s="263"/>
      <c r="Q48" s="263"/>
      <c r="R48" s="261"/>
      <c r="S48" s="261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">
      <c r="A49" s="55"/>
      <c r="B49" s="265"/>
      <c r="C49" s="265"/>
      <c r="D49" s="265"/>
      <c r="E49" s="265"/>
      <c r="F49" s="265"/>
      <c r="G49" s="265"/>
      <c r="H49" s="265"/>
      <c r="I49" s="265"/>
      <c r="J49" s="266"/>
      <c r="K49" s="267"/>
      <c r="L49" s="267"/>
      <c r="M49" s="267"/>
      <c r="N49" s="267"/>
      <c r="O49" s="268"/>
      <c r="P49" s="262"/>
      <c r="Q49" s="262"/>
      <c r="R49" s="260"/>
      <c r="S49" s="260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">
      <c r="A50" s="56"/>
      <c r="B50" s="264"/>
      <c r="C50" s="264"/>
      <c r="D50" s="264"/>
      <c r="E50" s="264"/>
      <c r="F50" s="264"/>
      <c r="G50" s="264"/>
      <c r="H50" s="264"/>
      <c r="I50" s="264"/>
      <c r="J50" s="269"/>
      <c r="K50" s="270"/>
      <c r="L50" s="270"/>
      <c r="M50" s="270"/>
      <c r="N50" s="270"/>
      <c r="O50" s="271"/>
      <c r="P50" s="263"/>
      <c r="Q50" s="263"/>
      <c r="R50" s="261"/>
      <c r="S50" s="261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">
      <c r="A51" s="55"/>
      <c r="B51" s="265"/>
      <c r="C51" s="265"/>
      <c r="D51" s="265"/>
      <c r="E51" s="265"/>
      <c r="F51" s="265"/>
      <c r="G51" s="265"/>
      <c r="H51" s="265"/>
      <c r="I51" s="265"/>
      <c r="J51" s="266"/>
      <c r="K51" s="267"/>
      <c r="L51" s="267"/>
      <c r="M51" s="267"/>
      <c r="N51" s="267"/>
      <c r="O51" s="268"/>
      <c r="P51" s="262"/>
      <c r="Q51" s="262"/>
      <c r="R51" s="260"/>
      <c r="S51" s="260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">
      <c r="A52" s="56"/>
      <c r="B52" s="264"/>
      <c r="C52" s="264"/>
      <c r="D52" s="264"/>
      <c r="E52" s="264"/>
      <c r="F52" s="264"/>
      <c r="G52" s="264"/>
      <c r="H52" s="264"/>
      <c r="I52" s="264"/>
      <c r="J52" s="269"/>
      <c r="K52" s="270"/>
      <c r="L52" s="270"/>
      <c r="M52" s="270"/>
      <c r="N52" s="270"/>
      <c r="O52" s="271"/>
      <c r="P52" s="263"/>
      <c r="Q52" s="263"/>
      <c r="R52" s="261"/>
      <c r="S52" s="261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">
      <c r="A53" s="55"/>
      <c r="B53" s="265"/>
      <c r="C53" s="265"/>
      <c r="D53" s="265"/>
      <c r="E53" s="265"/>
      <c r="F53" s="265"/>
      <c r="G53" s="265"/>
      <c r="H53" s="265"/>
      <c r="I53" s="265"/>
      <c r="J53" s="266"/>
      <c r="K53" s="267"/>
      <c r="L53" s="267"/>
      <c r="M53" s="267"/>
      <c r="N53" s="267"/>
      <c r="O53" s="268"/>
      <c r="P53" s="262"/>
      <c r="Q53" s="262"/>
      <c r="R53" s="260"/>
      <c r="S53" s="260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">
      <c r="A54" s="56"/>
      <c r="B54" s="264"/>
      <c r="C54" s="264"/>
      <c r="D54" s="264"/>
      <c r="E54" s="264"/>
      <c r="F54" s="264"/>
      <c r="G54" s="264"/>
      <c r="H54" s="264"/>
      <c r="I54" s="264"/>
      <c r="J54" s="269"/>
      <c r="K54" s="270"/>
      <c r="L54" s="270"/>
      <c r="M54" s="270"/>
      <c r="N54" s="270"/>
      <c r="O54" s="271"/>
      <c r="P54" s="263"/>
      <c r="Q54" s="263"/>
      <c r="R54" s="261"/>
      <c r="S54" s="261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">
      <c r="A55" s="55"/>
      <c r="B55" s="265"/>
      <c r="C55" s="265"/>
      <c r="D55" s="265"/>
      <c r="E55" s="265"/>
      <c r="F55" s="265"/>
      <c r="G55" s="265"/>
      <c r="H55" s="265"/>
      <c r="I55" s="265"/>
      <c r="J55" s="266"/>
      <c r="K55" s="267"/>
      <c r="L55" s="267"/>
      <c r="M55" s="267"/>
      <c r="N55" s="267"/>
      <c r="O55" s="268"/>
      <c r="P55" s="262"/>
      <c r="Q55" s="262"/>
      <c r="R55" s="260"/>
      <c r="S55" s="260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">
      <c r="A56" s="56"/>
      <c r="B56" s="264"/>
      <c r="C56" s="264"/>
      <c r="D56" s="264"/>
      <c r="E56" s="264"/>
      <c r="F56" s="264"/>
      <c r="G56" s="264"/>
      <c r="H56" s="264"/>
      <c r="I56" s="264"/>
      <c r="J56" s="269"/>
      <c r="K56" s="270"/>
      <c r="L56" s="270"/>
      <c r="M56" s="270"/>
      <c r="N56" s="270"/>
      <c r="O56" s="271"/>
      <c r="P56" s="263"/>
      <c r="Q56" s="263"/>
      <c r="R56" s="261"/>
      <c r="S56" s="261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">
      <c r="A57" s="55"/>
      <c r="B57" s="265"/>
      <c r="C57" s="265"/>
      <c r="D57" s="265"/>
      <c r="E57" s="265"/>
      <c r="F57" s="265"/>
      <c r="G57" s="265"/>
      <c r="H57" s="265"/>
      <c r="I57" s="265"/>
      <c r="J57" s="266"/>
      <c r="K57" s="267"/>
      <c r="L57" s="267"/>
      <c r="M57" s="267"/>
      <c r="N57" s="267"/>
      <c r="O57" s="268"/>
      <c r="P57" s="262"/>
      <c r="Q57" s="262"/>
      <c r="R57" s="260"/>
      <c r="S57" s="260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">
      <c r="A58" s="56"/>
      <c r="B58" s="264"/>
      <c r="C58" s="264"/>
      <c r="D58" s="264"/>
      <c r="E58" s="264"/>
      <c r="F58" s="264"/>
      <c r="G58" s="264"/>
      <c r="H58" s="264"/>
      <c r="I58" s="264"/>
      <c r="J58" s="269"/>
      <c r="K58" s="270"/>
      <c r="L58" s="270"/>
      <c r="M58" s="270"/>
      <c r="N58" s="270"/>
      <c r="O58" s="271"/>
      <c r="P58" s="263"/>
      <c r="Q58" s="263"/>
      <c r="R58" s="261"/>
      <c r="S58" s="261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">
      <c r="A59" s="55"/>
      <c r="B59" s="265"/>
      <c r="C59" s="265"/>
      <c r="D59" s="265"/>
      <c r="E59" s="265"/>
      <c r="F59" s="265"/>
      <c r="G59" s="265"/>
      <c r="H59" s="265"/>
      <c r="I59" s="265"/>
      <c r="J59" s="266"/>
      <c r="K59" s="267"/>
      <c r="L59" s="267"/>
      <c r="M59" s="267"/>
      <c r="N59" s="267"/>
      <c r="O59" s="268"/>
      <c r="P59" s="262"/>
      <c r="Q59" s="262"/>
      <c r="R59" s="260"/>
      <c r="S59" s="260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">
      <c r="A60" s="56"/>
      <c r="B60" s="264"/>
      <c r="C60" s="264"/>
      <c r="D60" s="264"/>
      <c r="E60" s="264"/>
      <c r="F60" s="264"/>
      <c r="G60" s="264"/>
      <c r="H60" s="264"/>
      <c r="I60" s="264"/>
      <c r="J60" s="269"/>
      <c r="K60" s="270"/>
      <c r="L60" s="270"/>
      <c r="M60" s="270"/>
      <c r="N60" s="270"/>
      <c r="O60" s="271"/>
      <c r="P60" s="263"/>
      <c r="Q60" s="263"/>
      <c r="R60" s="261"/>
      <c r="S60" s="261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">
      <c r="A61" s="55"/>
      <c r="B61" s="265"/>
      <c r="C61" s="265"/>
      <c r="D61" s="265"/>
      <c r="E61" s="265"/>
      <c r="F61" s="265"/>
      <c r="G61" s="265"/>
      <c r="H61" s="265"/>
      <c r="I61" s="265"/>
      <c r="J61" s="266"/>
      <c r="K61" s="267"/>
      <c r="L61" s="267"/>
      <c r="M61" s="267"/>
      <c r="N61" s="267"/>
      <c r="O61" s="268"/>
      <c r="P61" s="262"/>
      <c r="Q61" s="262"/>
      <c r="R61" s="260"/>
      <c r="S61" s="260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">
      <c r="A62" s="56"/>
      <c r="B62" s="264"/>
      <c r="C62" s="264"/>
      <c r="D62" s="264"/>
      <c r="E62" s="264"/>
      <c r="F62" s="264"/>
      <c r="G62" s="264"/>
      <c r="H62" s="264"/>
      <c r="I62" s="264"/>
      <c r="J62" s="269"/>
      <c r="K62" s="270"/>
      <c r="L62" s="270"/>
      <c r="M62" s="270"/>
      <c r="N62" s="270"/>
      <c r="O62" s="271"/>
      <c r="P62" s="263"/>
      <c r="Q62" s="263"/>
      <c r="R62" s="261"/>
      <c r="S62" s="261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">
      <c r="A63" s="55"/>
      <c r="B63" s="265"/>
      <c r="C63" s="265"/>
      <c r="D63" s="265"/>
      <c r="E63" s="265"/>
      <c r="F63" s="265"/>
      <c r="G63" s="265"/>
      <c r="H63" s="265"/>
      <c r="I63" s="265"/>
      <c r="J63" s="266"/>
      <c r="K63" s="267"/>
      <c r="L63" s="267"/>
      <c r="M63" s="267"/>
      <c r="N63" s="267"/>
      <c r="O63" s="268"/>
      <c r="P63" s="262"/>
      <c r="Q63" s="262"/>
      <c r="R63" s="260"/>
      <c r="S63" s="260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">
      <c r="A64" s="56"/>
      <c r="B64" s="264"/>
      <c r="C64" s="264"/>
      <c r="D64" s="264"/>
      <c r="E64" s="264"/>
      <c r="F64" s="264"/>
      <c r="G64" s="264"/>
      <c r="H64" s="264"/>
      <c r="I64" s="264"/>
      <c r="J64" s="269"/>
      <c r="K64" s="270"/>
      <c r="L64" s="270"/>
      <c r="M64" s="270"/>
      <c r="N64" s="270"/>
      <c r="O64" s="271"/>
      <c r="P64" s="263"/>
      <c r="Q64" s="263"/>
      <c r="R64" s="261"/>
      <c r="S64" s="261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">
      <c r="A65" s="55"/>
      <c r="B65" s="265"/>
      <c r="C65" s="265"/>
      <c r="D65" s="265"/>
      <c r="E65" s="265"/>
      <c r="F65" s="265"/>
      <c r="G65" s="265"/>
      <c r="H65" s="265"/>
      <c r="I65" s="265"/>
      <c r="J65" s="266"/>
      <c r="K65" s="267"/>
      <c r="L65" s="267"/>
      <c r="M65" s="267"/>
      <c r="N65" s="267"/>
      <c r="O65" s="268"/>
      <c r="P65" s="262"/>
      <c r="Q65" s="262"/>
      <c r="R65" s="260"/>
      <c r="S65" s="260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">
      <c r="A66" s="56"/>
      <c r="B66" s="264"/>
      <c r="C66" s="264"/>
      <c r="D66" s="264"/>
      <c r="E66" s="264"/>
      <c r="F66" s="264"/>
      <c r="G66" s="264"/>
      <c r="H66" s="264"/>
      <c r="I66" s="264"/>
      <c r="J66" s="269"/>
      <c r="K66" s="270"/>
      <c r="L66" s="270"/>
      <c r="M66" s="270"/>
      <c r="N66" s="270"/>
      <c r="O66" s="271"/>
      <c r="P66" s="263"/>
      <c r="Q66" s="263"/>
      <c r="R66" s="261"/>
      <c r="S66" s="261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">
      <c r="A67" s="55"/>
      <c r="B67" s="265"/>
      <c r="C67" s="265"/>
      <c r="D67" s="265"/>
      <c r="E67" s="265"/>
      <c r="F67" s="265"/>
      <c r="G67" s="265"/>
      <c r="H67" s="265"/>
      <c r="I67" s="265"/>
      <c r="J67" s="266"/>
      <c r="K67" s="267"/>
      <c r="L67" s="267"/>
      <c r="M67" s="267"/>
      <c r="N67" s="267"/>
      <c r="O67" s="268"/>
      <c r="P67" s="262"/>
      <c r="Q67" s="262"/>
      <c r="R67" s="260"/>
      <c r="S67" s="260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">
      <c r="A68" s="56"/>
      <c r="B68" s="264"/>
      <c r="C68" s="264"/>
      <c r="D68" s="264"/>
      <c r="E68" s="264"/>
      <c r="F68" s="264"/>
      <c r="G68" s="264"/>
      <c r="H68" s="264"/>
      <c r="I68" s="264"/>
      <c r="J68" s="269"/>
      <c r="K68" s="270"/>
      <c r="L68" s="270"/>
      <c r="M68" s="270"/>
      <c r="N68" s="270"/>
      <c r="O68" s="271"/>
      <c r="P68" s="263"/>
      <c r="Q68" s="263"/>
      <c r="R68" s="261"/>
      <c r="S68" s="261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">
      <c r="A69" s="55"/>
      <c r="B69" s="265"/>
      <c r="C69" s="265"/>
      <c r="D69" s="265"/>
      <c r="E69" s="265"/>
      <c r="F69" s="265"/>
      <c r="G69" s="265"/>
      <c r="H69" s="265"/>
      <c r="I69" s="265"/>
      <c r="J69" s="266"/>
      <c r="K69" s="267"/>
      <c r="L69" s="267"/>
      <c r="M69" s="267"/>
      <c r="N69" s="267"/>
      <c r="O69" s="268"/>
      <c r="P69" s="262"/>
      <c r="Q69" s="262"/>
      <c r="R69" s="260"/>
      <c r="S69" s="260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">
      <c r="A70" s="56"/>
      <c r="B70" s="264"/>
      <c r="C70" s="264"/>
      <c r="D70" s="264"/>
      <c r="E70" s="264"/>
      <c r="F70" s="264"/>
      <c r="G70" s="264"/>
      <c r="H70" s="264"/>
      <c r="I70" s="264"/>
      <c r="J70" s="269"/>
      <c r="K70" s="270"/>
      <c r="L70" s="270"/>
      <c r="M70" s="270"/>
      <c r="N70" s="270"/>
      <c r="O70" s="271"/>
      <c r="P70" s="263"/>
      <c r="Q70" s="263"/>
      <c r="R70" s="261"/>
      <c r="S70" s="261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">
      <c r="A71" s="55"/>
      <c r="B71" s="265"/>
      <c r="C71" s="265"/>
      <c r="D71" s="265"/>
      <c r="E71" s="265"/>
      <c r="F71" s="265"/>
      <c r="G71" s="265"/>
      <c r="H71" s="265"/>
      <c r="I71" s="265"/>
      <c r="J71" s="266"/>
      <c r="K71" s="267"/>
      <c r="L71" s="267"/>
      <c r="M71" s="267"/>
      <c r="N71" s="267"/>
      <c r="O71" s="268"/>
      <c r="P71" s="262"/>
      <c r="Q71" s="262"/>
      <c r="R71" s="260"/>
      <c r="S71" s="260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">
      <c r="A72" s="56"/>
      <c r="B72" s="264"/>
      <c r="C72" s="264"/>
      <c r="D72" s="264"/>
      <c r="E72" s="264"/>
      <c r="F72" s="264"/>
      <c r="G72" s="264"/>
      <c r="H72" s="264"/>
      <c r="I72" s="264"/>
      <c r="J72" s="269"/>
      <c r="K72" s="270"/>
      <c r="L72" s="270"/>
      <c r="M72" s="270"/>
      <c r="N72" s="270"/>
      <c r="O72" s="271"/>
      <c r="P72" s="263"/>
      <c r="Q72" s="263"/>
      <c r="R72" s="261"/>
      <c r="S72" s="261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">
      <c r="A73" s="55"/>
      <c r="B73" s="265"/>
      <c r="C73" s="265"/>
      <c r="D73" s="265"/>
      <c r="E73" s="265"/>
      <c r="F73" s="265"/>
      <c r="G73" s="265"/>
      <c r="H73" s="265"/>
      <c r="I73" s="265"/>
      <c r="J73" s="266"/>
      <c r="K73" s="267"/>
      <c r="L73" s="267"/>
      <c r="M73" s="267"/>
      <c r="N73" s="267"/>
      <c r="O73" s="268"/>
      <c r="P73" s="262"/>
      <c r="Q73" s="262"/>
      <c r="R73" s="260"/>
      <c r="S73" s="260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">
      <c r="A74" s="56"/>
      <c r="B74" s="264"/>
      <c r="C74" s="264"/>
      <c r="D74" s="264"/>
      <c r="E74" s="264"/>
      <c r="F74" s="264"/>
      <c r="G74" s="264"/>
      <c r="H74" s="264"/>
      <c r="I74" s="264"/>
      <c r="J74" s="269"/>
      <c r="K74" s="270"/>
      <c r="L74" s="270"/>
      <c r="M74" s="270"/>
      <c r="N74" s="270"/>
      <c r="O74" s="271"/>
      <c r="P74" s="263"/>
      <c r="Q74" s="263"/>
      <c r="R74" s="261"/>
      <c r="S74" s="261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">
      <c r="A75" s="55"/>
      <c r="B75" s="265"/>
      <c r="C75" s="265"/>
      <c r="D75" s="265"/>
      <c r="E75" s="265"/>
      <c r="F75" s="265"/>
      <c r="G75" s="265"/>
      <c r="H75" s="265"/>
      <c r="I75" s="265"/>
      <c r="J75" s="266"/>
      <c r="K75" s="267"/>
      <c r="L75" s="267"/>
      <c r="M75" s="267"/>
      <c r="N75" s="267"/>
      <c r="O75" s="268"/>
      <c r="P75" s="262"/>
      <c r="Q75" s="262"/>
      <c r="R75" s="260"/>
      <c r="S75" s="260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">
      <c r="A76" s="56"/>
      <c r="B76" s="264"/>
      <c r="C76" s="264"/>
      <c r="D76" s="264"/>
      <c r="E76" s="264"/>
      <c r="F76" s="264"/>
      <c r="G76" s="264"/>
      <c r="H76" s="264"/>
      <c r="I76" s="264"/>
      <c r="J76" s="269"/>
      <c r="K76" s="270"/>
      <c r="L76" s="270"/>
      <c r="M76" s="270"/>
      <c r="N76" s="270"/>
      <c r="O76" s="271"/>
      <c r="P76" s="263"/>
      <c r="Q76" s="263"/>
      <c r="R76" s="261"/>
      <c r="S76" s="261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">
      <c r="A77" s="55"/>
      <c r="B77" s="265"/>
      <c r="C77" s="265"/>
      <c r="D77" s="265"/>
      <c r="E77" s="265"/>
      <c r="F77" s="265"/>
      <c r="G77" s="265"/>
      <c r="H77" s="265"/>
      <c r="I77" s="265"/>
      <c r="J77" s="266"/>
      <c r="K77" s="267"/>
      <c r="L77" s="267"/>
      <c r="M77" s="267"/>
      <c r="N77" s="267"/>
      <c r="O77" s="268"/>
      <c r="P77" s="262"/>
      <c r="Q77" s="262"/>
      <c r="R77" s="260"/>
      <c r="S77" s="260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">
      <c r="A78" s="56"/>
      <c r="B78" s="264"/>
      <c r="C78" s="264"/>
      <c r="D78" s="264"/>
      <c r="E78" s="264"/>
      <c r="F78" s="264"/>
      <c r="G78" s="264"/>
      <c r="H78" s="264"/>
      <c r="I78" s="264"/>
      <c r="J78" s="269"/>
      <c r="K78" s="270"/>
      <c r="L78" s="270"/>
      <c r="M78" s="270"/>
      <c r="N78" s="270"/>
      <c r="O78" s="271"/>
      <c r="P78" s="263"/>
      <c r="Q78" s="263"/>
      <c r="R78" s="261"/>
      <c r="S78" s="261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">
      <c r="A79" s="55"/>
      <c r="B79" s="265"/>
      <c r="C79" s="265"/>
      <c r="D79" s="265"/>
      <c r="E79" s="265"/>
      <c r="F79" s="265"/>
      <c r="G79" s="265"/>
      <c r="H79" s="265"/>
      <c r="I79" s="265"/>
      <c r="J79" s="266"/>
      <c r="K79" s="267"/>
      <c r="L79" s="267"/>
      <c r="M79" s="267"/>
      <c r="N79" s="267"/>
      <c r="O79" s="268"/>
      <c r="P79" s="262"/>
      <c r="Q79" s="262"/>
      <c r="R79" s="260"/>
      <c r="S79" s="260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">
      <c r="A80" s="56"/>
      <c r="B80" s="264"/>
      <c r="C80" s="264"/>
      <c r="D80" s="264"/>
      <c r="E80" s="264"/>
      <c r="F80" s="264"/>
      <c r="G80" s="264"/>
      <c r="H80" s="264"/>
      <c r="I80" s="264"/>
      <c r="J80" s="269"/>
      <c r="K80" s="270"/>
      <c r="L80" s="270"/>
      <c r="M80" s="270"/>
      <c r="N80" s="270"/>
      <c r="O80" s="271"/>
      <c r="P80" s="263"/>
      <c r="Q80" s="263"/>
      <c r="R80" s="261"/>
      <c r="S80" s="261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">
      <c r="A81" s="55"/>
      <c r="B81" s="265"/>
      <c r="C81" s="265"/>
      <c r="D81" s="265"/>
      <c r="E81" s="265"/>
      <c r="F81" s="265"/>
      <c r="G81" s="265"/>
      <c r="H81" s="265"/>
      <c r="I81" s="265"/>
      <c r="J81" s="266"/>
      <c r="K81" s="267"/>
      <c r="L81" s="267"/>
      <c r="M81" s="267"/>
      <c r="N81" s="267"/>
      <c r="O81" s="268"/>
      <c r="P81" s="262"/>
      <c r="Q81" s="262"/>
      <c r="R81" s="260"/>
      <c r="S81" s="260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">
      <c r="A82" s="56"/>
      <c r="B82" s="264"/>
      <c r="C82" s="264"/>
      <c r="D82" s="264"/>
      <c r="E82" s="264"/>
      <c r="F82" s="264"/>
      <c r="G82" s="264"/>
      <c r="H82" s="264"/>
      <c r="I82" s="264"/>
      <c r="J82" s="269"/>
      <c r="K82" s="270"/>
      <c r="L82" s="270"/>
      <c r="M82" s="270"/>
      <c r="N82" s="270"/>
      <c r="O82" s="271"/>
      <c r="P82" s="263"/>
      <c r="Q82" s="263"/>
      <c r="R82" s="261"/>
      <c r="S82" s="261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">
      <c r="A83" s="55"/>
      <c r="B83" s="265"/>
      <c r="C83" s="265"/>
      <c r="D83" s="265"/>
      <c r="E83" s="265"/>
      <c r="F83" s="265"/>
      <c r="G83" s="265"/>
      <c r="H83" s="265"/>
      <c r="I83" s="265"/>
      <c r="J83" s="266"/>
      <c r="K83" s="267"/>
      <c r="L83" s="267"/>
      <c r="M83" s="267"/>
      <c r="N83" s="267"/>
      <c r="O83" s="268"/>
      <c r="P83" s="262"/>
      <c r="Q83" s="262"/>
      <c r="R83" s="260"/>
      <c r="S83" s="260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">
      <c r="A84" s="56"/>
      <c r="B84" s="264"/>
      <c r="C84" s="264"/>
      <c r="D84" s="264"/>
      <c r="E84" s="264"/>
      <c r="F84" s="264"/>
      <c r="G84" s="264"/>
      <c r="H84" s="264"/>
      <c r="I84" s="264"/>
      <c r="J84" s="269"/>
      <c r="K84" s="270"/>
      <c r="L84" s="270"/>
      <c r="M84" s="270"/>
      <c r="N84" s="270"/>
      <c r="O84" s="271"/>
      <c r="P84" s="263"/>
      <c r="Q84" s="263"/>
      <c r="R84" s="261"/>
      <c r="S84" s="261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">
      <c r="A85" s="55"/>
      <c r="B85" s="265"/>
      <c r="C85" s="265"/>
      <c r="D85" s="265"/>
      <c r="E85" s="265"/>
      <c r="F85" s="265"/>
      <c r="G85" s="265"/>
      <c r="H85" s="265"/>
      <c r="I85" s="265"/>
      <c r="J85" s="266"/>
      <c r="K85" s="267"/>
      <c r="L85" s="267"/>
      <c r="M85" s="267"/>
      <c r="N85" s="267"/>
      <c r="O85" s="268"/>
      <c r="P85" s="262"/>
      <c r="Q85" s="262"/>
      <c r="R85" s="260"/>
      <c r="S85" s="260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">
      <c r="A86" s="56"/>
      <c r="B86" s="264"/>
      <c r="C86" s="264"/>
      <c r="D86" s="264"/>
      <c r="E86" s="264"/>
      <c r="F86" s="264"/>
      <c r="G86" s="264"/>
      <c r="H86" s="264"/>
      <c r="I86" s="264"/>
      <c r="J86" s="269"/>
      <c r="K86" s="270"/>
      <c r="L86" s="270"/>
      <c r="M86" s="270"/>
      <c r="N86" s="270"/>
      <c r="O86" s="271"/>
      <c r="P86" s="263"/>
      <c r="Q86" s="263"/>
      <c r="R86" s="261"/>
      <c r="S86" s="261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">
      <c r="A87" s="55"/>
      <c r="B87" s="265"/>
      <c r="C87" s="265"/>
      <c r="D87" s="265"/>
      <c r="E87" s="265"/>
      <c r="F87" s="265"/>
      <c r="G87" s="265"/>
      <c r="H87" s="265"/>
      <c r="I87" s="265"/>
      <c r="J87" s="266"/>
      <c r="K87" s="267"/>
      <c r="L87" s="267"/>
      <c r="M87" s="267"/>
      <c r="N87" s="267"/>
      <c r="O87" s="268"/>
      <c r="P87" s="262"/>
      <c r="Q87" s="262"/>
      <c r="R87" s="260"/>
      <c r="S87" s="260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">
      <c r="A88" s="56"/>
      <c r="B88" s="264"/>
      <c r="C88" s="264"/>
      <c r="D88" s="264"/>
      <c r="E88" s="264"/>
      <c r="F88" s="264"/>
      <c r="G88" s="264"/>
      <c r="H88" s="264"/>
      <c r="I88" s="264"/>
      <c r="J88" s="269"/>
      <c r="K88" s="270"/>
      <c r="L88" s="270"/>
      <c r="M88" s="270"/>
      <c r="N88" s="270"/>
      <c r="O88" s="271"/>
      <c r="P88" s="263"/>
      <c r="Q88" s="263"/>
      <c r="R88" s="261"/>
      <c r="S88" s="261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">
      <c r="A89" s="55"/>
      <c r="B89" s="265"/>
      <c r="C89" s="265"/>
      <c r="D89" s="265"/>
      <c r="E89" s="265"/>
      <c r="F89" s="265"/>
      <c r="G89" s="265"/>
      <c r="H89" s="265"/>
      <c r="I89" s="265"/>
      <c r="J89" s="266"/>
      <c r="K89" s="267"/>
      <c r="L89" s="267"/>
      <c r="M89" s="267"/>
      <c r="N89" s="267"/>
      <c r="O89" s="268"/>
      <c r="P89" s="262"/>
      <c r="Q89" s="262"/>
      <c r="R89" s="260"/>
      <c r="S89" s="260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">
      <c r="A90" s="56"/>
      <c r="B90" s="264"/>
      <c r="C90" s="264"/>
      <c r="D90" s="264"/>
      <c r="E90" s="264"/>
      <c r="F90" s="264"/>
      <c r="G90" s="264"/>
      <c r="H90" s="264"/>
      <c r="I90" s="264"/>
      <c r="J90" s="269"/>
      <c r="K90" s="270"/>
      <c r="L90" s="270"/>
      <c r="M90" s="270"/>
      <c r="N90" s="270"/>
      <c r="O90" s="271"/>
      <c r="P90" s="263"/>
      <c r="Q90" s="263"/>
      <c r="R90" s="261"/>
      <c r="S90" s="261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">
      <c r="A91" s="55"/>
      <c r="B91" s="265"/>
      <c r="C91" s="265"/>
      <c r="D91" s="265"/>
      <c r="E91" s="265"/>
      <c r="F91" s="265"/>
      <c r="G91" s="265"/>
      <c r="H91" s="265"/>
      <c r="I91" s="265"/>
      <c r="J91" s="266"/>
      <c r="K91" s="267"/>
      <c r="L91" s="267"/>
      <c r="M91" s="267"/>
      <c r="N91" s="267"/>
      <c r="O91" s="268"/>
      <c r="P91" s="262"/>
      <c r="Q91" s="262"/>
      <c r="R91" s="260"/>
      <c r="S91" s="260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">
      <c r="A92" s="56"/>
      <c r="B92" s="264"/>
      <c r="C92" s="264"/>
      <c r="D92" s="264"/>
      <c r="E92" s="264"/>
      <c r="F92" s="264"/>
      <c r="G92" s="264"/>
      <c r="H92" s="264"/>
      <c r="I92" s="264"/>
      <c r="J92" s="269"/>
      <c r="K92" s="270"/>
      <c r="L92" s="270"/>
      <c r="M92" s="270"/>
      <c r="N92" s="270"/>
      <c r="O92" s="271"/>
      <c r="P92" s="263"/>
      <c r="Q92" s="263"/>
      <c r="R92" s="261"/>
      <c r="S92" s="261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">
      <c r="A93" s="55"/>
      <c r="B93" s="265"/>
      <c r="C93" s="265"/>
      <c r="D93" s="265"/>
      <c r="E93" s="265"/>
      <c r="F93" s="265"/>
      <c r="G93" s="265"/>
      <c r="H93" s="265"/>
      <c r="I93" s="265"/>
      <c r="J93" s="266"/>
      <c r="K93" s="267"/>
      <c r="L93" s="267"/>
      <c r="M93" s="267"/>
      <c r="N93" s="267"/>
      <c r="O93" s="268"/>
      <c r="P93" s="262"/>
      <c r="Q93" s="262"/>
      <c r="R93" s="260"/>
      <c r="S93" s="260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">
      <c r="A94" s="56"/>
      <c r="B94" s="264"/>
      <c r="C94" s="264"/>
      <c r="D94" s="264"/>
      <c r="E94" s="264"/>
      <c r="F94" s="264"/>
      <c r="G94" s="264"/>
      <c r="H94" s="264"/>
      <c r="I94" s="264"/>
      <c r="J94" s="269"/>
      <c r="K94" s="270"/>
      <c r="L94" s="270"/>
      <c r="M94" s="270"/>
      <c r="N94" s="270"/>
      <c r="O94" s="271"/>
      <c r="P94" s="263"/>
      <c r="Q94" s="263"/>
      <c r="R94" s="261"/>
      <c r="S94" s="261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">
      <c r="A95" s="55"/>
      <c r="B95" s="265"/>
      <c r="C95" s="265"/>
      <c r="D95" s="265"/>
      <c r="E95" s="265"/>
      <c r="F95" s="265"/>
      <c r="G95" s="265"/>
      <c r="H95" s="265"/>
      <c r="I95" s="265"/>
      <c r="J95" s="266"/>
      <c r="K95" s="267"/>
      <c r="L95" s="267"/>
      <c r="M95" s="267"/>
      <c r="N95" s="267"/>
      <c r="O95" s="268"/>
      <c r="P95" s="262"/>
      <c r="Q95" s="262"/>
      <c r="R95" s="260"/>
      <c r="S95" s="260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">
      <c r="A96" s="56"/>
      <c r="B96" s="264"/>
      <c r="C96" s="264"/>
      <c r="D96" s="264"/>
      <c r="E96" s="264"/>
      <c r="F96" s="264"/>
      <c r="G96" s="264"/>
      <c r="H96" s="264"/>
      <c r="I96" s="264"/>
      <c r="J96" s="269"/>
      <c r="K96" s="270"/>
      <c r="L96" s="270"/>
      <c r="M96" s="270"/>
      <c r="N96" s="270"/>
      <c r="O96" s="271"/>
      <c r="P96" s="263"/>
      <c r="Q96" s="263"/>
      <c r="R96" s="261"/>
      <c r="S96" s="261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">
      <c r="A97" s="55"/>
      <c r="B97" s="265"/>
      <c r="C97" s="265"/>
      <c r="D97" s="265"/>
      <c r="E97" s="265"/>
      <c r="F97" s="265"/>
      <c r="G97" s="265"/>
      <c r="H97" s="265"/>
      <c r="I97" s="265"/>
      <c r="J97" s="266"/>
      <c r="K97" s="267"/>
      <c r="L97" s="267"/>
      <c r="M97" s="267"/>
      <c r="N97" s="267"/>
      <c r="O97" s="268"/>
      <c r="P97" s="262"/>
      <c r="Q97" s="262"/>
      <c r="R97" s="260"/>
      <c r="S97" s="260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">
      <c r="A98" s="56"/>
      <c r="B98" s="264"/>
      <c r="C98" s="264"/>
      <c r="D98" s="264"/>
      <c r="E98" s="264"/>
      <c r="F98" s="264"/>
      <c r="G98" s="264"/>
      <c r="H98" s="264"/>
      <c r="I98" s="264"/>
      <c r="J98" s="269"/>
      <c r="K98" s="270"/>
      <c r="L98" s="270"/>
      <c r="M98" s="270"/>
      <c r="N98" s="270"/>
      <c r="O98" s="271"/>
      <c r="P98" s="263"/>
      <c r="Q98" s="263"/>
      <c r="R98" s="261"/>
      <c r="S98" s="261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">
      <c r="A99" s="55"/>
      <c r="B99" s="265"/>
      <c r="C99" s="265"/>
      <c r="D99" s="265"/>
      <c r="E99" s="265"/>
      <c r="F99" s="265"/>
      <c r="G99" s="265"/>
      <c r="H99" s="265"/>
      <c r="I99" s="265"/>
      <c r="J99" s="266"/>
      <c r="K99" s="267"/>
      <c r="L99" s="267"/>
      <c r="M99" s="267"/>
      <c r="N99" s="267"/>
      <c r="O99" s="268"/>
      <c r="P99" s="262"/>
      <c r="Q99" s="262"/>
      <c r="R99" s="260"/>
      <c r="S99" s="260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">
      <c r="A100" s="56"/>
      <c r="B100" s="264"/>
      <c r="C100" s="264"/>
      <c r="D100" s="264"/>
      <c r="E100" s="264"/>
      <c r="F100" s="264"/>
      <c r="G100" s="264"/>
      <c r="H100" s="264"/>
      <c r="I100" s="264"/>
      <c r="J100" s="269"/>
      <c r="K100" s="270"/>
      <c r="L100" s="270"/>
      <c r="M100" s="270"/>
      <c r="N100" s="270"/>
      <c r="O100" s="271"/>
      <c r="P100" s="263"/>
      <c r="Q100" s="263"/>
      <c r="R100" s="261"/>
      <c r="S100" s="261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">
      <c r="A101" s="55"/>
      <c r="B101" s="265"/>
      <c r="C101" s="265"/>
      <c r="D101" s="265"/>
      <c r="E101" s="265"/>
      <c r="F101" s="265"/>
      <c r="G101" s="265"/>
      <c r="H101" s="265"/>
      <c r="I101" s="265"/>
      <c r="J101" s="266"/>
      <c r="K101" s="267"/>
      <c r="L101" s="267"/>
      <c r="M101" s="267"/>
      <c r="N101" s="267"/>
      <c r="O101" s="268"/>
      <c r="P101" s="262"/>
      <c r="Q101" s="262"/>
      <c r="R101" s="260"/>
      <c r="S101" s="260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">
      <c r="A102" s="56"/>
      <c r="B102" s="264"/>
      <c r="C102" s="264"/>
      <c r="D102" s="264"/>
      <c r="E102" s="264"/>
      <c r="F102" s="264"/>
      <c r="G102" s="264"/>
      <c r="H102" s="264"/>
      <c r="I102" s="264"/>
      <c r="J102" s="269"/>
      <c r="K102" s="270"/>
      <c r="L102" s="270"/>
      <c r="M102" s="270"/>
      <c r="N102" s="270"/>
      <c r="O102" s="271"/>
      <c r="P102" s="263"/>
      <c r="Q102" s="263"/>
      <c r="R102" s="261"/>
      <c r="S102" s="261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">
      <c r="A103" s="55"/>
      <c r="B103" s="265"/>
      <c r="C103" s="265"/>
      <c r="D103" s="265"/>
      <c r="E103" s="265"/>
      <c r="F103" s="265"/>
      <c r="G103" s="265"/>
      <c r="H103" s="265"/>
      <c r="I103" s="265"/>
      <c r="J103" s="266"/>
      <c r="K103" s="267"/>
      <c r="L103" s="267"/>
      <c r="M103" s="267"/>
      <c r="N103" s="267"/>
      <c r="O103" s="268"/>
      <c r="P103" s="262"/>
      <c r="Q103" s="262"/>
      <c r="R103" s="260"/>
      <c r="S103" s="260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">
      <c r="A104" s="56"/>
      <c r="B104" s="264"/>
      <c r="C104" s="264"/>
      <c r="D104" s="264"/>
      <c r="E104" s="264"/>
      <c r="F104" s="264"/>
      <c r="G104" s="264"/>
      <c r="H104" s="264"/>
      <c r="I104" s="264"/>
      <c r="J104" s="269"/>
      <c r="K104" s="270"/>
      <c r="L104" s="270"/>
      <c r="M104" s="270"/>
      <c r="N104" s="270"/>
      <c r="O104" s="271"/>
      <c r="P104" s="263"/>
      <c r="Q104" s="263"/>
      <c r="R104" s="261"/>
      <c r="S104" s="261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">
      <c r="A105" s="55"/>
      <c r="B105" s="265"/>
      <c r="C105" s="265"/>
      <c r="D105" s="265"/>
      <c r="E105" s="265"/>
      <c r="F105" s="265"/>
      <c r="G105" s="265"/>
      <c r="H105" s="265"/>
      <c r="I105" s="265"/>
      <c r="J105" s="266"/>
      <c r="K105" s="267"/>
      <c r="L105" s="267"/>
      <c r="M105" s="267"/>
      <c r="N105" s="267"/>
      <c r="O105" s="268"/>
      <c r="P105" s="262"/>
      <c r="Q105" s="262"/>
      <c r="R105" s="260"/>
      <c r="S105" s="260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">
      <c r="A106" s="56"/>
      <c r="B106" s="264"/>
      <c r="C106" s="264"/>
      <c r="D106" s="264"/>
      <c r="E106" s="264"/>
      <c r="F106" s="264"/>
      <c r="G106" s="264"/>
      <c r="H106" s="264"/>
      <c r="I106" s="264"/>
      <c r="J106" s="269"/>
      <c r="K106" s="270"/>
      <c r="L106" s="270"/>
      <c r="M106" s="270"/>
      <c r="N106" s="270"/>
      <c r="O106" s="271"/>
      <c r="P106" s="263"/>
      <c r="Q106" s="263"/>
      <c r="R106" s="261"/>
      <c r="S106" s="261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">
      <c r="A107" s="55"/>
      <c r="B107" s="265"/>
      <c r="C107" s="265"/>
      <c r="D107" s="265"/>
      <c r="E107" s="265"/>
      <c r="F107" s="265"/>
      <c r="G107" s="265"/>
      <c r="H107" s="265"/>
      <c r="I107" s="265"/>
      <c r="J107" s="266"/>
      <c r="K107" s="267"/>
      <c r="L107" s="267"/>
      <c r="M107" s="267"/>
      <c r="N107" s="267"/>
      <c r="O107" s="268"/>
      <c r="P107" s="262"/>
      <c r="Q107" s="262"/>
      <c r="R107" s="260"/>
      <c r="S107" s="260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">
      <c r="A108" s="56"/>
      <c r="B108" s="264"/>
      <c r="C108" s="264"/>
      <c r="D108" s="264"/>
      <c r="E108" s="264"/>
      <c r="F108" s="264"/>
      <c r="G108" s="264"/>
      <c r="H108" s="264"/>
      <c r="I108" s="264"/>
      <c r="J108" s="269"/>
      <c r="K108" s="270"/>
      <c r="L108" s="270"/>
      <c r="M108" s="270"/>
      <c r="N108" s="270"/>
      <c r="O108" s="271"/>
      <c r="P108" s="263"/>
      <c r="Q108" s="263"/>
      <c r="R108" s="261"/>
      <c r="S108" s="261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">
      <c r="A109" s="55"/>
      <c r="B109" s="265"/>
      <c r="C109" s="265"/>
      <c r="D109" s="265"/>
      <c r="E109" s="265"/>
      <c r="F109" s="265"/>
      <c r="G109" s="265"/>
      <c r="H109" s="265"/>
      <c r="I109" s="265"/>
      <c r="J109" s="266"/>
      <c r="K109" s="267"/>
      <c r="L109" s="267"/>
      <c r="M109" s="267"/>
      <c r="N109" s="267"/>
      <c r="O109" s="268"/>
      <c r="P109" s="262"/>
      <c r="Q109" s="262"/>
      <c r="R109" s="260"/>
      <c r="S109" s="260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">
      <c r="A110" s="56"/>
      <c r="B110" s="264"/>
      <c r="C110" s="264"/>
      <c r="D110" s="264"/>
      <c r="E110" s="264"/>
      <c r="F110" s="264"/>
      <c r="G110" s="264"/>
      <c r="H110" s="264"/>
      <c r="I110" s="264"/>
      <c r="J110" s="269"/>
      <c r="K110" s="270"/>
      <c r="L110" s="270"/>
      <c r="M110" s="270"/>
      <c r="N110" s="270"/>
      <c r="O110" s="271"/>
      <c r="P110" s="263"/>
      <c r="Q110" s="263"/>
      <c r="R110" s="261"/>
      <c r="S110" s="261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">
      <c r="A111" s="55"/>
      <c r="B111" s="265"/>
      <c r="C111" s="265"/>
      <c r="D111" s="265"/>
      <c r="E111" s="265"/>
      <c r="F111" s="265"/>
      <c r="G111" s="265"/>
      <c r="H111" s="265"/>
      <c r="I111" s="265"/>
      <c r="J111" s="266"/>
      <c r="K111" s="267"/>
      <c r="L111" s="267"/>
      <c r="M111" s="267"/>
      <c r="N111" s="267"/>
      <c r="O111" s="268"/>
      <c r="P111" s="262"/>
      <c r="Q111" s="262"/>
      <c r="R111" s="260"/>
      <c r="S111" s="26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">
      <c r="A112" s="56"/>
      <c r="B112" s="264"/>
      <c r="C112" s="264"/>
      <c r="D112" s="264"/>
      <c r="E112" s="264"/>
      <c r="F112" s="264"/>
      <c r="G112" s="264"/>
      <c r="H112" s="264"/>
      <c r="I112" s="264"/>
      <c r="J112" s="269"/>
      <c r="K112" s="270"/>
      <c r="L112" s="270"/>
      <c r="M112" s="270"/>
      <c r="N112" s="270"/>
      <c r="O112" s="271"/>
      <c r="P112" s="263"/>
      <c r="Q112" s="263"/>
      <c r="R112" s="261"/>
      <c r="S112" s="261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2">
      <c r="A113" s="55"/>
      <c r="B113" s="265"/>
      <c r="C113" s="265"/>
      <c r="D113" s="265"/>
      <c r="E113" s="265"/>
      <c r="F113" s="265"/>
      <c r="G113" s="265"/>
      <c r="H113" s="265"/>
      <c r="I113" s="265"/>
      <c r="J113" s="266"/>
      <c r="K113" s="267"/>
      <c r="L113" s="267"/>
      <c r="M113" s="267"/>
      <c r="N113" s="267"/>
      <c r="O113" s="268"/>
      <c r="P113" s="262"/>
      <c r="Q113" s="262"/>
      <c r="R113" s="260"/>
      <c r="S113" s="26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2"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2"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20:38" x14ac:dyDescent="0.2"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20:38" x14ac:dyDescent="0.2"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20:38" x14ac:dyDescent="0.2"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20:38" x14ac:dyDescent="0.2"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20:38" x14ac:dyDescent="0.2"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20:38" x14ac:dyDescent="0.2"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20:38" x14ac:dyDescent="0.2"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20:38" x14ac:dyDescent="0.2"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20:38" x14ac:dyDescent="0.2"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20:38" x14ac:dyDescent="0.2"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20:38" x14ac:dyDescent="0.2"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20:38" x14ac:dyDescent="0.2"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20:38" x14ac:dyDescent="0.2"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20:38" x14ac:dyDescent="0.2"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20:38" x14ac:dyDescent="0.2"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20:38" x14ac:dyDescent="0.2"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20:38" x14ac:dyDescent="0.2"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20:38" x14ac:dyDescent="0.2"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20:38" x14ac:dyDescent="0.2"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20:38" x14ac:dyDescent="0.2"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20:38" x14ac:dyDescent="0.2"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20:38" x14ac:dyDescent="0.2"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20:38" x14ac:dyDescent="0.2"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20:38" x14ac:dyDescent="0.2"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20:38" x14ac:dyDescent="0.2"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20:38" x14ac:dyDescent="0.2"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20:38" x14ac:dyDescent="0.2"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20:38" x14ac:dyDescent="0.2"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20:38" x14ac:dyDescent="0.2"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20:38" x14ac:dyDescent="0.2"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20:38" x14ac:dyDescent="0.2"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20:38" x14ac:dyDescent="0.2"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21:38" x14ac:dyDescent="0.2"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21:38" x14ac:dyDescent="0.2"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21:38" x14ac:dyDescent="0.2"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21:38" x14ac:dyDescent="0.2"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21:38" x14ac:dyDescent="0.2"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21:38" x14ac:dyDescent="0.2"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21:38" x14ac:dyDescent="0.2"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21:38" x14ac:dyDescent="0.2"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21:38" x14ac:dyDescent="0.2"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21:38" x14ac:dyDescent="0.2"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21:38" x14ac:dyDescent="0.2"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21:38" x14ac:dyDescent="0.2"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21:38" x14ac:dyDescent="0.2"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21:38" x14ac:dyDescent="0.2"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21:38" x14ac:dyDescent="0.2"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21:38" x14ac:dyDescent="0.2"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21:38" x14ac:dyDescent="0.2"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21:38" x14ac:dyDescent="0.2"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21:38" x14ac:dyDescent="0.2"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21:38" x14ac:dyDescent="0.2"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21:38" x14ac:dyDescent="0.2"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21:38" x14ac:dyDescent="0.2"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21:38" x14ac:dyDescent="0.2"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21:38" x14ac:dyDescent="0.2"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21:38" x14ac:dyDescent="0.2"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21:38" x14ac:dyDescent="0.2"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21:38" x14ac:dyDescent="0.2"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21:38" x14ac:dyDescent="0.2"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21:38" x14ac:dyDescent="0.2"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21:38" x14ac:dyDescent="0.2"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21:38" x14ac:dyDescent="0.2"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21:38" x14ac:dyDescent="0.2"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21:38" x14ac:dyDescent="0.2"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21:38" x14ac:dyDescent="0.2"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21:38" x14ac:dyDescent="0.2"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21:38" x14ac:dyDescent="0.2"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21:38" x14ac:dyDescent="0.2"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21:38" x14ac:dyDescent="0.2"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21:38" x14ac:dyDescent="0.2"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21:38" x14ac:dyDescent="0.2"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21:38" x14ac:dyDescent="0.2"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21:38" x14ac:dyDescent="0.2"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21:38" x14ac:dyDescent="0.2"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21:38" x14ac:dyDescent="0.2"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21:38" x14ac:dyDescent="0.2"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21:38" x14ac:dyDescent="0.2"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21:38" x14ac:dyDescent="0.2"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21:38" x14ac:dyDescent="0.2"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21:38" x14ac:dyDescent="0.2"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21:38" x14ac:dyDescent="0.2"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21:38" x14ac:dyDescent="0.2"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21:38" x14ac:dyDescent="0.2"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21:38" x14ac:dyDescent="0.2"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21:38" x14ac:dyDescent="0.2"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21:38" x14ac:dyDescent="0.2"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21:38" x14ac:dyDescent="0.2"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21:38" x14ac:dyDescent="0.2"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21:38" x14ac:dyDescent="0.2"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21:38" x14ac:dyDescent="0.2"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21:38" x14ac:dyDescent="0.2"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21:38" x14ac:dyDescent="0.2"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21:38" x14ac:dyDescent="0.2"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21:38" x14ac:dyDescent="0.2"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21:38" x14ac:dyDescent="0.2"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21:38" x14ac:dyDescent="0.2"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21:38" x14ac:dyDescent="0.2"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21:38" x14ac:dyDescent="0.2"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21:38" x14ac:dyDescent="0.2"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21:38" x14ac:dyDescent="0.2"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21:38" x14ac:dyDescent="0.2"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21:38" x14ac:dyDescent="0.2"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21:38" x14ac:dyDescent="0.2"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21:38" x14ac:dyDescent="0.2"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21:38" x14ac:dyDescent="0.2"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21:38" x14ac:dyDescent="0.2"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21:38" x14ac:dyDescent="0.2"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21:38" x14ac:dyDescent="0.2"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21:38" x14ac:dyDescent="0.2"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21:38" x14ac:dyDescent="0.2"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21:38" x14ac:dyDescent="0.2"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21:38" x14ac:dyDescent="0.2"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21:38" x14ac:dyDescent="0.2"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21:38" x14ac:dyDescent="0.2"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21:38" x14ac:dyDescent="0.2"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21:38" x14ac:dyDescent="0.2"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21:38" x14ac:dyDescent="0.2"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21:38" x14ac:dyDescent="0.2"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21:38" x14ac:dyDescent="0.2"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21:38" x14ac:dyDescent="0.2"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21:38" x14ac:dyDescent="0.2"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21:38" x14ac:dyDescent="0.2"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21:38" x14ac:dyDescent="0.2"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21:38" x14ac:dyDescent="0.2"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21:38" x14ac:dyDescent="0.2"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21:38" x14ac:dyDescent="0.2"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21:38" x14ac:dyDescent="0.2"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21:38" x14ac:dyDescent="0.2"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21:38" x14ac:dyDescent="0.2"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21:38" x14ac:dyDescent="0.2"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21:38" x14ac:dyDescent="0.2"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21:38" x14ac:dyDescent="0.2"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21:38" x14ac:dyDescent="0.2"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21:38" x14ac:dyDescent="0.2"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21:38" x14ac:dyDescent="0.2"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21:38" x14ac:dyDescent="0.2"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21:38" x14ac:dyDescent="0.2"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21:38" x14ac:dyDescent="0.2"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21:38" x14ac:dyDescent="0.2"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21:38" x14ac:dyDescent="0.2"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21:38" x14ac:dyDescent="0.2"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21:38" x14ac:dyDescent="0.2"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21:38" x14ac:dyDescent="0.2"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21:38" x14ac:dyDescent="0.2"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21:38" x14ac:dyDescent="0.2"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21:38" x14ac:dyDescent="0.2"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21:38" x14ac:dyDescent="0.2"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21:38" x14ac:dyDescent="0.2"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21:38" x14ac:dyDescent="0.2"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21:38" x14ac:dyDescent="0.2"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21:38" x14ac:dyDescent="0.2"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21:38" x14ac:dyDescent="0.2"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21:38" x14ac:dyDescent="0.2"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21:38" x14ac:dyDescent="0.2"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21:38" x14ac:dyDescent="0.2"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21:38" x14ac:dyDescent="0.2"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21:38" x14ac:dyDescent="0.2"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21:38" x14ac:dyDescent="0.2"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21:38" x14ac:dyDescent="0.2"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21:38" x14ac:dyDescent="0.2"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21:38" x14ac:dyDescent="0.2"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21:38" x14ac:dyDescent="0.2"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21:38" x14ac:dyDescent="0.2"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21:38" x14ac:dyDescent="0.2"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21:38" x14ac:dyDescent="0.2"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21:38" x14ac:dyDescent="0.2"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21:38" x14ac:dyDescent="0.2"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21:38" x14ac:dyDescent="0.2"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21:38" x14ac:dyDescent="0.2"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21:38" x14ac:dyDescent="0.2"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21:38" x14ac:dyDescent="0.2"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21:38" x14ac:dyDescent="0.2"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21:38" x14ac:dyDescent="0.2"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21:38" x14ac:dyDescent="0.2"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21:38" x14ac:dyDescent="0.2"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21:38" x14ac:dyDescent="0.2"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21:38" x14ac:dyDescent="0.2"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21:38" x14ac:dyDescent="0.2"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21:38" x14ac:dyDescent="0.2"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21:38" x14ac:dyDescent="0.2"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21:38" x14ac:dyDescent="0.2"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21:38" x14ac:dyDescent="0.2"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21:38" x14ac:dyDescent="0.2"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21:38" x14ac:dyDescent="0.2"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21:38" x14ac:dyDescent="0.2"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21:38" x14ac:dyDescent="0.2"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21:38" x14ac:dyDescent="0.2"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21:38" x14ac:dyDescent="0.2"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21:38" x14ac:dyDescent="0.2"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21:38" x14ac:dyDescent="0.2"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21:38" x14ac:dyDescent="0.2"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21:38" x14ac:dyDescent="0.2"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21:38" x14ac:dyDescent="0.2"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21:38" x14ac:dyDescent="0.2"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21:38" x14ac:dyDescent="0.2"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21:38" x14ac:dyDescent="0.2"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21:38" x14ac:dyDescent="0.2"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21:38" x14ac:dyDescent="0.2"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21:38" x14ac:dyDescent="0.2"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21:38" x14ac:dyDescent="0.2"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21:38" x14ac:dyDescent="0.2"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21:38" x14ac:dyDescent="0.2"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21:38" x14ac:dyDescent="0.2"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21:38" x14ac:dyDescent="0.2"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21:38" x14ac:dyDescent="0.2"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21:38" x14ac:dyDescent="0.2"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21:38" x14ac:dyDescent="0.2"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21:38" x14ac:dyDescent="0.2"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21:38" x14ac:dyDescent="0.2"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21:38" x14ac:dyDescent="0.2"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21:38" x14ac:dyDescent="0.2"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21:38" x14ac:dyDescent="0.2"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21:38" x14ac:dyDescent="0.2"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21:38" x14ac:dyDescent="0.2"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21:38" x14ac:dyDescent="0.2"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21:38" x14ac:dyDescent="0.2"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21:38" x14ac:dyDescent="0.2"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21:38" x14ac:dyDescent="0.2"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21:38" x14ac:dyDescent="0.2"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21:38" x14ac:dyDescent="0.2"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21:38" x14ac:dyDescent="0.2"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21:38" x14ac:dyDescent="0.2"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21:38" x14ac:dyDescent="0.2"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21:38" x14ac:dyDescent="0.2"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</sheetData>
  <protectedRanges>
    <protectedRange sqref="C4 P4:P5 A11:S113" name="Outras Manutenções"/>
  </protectedRanges>
  <mergeCells count="432">
    <mergeCell ref="B112:I112"/>
    <mergeCell ref="J112:O112"/>
    <mergeCell ref="P112:Q112"/>
    <mergeCell ref="R112:S112"/>
    <mergeCell ref="B113:I113"/>
    <mergeCell ref="J113:O113"/>
    <mergeCell ref="P113:Q113"/>
    <mergeCell ref="R113:S113"/>
    <mergeCell ref="B110:I110"/>
    <mergeCell ref="J110:O110"/>
    <mergeCell ref="P110:Q110"/>
    <mergeCell ref="R110:S110"/>
    <mergeCell ref="B111:I111"/>
    <mergeCell ref="J111:O111"/>
    <mergeCell ref="P111:Q111"/>
    <mergeCell ref="R111:S111"/>
    <mergeCell ref="B108:I108"/>
    <mergeCell ref="J108:O108"/>
    <mergeCell ref="P108:Q108"/>
    <mergeCell ref="R108:S108"/>
    <mergeCell ref="B109:I109"/>
    <mergeCell ref="J109:O109"/>
    <mergeCell ref="P109:Q109"/>
    <mergeCell ref="R109:S109"/>
    <mergeCell ref="B106:I106"/>
    <mergeCell ref="J106:O106"/>
    <mergeCell ref="P106:Q106"/>
    <mergeCell ref="R106:S106"/>
    <mergeCell ref="B107:I107"/>
    <mergeCell ref="J107:O107"/>
    <mergeCell ref="P107:Q107"/>
    <mergeCell ref="R107:S107"/>
    <mergeCell ref="B104:I104"/>
    <mergeCell ref="J104:O104"/>
    <mergeCell ref="P104:Q104"/>
    <mergeCell ref="R104:S104"/>
    <mergeCell ref="B105:I105"/>
    <mergeCell ref="J105:O105"/>
    <mergeCell ref="P105:Q105"/>
    <mergeCell ref="R105:S105"/>
    <mergeCell ref="B102:I102"/>
    <mergeCell ref="J102:O102"/>
    <mergeCell ref="P102:Q102"/>
    <mergeCell ref="R102:S102"/>
    <mergeCell ref="B103:I103"/>
    <mergeCell ref="J103:O103"/>
    <mergeCell ref="P103:Q103"/>
    <mergeCell ref="R103:S103"/>
    <mergeCell ref="B100:I100"/>
    <mergeCell ref="J100:O100"/>
    <mergeCell ref="P100:Q100"/>
    <mergeCell ref="R100:S100"/>
    <mergeCell ref="B101:I101"/>
    <mergeCell ref="J101:O101"/>
    <mergeCell ref="P101:Q101"/>
    <mergeCell ref="R101:S101"/>
    <mergeCell ref="B98:I98"/>
    <mergeCell ref="J98:O98"/>
    <mergeCell ref="P98:Q98"/>
    <mergeCell ref="R98:S98"/>
    <mergeCell ref="B99:I99"/>
    <mergeCell ref="J99:O99"/>
    <mergeCell ref="P99:Q99"/>
    <mergeCell ref="R99:S99"/>
    <mergeCell ref="B96:I96"/>
    <mergeCell ref="J96:O96"/>
    <mergeCell ref="P96:Q96"/>
    <mergeCell ref="R96:S96"/>
    <mergeCell ref="B97:I97"/>
    <mergeCell ref="J97:O97"/>
    <mergeCell ref="P97:Q97"/>
    <mergeCell ref="R97:S97"/>
    <mergeCell ref="B94:I94"/>
    <mergeCell ref="J94:O94"/>
    <mergeCell ref="P94:Q94"/>
    <mergeCell ref="R94:S94"/>
    <mergeCell ref="B95:I95"/>
    <mergeCell ref="J95:O95"/>
    <mergeCell ref="P95:Q95"/>
    <mergeCell ref="R95:S95"/>
    <mergeCell ref="B92:I92"/>
    <mergeCell ref="J92:O92"/>
    <mergeCell ref="P92:Q92"/>
    <mergeCell ref="R92:S92"/>
    <mergeCell ref="B93:I93"/>
    <mergeCell ref="J93:O93"/>
    <mergeCell ref="P93:Q93"/>
    <mergeCell ref="R93:S93"/>
    <mergeCell ref="B90:I90"/>
    <mergeCell ref="J90:O90"/>
    <mergeCell ref="P90:Q90"/>
    <mergeCell ref="R90:S90"/>
    <mergeCell ref="B91:I91"/>
    <mergeCell ref="J91:O91"/>
    <mergeCell ref="P91:Q91"/>
    <mergeCell ref="R91:S91"/>
    <mergeCell ref="B88:I88"/>
    <mergeCell ref="J88:O88"/>
    <mergeCell ref="P88:Q88"/>
    <mergeCell ref="R88:S88"/>
    <mergeCell ref="B89:I89"/>
    <mergeCell ref="J89:O89"/>
    <mergeCell ref="P89:Q89"/>
    <mergeCell ref="R89:S89"/>
    <mergeCell ref="B86:I86"/>
    <mergeCell ref="J86:O86"/>
    <mergeCell ref="P86:Q86"/>
    <mergeCell ref="R86:S86"/>
    <mergeCell ref="B87:I87"/>
    <mergeCell ref="J87:O87"/>
    <mergeCell ref="P87:Q87"/>
    <mergeCell ref="R87:S87"/>
    <mergeCell ref="B84:I84"/>
    <mergeCell ref="J84:O84"/>
    <mergeCell ref="P84:Q84"/>
    <mergeCell ref="R84:S84"/>
    <mergeCell ref="B85:I85"/>
    <mergeCell ref="J85:O85"/>
    <mergeCell ref="P85:Q85"/>
    <mergeCell ref="R85:S85"/>
    <mergeCell ref="B82:I82"/>
    <mergeCell ref="J82:O82"/>
    <mergeCell ref="P82:Q82"/>
    <mergeCell ref="R82:S82"/>
    <mergeCell ref="B83:I83"/>
    <mergeCell ref="J83:O83"/>
    <mergeCell ref="P83:Q83"/>
    <mergeCell ref="R83:S83"/>
    <mergeCell ref="B80:I80"/>
    <mergeCell ref="J80:O80"/>
    <mergeCell ref="P80:Q80"/>
    <mergeCell ref="R80:S80"/>
    <mergeCell ref="B81:I81"/>
    <mergeCell ref="J81:O81"/>
    <mergeCell ref="P81:Q81"/>
    <mergeCell ref="R81:S81"/>
    <mergeCell ref="B78:I78"/>
    <mergeCell ref="J78:O78"/>
    <mergeCell ref="P78:Q78"/>
    <mergeCell ref="R78:S78"/>
    <mergeCell ref="B79:I79"/>
    <mergeCell ref="J79:O79"/>
    <mergeCell ref="P79:Q79"/>
    <mergeCell ref="R79:S79"/>
    <mergeCell ref="B76:I76"/>
    <mergeCell ref="J76:O76"/>
    <mergeCell ref="P76:Q76"/>
    <mergeCell ref="R76:S76"/>
    <mergeCell ref="B77:I77"/>
    <mergeCell ref="J77:O77"/>
    <mergeCell ref="P77:Q77"/>
    <mergeCell ref="R77:S77"/>
    <mergeCell ref="B74:I74"/>
    <mergeCell ref="J74:O74"/>
    <mergeCell ref="P74:Q74"/>
    <mergeCell ref="R74:S74"/>
    <mergeCell ref="B75:I75"/>
    <mergeCell ref="J75:O75"/>
    <mergeCell ref="P75:Q75"/>
    <mergeCell ref="R75:S75"/>
    <mergeCell ref="B72:I72"/>
    <mergeCell ref="J72:O72"/>
    <mergeCell ref="P72:Q72"/>
    <mergeCell ref="R72:S72"/>
    <mergeCell ref="B73:I73"/>
    <mergeCell ref="J73:O73"/>
    <mergeCell ref="P73:Q73"/>
    <mergeCell ref="R73:S73"/>
    <mergeCell ref="B70:I70"/>
    <mergeCell ref="J70:O70"/>
    <mergeCell ref="P70:Q70"/>
    <mergeCell ref="R70:S70"/>
    <mergeCell ref="B71:I71"/>
    <mergeCell ref="J71:O71"/>
    <mergeCell ref="P71:Q71"/>
    <mergeCell ref="R71:S71"/>
    <mergeCell ref="B68:I68"/>
    <mergeCell ref="J68:O68"/>
    <mergeCell ref="P68:Q68"/>
    <mergeCell ref="R68:S68"/>
    <mergeCell ref="B69:I69"/>
    <mergeCell ref="J69:O69"/>
    <mergeCell ref="P69:Q69"/>
    <mergeCell ref="R69:S69"/>
    <mergeCell ref="B66:I66"/>
    <mergeCell ref="J66:O66"/>
    <mergeCell ref="P66:Q66"/>
    <mergeCell ref="R66:S66"/>
    <mergeCell ref="B67:I67"/>
    <mergeCell ref="J67:O67"/>
    <mergeCell ref="P67:Q67"/>
    <mergeCell ref="R67:S67"/>
    <mergeCell ref="B64:I64"/>
    <mergeCell ref="J64:O64"/>
    <mergeCell ref="P64:Q64"/>
    <mergeCell ref="R64:S64"/>
    <mergeCell ref="B65:I65"/>
    <mergeCell ref="J65:O65"/>
    <mergeCell ref="P65:Q65"/>
    <mergeCell ref="R65:S65"/>
    <mergeCell ref="B62:I62"/>
    <mergeCell ref="J62:O62"/>
    <mergeCell ref="P62:Q62"/>
    <mergeCell ref="R62:S62"/>
    <mergeCell ref="B63:I63"/>
    <mergeCell ref="J63:O63"/>
    <mergeCell ref="P63:Q63"/>
    <mergeCell ref="R63:S63"/>
    <mergeCell ref="B60:I60"/>
    <mergeCell ref="J60:O60"/>
    <mergeCell ref="P60:Q60"/>
    <mergeCell ref="R60:S60"/>
    <mergeCell ref="B61:I61"/>
    <mergeCell ref="J61:O61"/>
    <mergeCell ref="P61:Q61"/>
    <mergeCell ref="R61:S61"/>
    <mergeCell ref="B58:I58"/>
    <mergeCell ref="J58:O58"/>
    <mergeCell ref="P58:Q58"/>
    <mergeCell ref="R58:S58"/>
    <mergeCell ref="B59:I59"/>
    <mergeCell ref="J59:O59"/>
    <mergeCell ref="P59:Q59"/>
    <mergeCell ref="R59:S59"/>
    <mergeCell ref="B56:I56"/>
    <mergeCell ref="J56:O56"/>
    <mergeCell ref="P56:Q56"/>
    <mergeCell ref="R56:S56"/>
    <mergeCell ref="B57:I57"/>
    <mergeCell ref="J57:O57"/>
    <mergeCell ref="P57:Q57"/>
    <mergeCell ref="R57:S57"/>
    <mergeCell ref="B54:I54"/>
    <mergeCell ref="J54:O54"/>
    <mergeCell ref="P54:Q54"/>
    <mergeCell ref="R54:S54"/>
    <mergeCell ref="B55:I55"/>
    <mergeCell ref="J55:O55"/>
    <mergeCell ref="P55:Q55"/>
    <mergeCell ref="R55:S55"/>
    <mergeCell ref="B52:I52"/>
    <mergeCell ref="J52:O52"/>
    <mergeCell ref="P52:Q52"/>
    <mergeCell ref="R52:S52"/>
    <mergeCell ref="B53:I53"/>
    <mergeCell ref="J53:O53"/>
    <mergeCell ref="P53:Q53"/>
    <mergeCell ref="R53:S53"/>
    <mergeCell ref="B50:I50"/>
    <mergeCell ref="J50:O50"/>
    <mergeCell ref="P50:Q50"/>
    <mergeCell ref="R50:S50"/>
    <mergeCell ref="B51:I51"/>
    <mergeCell ref="J51:O51"/>
    <mergeCell ref="P51:Q51"/>
    <mergeCell ref="R51:S51"/>
    <mergeCell ref="B48:I48"/>
    <mergeCell ref="J48:O48"/>
    <mergeCell ref="P48:Q48"/>
    <mergeCell ref="R48:S48"/>
    <mergeCell ref="B49:I49"/>
    <mergeCell ref="J49:O49"/>
    <mergeCell ref="P49:Q49"/>
    <mergeCell ref="R49:S49"/>
    <mergeCell ref="B46:I46"/>
    <mergeCell ref="J46:O46"/>
    <mergeCell ref="P46:Q46"/>
    <mergeCell ref="R46:S46"/>
    <mergeCell ref="B47:I47"/>
    <mergeCell ref="J47:O47"/>
    <mergeCell ref="P47:Q47"/>
    <mergeCell ref="R47:S47"/>
    <mergeCell ref="B44:I44"/>
    <mergeCell ref="J44:O44"/>
    <mergeCell ref="P44:Q44"/>
    <mergeCell ref="R44:S44"/>
    <mergeCell ref="B45:I45"/>
    <mergeCell ref="J45:O45"/>
    <mergeCell ref="P45:Q45"/>
    <mergeCell ref="R45:S45"/>
    <mergeCell ref="B42:I42"/>
    <mergeCell ref="J42:O42"/>
    <mergeCell ref="P42:Q42"/>
    <mergeCell ref="R42:S42"/>
    <mergeCell ref="B43:I43"/>
    <mergeCell ref="J43:O43"/>
    <mergeCell ref="P43:Q43"/>
    <mergeCell ref="R43:S43"/>
    <mergeCell ref="B40:I40"/>
    <mergeCell ref="J40:O40"/>
    <mergeCell ref="P40:Q40"/>
    <mergeCell ref="R40:S40"/>
    <mergeCell ref="B41:I41"/>
    <mergeCell ref="J41:O41"/>
    <mergeCell ref="P41:Q41"/>
    <mergeCell ref="R41:S41"/>
    <mergeCell ref="B38:I38"/>
    <mergeCell ref="J38:O38"/>
    <mergeCell ref="P38:Q38"/>
    <mergeCell ref="R38:S38"/>
    <mergeCell ref="B39:I39"/>
    <mergeCell ref="J39:O39"/>
    <mergeCell ref="P39:Q39"/>
    <mergeCell ref="R39:S39"/>
    <mergeCell ref="B36:I36"/>
    <mergeCell ref="J36:O36"/>
    <mergeCell ref="P36:Q36"/>
    <mergeCell ref="R36:S36"/>
    <mergeCell ref="B37:I37"/>
    <mergeCell ref="J37:O37"/>
    <mergeCell ref="P37:Q37"/>
    <mergeCell ref="R37:S37"/>
    <mergeCell ref="B34:I34"/>
    <mergeCell ref="J34:O34"/>
    <mergeCell ref="P34:Q34"/>
    <mergeCell ref="R34:S34"/>
    <mergeCell ref="B35:I35"/>
    <mergeCell ref="J35:O35"/>
    <mergeCell ref="P35:Q35"/>
    <mergeCell ref="R35:S35"/>
    <mergeCell ref="B32:I32"/>
    <mergeCell ref="J32:O32"/>
    <mergeCell ref="P32:Q32"/>
    <mergeCell ref="R32:S32"/>
    <mergeCell ref="B33:I33"/>
    <mergeCell ref="J33:O33"/>
    <mergeCell ref="P33:Q33"/>
    <mergeCell ref="R33:S33"/>
    <mergeCell ref="B30:I30"/>
    <mergeCell ref="J30:O30"/>
    <mergeCell ref="P30:Q30"/>
    <mergeCell ref="R30:S30"/>
    <mergeCell ref="B31:I31"/>
    <mergeCell ref="J31:O31"/>
    <mergeCell ref="P31:Q31"/>
    <mergeCell ref="R31:S31"/>
    <mergeCell ref="B28:I28"/>
    <mergeCell ref="J28:O28"/>
    <mergeCell ref="P28:Q28"/>
    <mergeCell ref="R28:S28"/>
    <mergeCell ref="B29:I29"/>
    <mergeCell ref="J29:O29"/>
    <mergeCell ref="P29:Q29"/>
    <mergeCell ref="R29:S29"/>
    <mergeCell ref="B26:I26"/>
    <mergeCell ref="J26:O26"/>
    <mergeCell ref="P26:Q26"/>
    <mergeCell ref="R26:S26"/>
    <mergeCell ref="B27:I27"/>
    <mergeCell ref="J27:O27"/>
    <mergeCell ref="P27:Q27"/>
    <mergeCell ref="R27:S27"/>
    <mergeCell ref="B24:I24"/>
    <mergeCell ref="J24:O24"/>
    <mergeCell ref="P24:Q24"/>
    <mergeCell ref="R24:S24"/>
    <mergeCell ref="B25:I25"/>
    <mergeCell ref="J25:O25"/>
    <mergeCell ref="P25:Q25"/>
    <mergeCell ref="R25:S25"/>
    <mergeCell ref="B22:I22"/>
    <mergeCell ref="J22:O22"/>
    <mergeCell ref="P22:Q22"/>
    <mergeCell ref="R22:S22"/>
    <mergeCell ref="B23:I23"/>
    <mergeCell ref="J23:O23"/>
    <mergeCell ref="P23:Q23"/>
    <mergeCell ref="R23:S23"/>
    <mergeCell ref="B20:I20"/>
    <mergeCell ref="J20:O20"/>
    <mergeCell ref="P20:Q20"/>
    <mergeCell ref="R20:S20"/>
    <mergeCell ref="B21:I21"/>
    <mergeCell ref="J21:O21"/>
    <mergeCell ref="P21:Q21"/>
    <mergeCell ref="R21:S21"/>
    <mergeCell ref="B18:I18"/>
    <mergeCell ref="J18:O18"/>
    <mergeCell ref="P18:Q18"/>
    <mergeCell ref="R18:S18"/>
    <mergeCell ref="B19:I19"/>
    <mergeCell ref="J19:O19"/>
    <mergeCell ref="P19:Q19"/>
    <mergeCell ref="R19:S19"/>
    <mergeCell ref="B16:I16"/>
    <mergeCell ref="J16:O16"/>
    <mergeCell ref="P16:Q16"/>
    <mergeCell ref="R16:S16"/>
    <mergeCell ref="B17:I17"/>
    <mergeCell ref="J17:O17"/>
    <mergeCell ref="P17:Q17"/>
    <mergeCell ref="R17:S17"/>
    <mergeCell ref="B14:I14"/>
    <mergeCell ref="J14:O14"/>
    <mergeCell ref="P14:Q14"/>
    <mergeCell ref="R14:S14"/>
    <mergeCell ref="B15:I15"/>
    <mergeCell ref="J15:O15"/>
    <mergeCell ref="P15:Q15"/>
    <mergeCell ref="R15:S15"/>
    <mergeCell ref="B12:I12"/>
    <mergeCell ref="J12:O12"/>
    <mergeCell ref="P12:Q12"/>
    <mergeCell ref="R12:S12"/>
    <mergeCell ref="B13:I13"/>
    <mergeCell ref="J13:O13"/>
    <mergeCell ref="P13:Q13"/>
    <mergeCell ref="R13:S13"/>
    <mergeCell ref="B10:I10"/>
    <mergeCell ref="J10:O10"/>
    <mergeCell ref="P10:Q10"/>
    <mergeCell ref="R10:S10"/>
    <mergeCell ref="B11:I11"/>
    <mergeCell ref="J11:O11"/>
    <mergeCell ref="P11:Q11"/>
    <mergeCell ref="R11:S11"/>
    <mergeCell ref="A6:B8"/>
    <mergeCell ref="C6:D8"/>
    <mergeCell ref="G6:I6"/>
    <mergeCell ref="J6:L6"/>
    <mergeCell ref="N6:P6"/>
    <mergeCell ref="Q6:S6"/>
    <mergeCell ref="A1:T1"/>
    <mergeCell ref="N3:P3"/>
    <mergeCell ref="Q3:R3"/>
    <mergeCell ref="A4:B4"/>
    <mergeCell ref="C4:E4"/>
    <mergeCell ref="K4:L4"/>
    <mergeCell ref="N4:N5"/>
    <mergeCell ref="Q4:R5"/>
    <mergeCell ref="S4:S5"/>
    <mergeCell ref="K5:L5"/>
  </mergeCells>
  <conditionalFormatting sqref="Q6:S8">
    <cfRule type="cellIs" dxfId="1" priority="1" operator="equal">
      <formula>"""Selecionar Periodo"""</formula>
    </cfRule>
    <cfRule type="cellIs" dxfId="0" priority="2" operator="equal">
      <formula>"Selecionar Periodo"</formula>
    </cfRule>
  </conditionalFormatting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M30" sqref="M30"/>
    </sheetView>
  </sheetViews>
  <sheetFormatPr defaultRowHeight="15" x14ac:dyDescent="0.2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Informações Atuais Resumo</vt:lpstr>
      <vt:lpstr>Informações Atuais</vt:lpstr>
      <vt:lpstr>Consumo de Combustivel</vt:lpstr>
      <vt:lpstr>Historico de Troca de Óleo</vt:lpstr>
      <vt:lpstr>Histórico Troca de Pneus</vt:lpstr>
      <vt:lpstr>Histórico Troca de Freio</vt:lpstr>
      <vt:lpstr>Outras Manutenções</vt:lpstr>
      <vt:lpstr>Acesso dos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Win7</cp:lastModifiedBy>
  <dcterms:created xsi:type="dcterms:W3CDTF">2019-07-03T16:56:58Z</dcterms:created>
  <dcterms:modified xsi:type="dcterms:W3CDTF">2020-04-06T18:35:56Z</dcterms:modified>
</cp:coreProperties>
</file>