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C48FA5FE-BB07-4A85-AC6D-E695F856CF5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M41" i="1"/>
  <c r="M40" i="1"/>
  <c r="M36" i="1"/>
  <c r="M30" i="1"/>
  <c r="M29" i="1"/>
  <c r="M28" i="1"/>
  <c r="M22" i="1"/>
  <c r="M20" i="1"/>
  <c r="M13" i="1"/>
  <c r="M8" i="1"/>
  <c r="M2" i="1"/>
  <c r="L8" i="1"/>
  <c r="L13" i="1"/>
  <c r="L20" i="1"/>
  <c r="L22" i="1"/>
  <c r="L28" i="1"/>
  <c r="L29" i="1"/>
  <c r="L30" i="1"/>
  <c r="L36" i="1"/>
  <c r="L40" i="1"/>
  <c r="L41" i="1"/>
  <c r="L2" i="1"/>
  <c r="H2" i="1"/>
  <c r="H13" i="1"/>
  <c r="H8" i="1"/>
  <c r="H45" i="1"/>
  <c r="H42" i="1"/>
  <c r="H36" i="1"/>
  <c r="H30" i="1"/>
  <c r="H20" i="1"/>
  <c r="H41" i="1"/>
  <c r="H40" i="1"/>
  <c r="H39" i="1"/>
  <c r="H29" i="1"/>
  <c r="H22" i="1"/>
  <c r="G48" i="1" l="1"/>
  <c r="H48" i="1"/>
</calcChain>
</file>

<file path=xl/sharedStrings.xml><?xml version="1.0" encoding="utf-8"?>
<sst xmlns="http://schemas.openxmlformats.org/spreadsheetml/2006/main" count="218" uniqueCount="142">
  <si>
    <t>Tipo de Ativo</t>
  </si>
  <si>
    <t>Característica</t>
  </si>
  <si>
    <t>ID do Ativo</t>
  </si>
  <si>
    <t>Nome do Ativo</t>
  </si>
  <si>
    <t>Especificações</t>
  </si>
  <si>
    <t>Quantidade</t>
  </si>
  <si>
    <t>Valor</t>
  </si>
  <si>
    <t>Valor total</t>
  </si>
  <si>
    <t>Data de aquisição</t>
  </si>
  <si>
    <t>Estado</t>
  </si>
  <si>
    <t>Manutenção Preventiva</t>
  </si>
  <si>
    <t>Manutenção Preditiva</t>
  </si>
  <si>
    <t>Necessidade de manutenção Preditiva</t>
  </si>
  <si>
    <t>Vida útil em dias</t>
  </si>
  <si>
    <t>Ativos Físicos</t>
  </si>
  <si>
    <t>Eletrônico</t>
  </si>
  <si>
    <t>#COEx</t>
  </si>
  <si>
    <t>Computador Escritório</t>
  </si>
  <si>
    <t>Processador quad-core</t>
  </si>
  <si>
    <t>Perfeito estado</t>
  </si>
  <si>
    <t>Manutenção Simples: Mensalmente Manutenção Intermediária: Trimestral Manutenção Avançada: Semestral</t>
  </si>
  <si>
    <t>RAM 8gb</t>
  </si>
  <si>
    <t>SSD SATA 512 GB</t>
  </si>
  <si>
    <t>Total</t>
  </si>
  <si>
    <t>#COEMx</t>
  </si>
  <si>
    <t>Monitor Escritório</t>
  </si>
  <si>
    <t>Full HD 100Hz 1ms</t>
  </si>
  <si>
    <t>#COETMx</t>
  </si>
  <si>
    <t>Teclado, Mouse e Fone Escritório</t>
  </si>
  <si>
    <t>Kit simples com fio</t>
  </si>
  <si>
    <t>#COSx</t>
  </si>
  <si>
    <t>Computador Servidor</t>
  </si>
  <si>
    <t>SSD M.2 2 TB</t>
  </si>
  <si>
    <t>2x HD externo 2 TB</t>
  </si>
  <si>
    <t>#COGx</t>
  </si>
  <si>
    <t>Computador Gamer</t>
  </si>
  <si>
    <t>Processador six-core</t>
  </si>
  <si>
    <t>RAM 2x8gb</t>
  </si>
  <si>
    <t>SSD M.2 1 TB</t>
  </si>
  <si>
    <t>Placa de vídeo RX 6600 8gb</t>
  </si>
  <si>
    <t>#COGMx</t>
  </si>
  <si>
    <t>Monitor Gamer</t>
  </si>
  <si>
    <t>FHD 180Hz 1ms</t>
  </si>
  <si>
    <t>#COGTMx</t>
  </si>
  <si>
    <t>Teclado, Mouse e Fone Gamer</t>
  </si>
  <si>
    <t>Kit avançado com fio</t>
  </si>
  <si>
    <t>#SECx</t>
  </si>
  <si>
    <t>Câmera de Segurança</t>
  </si>
  <si>
    <t>IP, Full HD, 20m, 120°, IP66</t>
  </si>
  <si>
    <t>#SESAx</t>
  </si>
  <si>
    <t>Sistema de Alarme</t>
  </si>
  <si>
    <t>Empresa terceirizada</t>
  </si>
  <si>
    <t>#RERx</t>
  </si>
  <si>
    <t>Roteador Dual Band</t>
  </si>
  <si>
    <t>Wi-Fi 6, 4 portas LAN, 1 WAN, 2.4GHz/5GHz, QoS, IPv6</t>
  </si>
  <si>
    <t>#RECx</t>
  </si>
  <si>
    <t>Cabo de Rede</t>
  </si>
  <si>
    <t>CAT6</t>
  </si>
  <si>
    <t>#RENx</t>
  </si>
  <si>
    <t>Nobreak</t>
  </si>
  <si>
    <t>1400 VA, Entrada e Saída Bivolt</t>
  </si>
  <si>
    <t>#RESx</t>
  </si>
  <si>
    <t>Switch</t>
  </si>
  <si>
    <t>Gigabit 10/100/1000 Mbps Gerenciável 24 portas</t>
  </si>
  <si>
    <t>#REPPx</t>
  </si>
  <si>
    <t>Patch Panel</t>
  </si>
  <si>
    <t>Organização de cabos 24 Portas</t>
  </si>
  <si>
    <t>#REEx</t>
  </si>
  <si>
    <t>Estabilizador</t>
  </si>
  <si>
    <t>600VA</t>
  </si>
  <si>
    <t>#CLACx</t>
  </si>
  <si>
    <t>Ar-condicionado</t>
  </si>
  <si>
    <t>Split Inverter 18.000 BTUs</t>
  </si>
  <si>
    <t>Manutenção Intermediária: Trimestral Manutenção Avançada: Semestral</t>
  </si>
  <si>
    <t>#LUPx</t>
  </si>
  <si>
    <t>Painel LED</t>
  </si>
  <si>
    <t>34W 4000K</t>
  </si>
  <si>
    <t>Mobília</t>
  </si>
  <si>
    <t>#MOMCx</t>
  </si>
  <si>
    <t>Mesa para computador</t>
  </si>
  <si>
    <t>100x60 cm</t>
  </si>
  <si>
    <t>Manutenção Simples: Mensalmente</t>
  </si>
  <si>
    <t>#MOMAx</t>
  </si>
  <si>
    <t>Mesa para computador Administração</t>
  </si>
  <si>
    <t>200x70 cm</t>
  </si>
  <si>
    <t>#MOCCx</t>
  </si>
  <si>
    <t>Cadeira para computador</t>
  </si>
  <si>
    <t>Ergônomica de Escritório</t>
  </si>
  <si>
    <t>#MOBRx</t>
  </si>
  <si>
    <t>Balcão para recepção</t>
  </si>
  <si>
    <t>120x60 cm com gaveteiro</t>
  </si>
  <si>
    <t>#MOPIx</t>
  </si>
  <si>
    <t>Piso vinílico em régua</t>
  </si>
  <si>
    <t>Piso vinílico em régua colado 1m²</t>
  </si>
  <si>
    <t>#MODEx</t>
  </si>
  <si>
    <t>Decoração</t>
  </si>
  <si>
    <t>Prateleiras, Quadros, Painéis, LEDs, Pintura Plantas</t>
  </si>
  <si>
    <t>Ativos Digitais</t>
  </si>
  <si>
    <t>Licença</t>
  </si>
  <si>
    <t>#LIJOx</t>
  </si>
  <si>
    <t>Licenças de Jogos (Anual)</t>
  </si>
  <si>
    <t>Xbox Game Pass for PC</t>
  </si>
  <si>
    <t>-</t>
  </si>
  <si>
    <t>EA Play</t>
  </si>
  <si>
    <t>#LIJAx</t>
  </si>
  <si>
    <t>Jogos Adicionais</t>
  </si>
  <si>
    <t>Steam, Epic Games, entre outros</t>
  </si>
  <si>
    <t>#LISOx</t>
  </si>
  <si>
    <t>Sistema Operacional</t>
  </si>
  <si>
    <t>Windows 11</t>
  </si>
  <si>
    <t>#LIANx</t>
  </si>
  <si>
    <t>Antivírus</t>
  </si>
  <si>
    <t>Kaspersky Small Office Security -  10 Usuários</t>
  </si>
  <si>
    <t>Manutenção Básica: Diariamente Manutenção Simples: Mensalmente</t>
  </si>
  <si>
    <t>#LIEDx</t>
  </si>
  <si>
    <t>Programa de Edição</t>
  </si>
  <si>
    <t>Canva Premium</t>
  </si>
  <si>
    <t>Sofware</t>
  </si>
  <si>
    <t>#SOGEx</t>
  </si>
  <si>
    <t>Software de gerenciamento</t>
  </si>
  <si>
    <t>Controle de tempo, Cobrança, Gestão de ativos, Tempo de tela, Desligamento automático (Criação própria)</t>
  </si>
  <si>
    <t>#SOBDx</t>
  </si>
  <si>
    <t>Banco de dados</t>
  </si>
  <si>
    <t>Sofware de Cadastro, Gerenciamento de Clientes e Contas (Criação própria)</t>
  </si>
  <si>
    <t>#SOWSx</t>
  </si>
  <si>
    <t>Website próprio</t>
  </si>
  <si>
    <t>Criação própria</t>
  </si>
  <si>
    <t>Marca</t>
  </si>
  <si>
    <t>#MACOx</t>
  </si>
  <si>
    <t>Contato</t>
  </si>
  <si>
    <t>E-mails, redes sociais</t>
  </si>
  <si>
    <t>#MADIx</t>
  </si>
  <si>
    <t>Divulgações</t>
  </si>
  <si>
    <t>Videos promocionais, Artes digitais, Posts</t>
  </si>
  <si>
    <t>#MAIDx</t>
  </si>
  <si>
    <t>Identidade digital</t>
  </si>
  <si>
    <t>Marca registrada, logotipo digital</t>
  </si>
  <si>
    <t>Ativos total</t>
  </si>
  <si>
    <t>Todos</t>
  </si>
  <si>
    <t>#VATOx</t>
  </si>
  <si>
    <t>Valor total da empresa</t>
  </si>
  <si>
    <t>Soma total de todos os 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</si>
</sst>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yyyy\-mm\-dd;@"/>
    <numFmt numFmtId="165" formatCode="_-[$R$-416]\ * #,##0.00_-;\-[$R$-416]\ * #,##0.00_-;_-[$R$-416]\ * &quot;-&quot;??_-;_-@_-"/>
  </numFmts>
  <fonts count="9">
    <font>
      <sz val="11"/>
      <color theme="1"/>
      <name val="Aptos Narrow"/>
      <family val="2"/>
      <scheme val="minor"/>
    </font>
    <font>
      <sz val="10"/>
      <color theme="1"/>
      <name val="Arial"/>
    </font>
    <font>
      <sz val="11"/>
      <color theme="1"/>
      <name val="Aptos Narrow"/>
      <family val="2"/>
      <scheme val="minor"/>
    </font>
    <font>
      <sz val="11"/>
      <color theme="1"/>
      <name val="Arial"/>
    </font>
    <font>
      <sz val="11"/>
      <color rgb="FF000000"/>
      <name val="Arial"/>
    </font>
    <font>
      <b/>
      <sz val="12"/>
      <color rgb="FF000000"/>
      <name val="Arial"/>
    </font>
    <font>
      <b/>
      <sz val="13"/>
      <color rgb="FF000000"/>
      <name val="Arial"/>
    </font>
    <font>
      <sz val="11"/>
      <color theme="6" tint="-0.249977111117893"/>
      <name val="Arial"/>
    </font>
    <font>
      <b/>
      <sz val="12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29AE3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 vertical="center"/>
    </xf>
    <xf numFmtId="44" fontId="0" fillId="0" borderId="0" xfId="1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5" fontId="3" fillId="7" borderId="13" xfId="0" applyNumberFormat="1" applyFont="1" applyFill="1" applyBorder="1" applyAlignment="1">
      <alignment horizontal="right" vertical="center"/>
    </xf>
    <xf numFmtId="165" fontId="3" fillId="4" borderId="10" xfId="0" applyNumberFormat="1" applyFont="1" applyFill="1" applyBorder="1" applyAlignment="1">
      <alignment horizontal="right" vertical="center"/>
    </xf>
    <xf numFmtId="0" fontId="3" fillId="4" borderId="10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 vertical="center"/>
    </xf>
    <xf numFmtId="44" fontId="4" fillId="4" borderId="1" xfId="1" applyFont="1" applyFill="1" applyBorder="1" applyAlignment="1">
      <alignment horizontal="center" vertical="center"/>
    </xf>
    <xf numFmtId="165" fontId="3" fillId="4" borderId="13" xfId="0" applyNumberFormat="1" applyFont="1" applyFill="1" applyBorder="1" applyAlignment="1">
      <alignment horizontal="right" vertical="center"/>
    </xf>
    <xf numFmtId="14" fontId="4" fillId="4" borderId="5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center" vertical="center"/>
    </xf>
    <xf numFmtId="44" fontId="4" fillId="2" borderId="0" xfId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44" fontId="4" fillId="4" borderId="0" xfId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44" fontId="3" fillId="7" borderId="1" xfId="1" applyFont="1" applyFill="1" applyBorder="1" applyAlignment="1">
      <alignment horizontal="center" vertical="center"/>
    </xf>
    <xf numFmtId="14" fontId="3" fillId="7" borderId="5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left" vertical="center" wrapText="1"/>
    </xf>
    <xf numFmtId="0" fontId="4" fillId="7" borderId="7" xfId="0" applyFont="1" applyFill="1" applyBorder="1" applyAlignment="1">
      <alignment horizontal="left" vertical="center"/>
    </xf>
    <xf numFmtId="0" fontId="4" fillId="7" borderId="10" xfId="0" applyFont="1" applyFill="1" applyBorder="1" applyAlignment="1">
      <alignment horizontal="center" vertical="center"/>
    </xf>
    <xf numFmtId="44" fontId="4" fillId="7" borderId="1" xfId="1" applyFont="1" applyFill="1" applyBorder="1" applyAlignment="1">
      <alignment horizontal="center" vertical="center"/>
    </xf>
    <xf numFmtId="14" fontId="4" fillId="7" borderId="5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3" fontId="3" fillId="7" borderId="13" xfId="0" applyNumberFormat="1" applyFont="1" applyFill="1" applyBorder="1" applyAlignment="1">
      <alignment horizontal="center" vertical="center"/>
    </xf>
    <xf numFmtId="3" fontId="3" fillId="4" borderId="10" xfId="0" applyNumberFormat="1" applyFont="1" applyFill="1" applyBorder="1" applyAlignment="1">
      <alignment horizontal="center" vertical="center"/>
    </xf>
    <xf numFmtId="1" fontId="1" fillId="4" borderId="10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6" fillId="8" borderId="10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left" vertical="center"/>
    </xf>
    <xf numFmtId="44" fontId="6" fillId="8" borderId="10" xfId="1" applyFont="1" applyFill="1" applyBorder="1" applyAlignment="1">
      <alignment horizontal="center" vertical="center"/>
    </xf>
    <xf numFmtId="165" fontId="6" fillId="8" borderId="10" xfId="0" applyNumberFormat="1" applyFont="1" applyFill="1" applyBorder="1" applyAlignment="1">
      <alignment horizontal="center" vertical="center"/>
    </xf>
    <xf numFmtId="14" fontId="6" fillId="8" borderId="10" xfId="0" applyNumberFormat="1" applyFont="1" applyFill="1" applyBorder="1" applyAlignment="1">
      <alignment horizontal="center" vertical="center" wrapText="1"/>
    </xf>
    <xf numFmtId="1" fontId="6" fillId="8" borderId="10" xfId="0" applyNumberFormat="1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/>
    </xf>
    <xf numFmtId="0" fontId="4" fillId="7" borderId="11" xfId="0" applyFont="1" applyFill="1" applyBorder="1" applyAlignment="1">
      <alignment horizontal="center" vertical="center"/>
    </xf>
    <xf numFmtId="44" fontId="4" fillId="7" borderId="0" xfId="1" applyFont="1" applyFill="1" applyBorder="1" applyAlignment="1">
      <alignment horizontal="center" vertical="center"/>
    </xf>
    <xf numFmtId="1" fontId="7" fillId="7" borderId="12" xfId="0" applyNumberFormat="1" applyFont="1" applyFill="1" applyBorder="1" applyAlignment="1">
      <alignment horizontal="center" vertical="center"/>
    </xf>
    <xf numFmtId="1" fontId="7" fillId="4" borderId="10" xfId="0" applyNumberFormat="1" applyFont="1" applyFill="1" applyBorder="1" applyAlignment="1">
      <alignment horizontal="center" vertical="center"/>
    </xf>
    <xf numFmtId="1" fontId="4" fillId="3" borderId="13" xfId="0" applyNumberFormat="1" applyFont="1" applyFill="1" applyBorder="1" applyAlignment="1">
      <alignment horizontal="center" vertical="center"/>
    </xf>
    <xf numFmtId="1" fontId="4" fillId="4" borderId="10" xfId="0" applyNumberFormat="1" applyFont="1" applyFill="1" applyBorder="1" applyAlignment="1">
      <alignment horizontal="center" vertical="center"/>
    </xf>
    <xf numFmtId="1" fontId="4" fillId="4" borderId="11" xfId="0" applyNumberFormat="1" applyFont="1" applyFill="1" applyBorder="1" applyAlignment="1">
      <alignment horizontal="center" vertical="center"/>
    </xf>
    <xf numFmtId="1" fontId="4" fillId="2" borderId="11" xfId="0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1" fontId="4" fillId="7" borderId="10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 wrapText="1"/>
    </xf>
    <xf numFmtId="14" fontId="4" fillId="7" borderId="13" xfId="0" applyNumberFormat="1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 wrapText="1"/>
    </xf>
    <xf numFmtId="14" fontId="4" fillId="4" borderId="10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left" vertical="center" wrapText="1"/>
    </xf>
    <xf numFmtId="0" fontId="4" fillId="7" borderId="7" xfId="0" applyFont="1" applyFill="1" applyBorder="1" applyAlignment="1">
      <alignment horizontal="left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3" fillId="7" borderId="7" xfId="0" applyFont="1" applyFill="1" applyBorder="1" applyAlignment="1">
      <alignment horizontal="left" vertical="center" wrapText="1"/>
    </xf>
    <xf numFmtId="0" fontId="3" fillId="7" borderId="7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1" fontId="4" fillId="3" borderId="11" xfId="0" applyNumberFormat="1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vertical="center" wrapText="1"/>
    </xf>
    <xf numFmtId="44" fontId="3" fillId="4" borderId="10" xfId="1" applyFont="1" applyFill="1" applyBorder="1" applyAlignment="1">
      <alignment horizontal="center" vertical="center"/>
    </xf>
    <xf numFmtId="164" fontId="3" fillId="4" borderId="10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14" fontId="4" fillId="4" borderId="5" xfId="0" applyNumberFormat="1" applyFont="1" applyFill="1" applyBorder="1" applyAlignment="1">
      <alignment horizontal="center" vertical="center"/>
    </xf>
    <xf numFmtId="14" fontId="4" fillId="7" borderId="5" xfId="0" applyNumberFormat="1" applyFont="1" applyFill="1" applyBorder="1" applyAlignment="1">
      <alignment horizontal="center" vertical="center"/>
    </xf>
    <xf numFmtId="14" fontId="4" fillId="7" borderId="2" xfId="0" applyNumberFormat="1" applyFont="1" applyFill="1" applyBorder="1" applyAlignment="1">
      <alignment horizontal="center" vertical="center"/>
    </xf>
    <xf numFmtId="1" fontId="4" fillId="3" borderId="13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3" fontId="3" fillId="7" borderId="5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3" fontId="3" fillId="7" borderId="3" xfId="0" applyNumberFormat="1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1" fontId="7" fillId="4" borderId="13" xfId="0" applyNumberFormat="1" applyFont="1" applyFill="1" applyBorder="1" applyAlignment="1">
      <alignment horizontal="center" vertical="center" wrapText="1"/>
    </xf>
    <xf numFmtId="1" fontId="7" fillId="4" borderId="13" xfId="0" applyNumberFormat="1" applyFont="1" applyFill="1" applyBorder="1" applyAlignment="1">
      <alignment horizontal="center" vertical="center"/>
    </xf>
    <xf numFmtId="1" fontId="7" fillId="7" borderId="12" xfId="0" applyNumberFormat="1" applyFont="1" applyFill="1" applyBorder="1" applyAlignment="1">
      <alignment horizontal="center" vertical="center" wrapText="1"/>
    </xf>
    <xf numFmtId="1" fontId="7" fillId="7" borderId="13" xfId="0" applyNumberFormat="1" applyFont="1" applyFill="1" applyBorder="1" applyAlignment="1">
      <alignment horizontal="center" vertical="center" wrapText="1"/>
    </xf>
    <xf numFmtId="1" fontId="7" fillId="4" borderId="12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165" fontId="3" fillId="4" borderId="13" xfId="0" applyNumberFormat="1" applyFont="1" applyFill="1" applyBorder="1" applyAlignment="1">
      <alignment horizontal="right" vertical="center"/>
    </xf>
    <xf numFmtId="165" fontId="3" fillId="7" borderId="13" xfId="0" applyNumberFormat="1" applyFont="1" applyFill="1" applyBorder="1" applyAlignment="1">
      <alignment horizontal="right" vertical="center"/>
    </xf>
    <xf numFmtId="165" fontId="3" fillId="7" borderId="10" xfId="0" applyNumberFormat="1" applyFont="1" applyFill="1" applyBorder="1" applyAlignment="1">
      <alignment horizontal="right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165" fontId="3" fillId="7" borderId="6" xfId="0" applyNumberFormat="1" applyFont="1" applyFill="1" applyBorder="1" applyAlignment="1">
      <alignment horizontal="right" vertical="center"/>
    </xf>
    <xf numFmtId="165" fontId="3" fillId="7" borderId="8" xfId="0" applyNumberFormat="1" applyFont="1" applyFill="1" applyBorder="1" applyAlignment="1">
      <alignment horizontal="right" vertical="center"/>
    </xf>
    <xf numFmtId="165" fontId="3" fillId="4" borderId="6" xfId="0" applyNumberFormat="1" applyFont="1" applyFill="1" applyBorder="1" applyAlignment="1">
      <alignment horizontal="right" vertical="center"/>
    </xf>
    <xf numFmtId="0" fontId="4" fillId="7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7" borderId="7" xfId="0" applyFont="1" applyFill="1" applyBorder="1" applyAlignment="1">
      <alignment horizontal="left" vertical="center"/>
    </xf>
    <xf numFmtId="0" fontId="4" fillId="7" borderId="6" xfId="0" applyFont="1" applyFill="1" applyBorder="1" applyAlignment="1">
      <alignment horizontal="left" vertical="center"/>
    </xf>
    <xf numFmtId="14" fontId="4" fillId="4" borderId="9" xfId="0" applyNumberFormat="1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left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7" borderId="11" xfId="0" applyFont="1" applyFill="1" applyBorder="1" applyAlignment="1">
      <alignment horizontal="center" vertical="center"/>
    </xf>
    <xf numFmtId="14" fontId="4" fillId="7" borderId="9" xfId="0" applyNumberFormat="1" applyFont="1" applyFill="1" applyBorder="1" applyAlignment="1">
      <alignment horizontal="center" vertical="center"/>
    </xf>
    <xf numFmtId="14" fontId="4" fillId="4" borderId="11" xfId="0" applyNumberFormat="1" applyFont="1" applyFill="1" applyBorder="1" applyAlignment="1">
      <alignment horizontal="center" vertical="center"/>
    </xf>
    <xf numFmtId="14" fontId="4" fillId="7" borderId="13" xfId="0" applyNumberFormat="1" applyFont="1" applyFill="1" applyBorder="1" applyAlignment="1">
      <alignment horizontal="center" vertical="center"/>
    </xf>
    <xf numFmtId="14" fontId="4" fillId="7" borderId="10" xfId="0" applyNumberFormat="1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/>
    </xf>
    <xf numFmtId="1" fontId="4" fillId="4" borderId="10" xfId="0" applyNumberFormat="1" applyFont="1" applyFill="1" applyBorder="1" applyAlignment="1">
      <alignment horizontal="center" vertical="center"/>
    </xf>
    <xf numFmtId="1" fontId="4" fillId="4" borderId="11" xfId="0" applyNumberFormat="1" applyFont="1" applyFill="1" applyBorder="1" applyAlignment="1">
      <alignment horizontal="center" vertical="center"/>
    </xf>
    <xf numFmtId="1" fontId="4" fillId="7" borderId="13" xfId="0" applyNumberFormat="1" applyFont="1" applyFill="1" applyBorder="1" applyAlignment="1">
      <alignment horizontal="center" vertical="center"/>
    </xf>
    <xf numFmtId="1" fontId="4" fillId="4" borderId="12" xfId="0" applyNumberFormat="1" applyFont="1" applyFill="1" applyBorder="1" applyAlignment="1">
      <alignment horizontal="center" vertical="center"/>
    </xf>
    <xf numFmtId="1" fontId="4" fillId="4" borderId="13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14" fontId="4" fillId="7" borderId="11" xfId="0" applyNumberFormat="1" applyFont="1" applyFill="1" applyBorder="1" applyAlignment="1">
      <alignment horizontal="center" vertical="center"/>
    </xf>
    <xf numFmtId="14" fontId="4" fillId="7" borderId="12" xfId="0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3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529AE3"/>
      <color rgb="FF6BB3FA"/>
      <color rgb="FFFFFF91"/>
      <color rgb="FFB57D55"/>
      <color rgb="FFFFC0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9"/>
  <sheetViews>
    <sheetView tabSelected="1" topLeftCell="A29" workbookViewId="0">
      <selection activeCell="E37" sqref="E37"/>
    </sheetView>
  </sheetViews>
  <sheetFormatPr defaultRowHeight="15"/>
  <cols>
    <col min="1" max="1" width="19.85546875" customWidth="1"/>
    <col min="2" max="2" width="20.140625" customWidth="1"/>
    <col min="3" max="3" width="14" style="54" customWidth="1"/>
    <col min="4" max="4" width="26.85546875" style="82" customWidth="1"/>
    <col min="5" max="5" width="32.85546875" style="83" customWidth="1"/>
    <col min="6" max="6" width="16" style="4" customWidth="1"/>
    <col min="7" max="7" width="15.85546875" style="8" customWidth="1"/>
    <col min="8" max="8" width="17" style="7" customWidth="1"/>
    <col min="9" max="9" width="15.85546875" style="5" customWidth="1"/>
    <col min="10" max="10" width="18.85546875" style="6" customWidth="1"/>
    <col min="11" max="11" width="37.5703125" style="6" customWidth="1"/>
    <col min="12" max="12" width="23.42578125" style="6" customWidth="1"/>
    <col min="13" max="13" width="23.42578125" style="51" customWidth="1"/>
    <col min="14" max="14" width="15.42578125" style="4" customWidth="1"/>
    <col min="15" max="15" width="17.42578125" bestFit="1" customWidth="1"/>
  </cols>
  <sheetData>
    <row r="1" spans="1:16" ht="60" customHeight="1">
      <c r="A1" s="55" t="s">
        <v>0</v>
      </c>
      <c r="B1" s="55" t="s">
        <v>1</v>
      </c>
      <c r="C1" s="56" t="s">
        <v>2</v>
      </c>
      <c r="D1" s="79" t="s">
        <v>3</v>
      </c>
      <c r="E1" s="79" t="s">
        <v>4</v>
      </c>
      <c r="F1" s="55" t="s">
        <v>5</v>
      </c>
      <c r="G1" s="57" t="s">
        <v>6</v>
      </c>
      <c r="H1" s="58" t="s">
        <v>7</v>
      </c>
      <c r="I1" s="59" t="s">
        <v>8</v>
      </c>
      <c r="J1" s="55" t="s">
        <v>9</v>
      </c>
      <c r="K1" s="55" t="s">
        <v>10</v>
      </c>
      <c r="L1" s="61" t="s">
        <v>11</v>
      </c>
      <c r="M1" s="60" t="s">
        <v>12</v>
      </c>
      <c r="N1" s="61" t="s">
        <v>13</v>
      </c>
      <c r="O1" s="1"/>
    </row>
    <row r="2" spans="1:16" ht="24.75" customHeight="1">
      <c r="A2" s="170" t="s">
        <v>14</v>
      </c>
      <c r="B2" s="135" t="s">
        <v>15</v>
      </c>
      <c r="C2" s="150" t="s">
        <v>16</v>
      </c>
      <c r="D2" s="131" t="s">
        <v>17</v>
      </c>
      <c r="E2" s="31" t="s">
        <v>18</v>
      </c>
      <c r="F2" s="163">
        <v>4</v>
      </c>
      <c r="G2" s="15">
        <v>500</v>
      </c>
      <c r="H2" s="137">
        <f>PRODUCT(SUM(G5:G7),F2)</f>
        <v>9200</v>
      </c>
      <c r="I2" s="154">
        <v>45658</v>
      </c>
      <c r="J2" s="14" t="s">
        <v>19</v>
      </c>
      <c r="K2" s="140" t="s">
        <v>20</v>
      </c>
      <c r="L2" s="128" t="str">
        <f>"Após " &amp; (N2/365) &amp; " anos de uso"</f>
        <v>Após 6 anos de uso</v>
      </c>
      <c r="M2" s="123">
        <f ca="1">DATE(YEAR(I2), MONTH(I2), DAY(I2)+N2) - TODAY()</f>
        <v>2037</v>
      </c>
      <c r="N2" s="117">
        <v>2190</v>
      </c>
      <c r="O2" s="1"/>
    </row>
    <row r="3" spans="1:16" ht="24.75" customHeight="1">
      <c r="A3" s="170"/>
      <c r="B3" s="135"/>
      <c r="C3" s="151"/>
      <c r="D3" s="132"/>
      <c r="E3" s="38" t="s">
        <v>21</v>
      </c>
      <c r="F3" s="164"/>
      <c r="G3" s="22">
        <v>150</v>
      </c>
      <c r="H3" s="137"/>
      <c r="I3" s="154"/>
      <c r="J3" s="21" t="s">
        <v>19</v>
      </c>
      <c r="K3" s="168"/>
      <c r="L3" s="110"/>
      <c r="M3" s="124"/>
      <c r="N3" s="115"/>
      <c r="O3" s="1"/>
      <c r="P3" s="3"/>
    </row>
    <row r="4" spans="1:16" ht="24.75" customHeight="1">
      <c r="A4" s="170"/>
      <c r="B4" s="135"/>
      <c r="C4" s="151"/>
      <c r="D4" s="132"/>
      <c r="E4" s="74" t="s">
        <v>22</v>
      </c>
      <c r="F4" s="164"/>
      <c r="G4" s="26">
        <v>200</v>
      </c>
      <c r="H4" s="137"/>
      <c r="I4" s="154"/>
      <c r="J4" s="25" t="s">
        <v>19</v>
      </c>
      <c r="K4" s="168"/>
      <c r="L4" s="110"/>
      <c r="M4" s="124"/>
      <c r="N4" s="115"/>
      <c r="O4" s="1"/>
      <c r="P4" s="2"/>
    </row>
    <row r="5" spans="1:16" ht="24.75" customHeight="1">
      <c r="A5" s="170"/>
      <c r="B5" s="135"/>
      <c r="C5" s="151"/>
      <c r="D5" s="132"/>
      <c r="E5" s="38" t="s">
        <v>23</v>
      </c>
      <c r="F5" s="164"/>
      <c r="G5" s="22">
        <v>1550</v>
      </c>
      <c r="H5" s="137"/>
      <c r="I5" s="154"/>
      <c r="J5" s="21" t="s">
        <v>19</v>
      </c>
      <c r="K5" s="168"/>
      <c r="L5" s="110"/>
      <c r="M5" s="124"/>
      <c r="N5" s="115"/>
      <c r="O5" s="1"/>
      <c r="P5" s="2"/>
    </row>
    <row r="6" spans="1:16" ht="24.75" customHeight="1">
      <c r="A6" s="170"/>
      <c r="B6" s="135"/>
      <c r="C6" s="24" t="s">
        <v>24</v>
      </c>
      <c r="D6" s="74" t="s">
        <v>25</v>
      </c>
      <c r="E6" s="74" t="s">
        <v>26</v>
      </c>
      <c r="F6" s="69">
        <v>4</v>
      </c>
      <c r="G6" s="26">
        <v>550</v>
      </c>
      <c r="H6" s="137"/>
      <c r="I6" s="154"/>
      <c r="J6" s="25" t="s">
        <v>19</v>
      </c>
      <c r="K6" s="168"/>
      <c r="L6" s="110"/>
      <c r="M6" s="124"/>
      <c r="N6" s="115"/>
      <c r="O6" s="1"/>
      <c r="P6" s="2"/>
    </row>
    <row r="7" spans="1:16" ht="24.75" customHeight="1">
      <c r="A7" s="170"/>
      <c r="B7" s="135"/>
      <c r="C7" s="20" t="s">
        <v>27</v>
      </c>
      <c r="D7" s="38" t="s">
        <v>28</v>
      </c>
      <c r="E7" s="38" t="s">
        <v>29</v>
      </c>
      <c r="F7" s="70">
        <v>4</v>
      </c>
      <c r="G7" s="22">
        <v>200</v>
      </c>
      <c r="H7" s="137"/>
      <c r="I7" s="154"/>
      <c r="J7" s="21" t="s">
        <v>19</v>
      </c>
      <c r="K7" s="168"/>
      <c r="L7" s="110"/>
      <c r="M7" s="124"/>
      <c r="N7" s="115"/>
      <c r="O7" s="1"/>
      <c r="P7" s="2"/>
    </row>
    <row r="8" spans="1:16" ht="24.75" customHeight="1">
      <c r="A8" s="170"/>
      <c r="B8" s="135"/>
      <c r="C8" s="152" t="s">
        <v>30</v>
      </c>
      <c r="D8" s="155" t="s">
        <v>31</v>
      </c>
      <c r="E8" s="80" t="s">
        <v>18</v>
      </c>
      <c r="F8" s="143">
        <v>1</v>
      </c>
      <c r="G8" s="34">
        <v>500</v>
      </c>
      <c r="H8" s="138">
        <f>PRODUCT(SUM(G12),F8)</f>
        <v>2550</v>
      </c>
      <c r="I8" s="158">
        <v>45658</v>
      </c>
      <c r="J8" s="33" t="s">
        <v>19</v>
      </c>
      <c r="K8" s="169" t="s">
        <v>20</v>
      </c>
      <c r="L8" s="111" t="str">
        <f>"Após " &amp; (N8/365) &amp; " anos de uso"</f>
        <v>Após 5 anos de uso</v>
      </c>
      <c r="M8" s="125">
        <f ca="1">DATE(YEAR(I8), MONTH(I8), DAY(I8)+N8) - TODAY()</f>
        <v>1672</v>
      </c>
      <c r="N8" s="113">
        <v>1825</v>
      </c>
      <c r="O8" s="1"/>
      <c r="P8" s="2"/>
    </row>
    <row r="9" spans="1:16" ht="24.75" customHeight="1">
      <c r="A9" s="170"/>
      <c r="B9" s="135"/>
      <c r="C9" s="153"/>
      <c r="D9" s="156"/>
      <c r="E9" s="38" t="s">
        <v>21</v>
      </c>
      <c r="F9" s="157"/>
      <c r="G9" s="22">
        <v>150</v>
      </c>
      <c r="H9" s="138"/>
      <c r="I9" s="158"/>
      <c r="J9" s="21" t="s">
        <v>19</v>
      </c>
      <c r="K9" s="169"/>
      <c r="L9" s="111"/>
      <c r="M9" s="126"/>
      <c r="N9" s="114"/>
      <c r="O9" s="1"/>
      <c r="P9" s="3"/>
    </row>
    <row r="10" spans="1:16" ht="24.75" customHeight="1">
      <c r="A10" s="170"/>
      <c r="B10" s="135"/>
      <c r="C10" s="153"/>
      <c r="D10" s="156"/>
      <c r="E10" s="81" t="s">
        <v>32</v>
      </c>
      <c r="F10" s="157"/>
      <c r="G10" s="64">
        <v>900</v>
      </c>
      <c r="H10" s="138"/>
      <c r="I10" s="158"/>
      <c r="J10" s="63" t="s">
        <v>19</v>
      </c>
      <c r="K10" s="169"/>
      <c r="L10" s="111"/>
      <c r="M10" s="126"/>
      <c r="N10" s="114"/>
      <c r="O10" s="1"/>
      <c r="P10" s="2"/>
    </row>
    <row r="11" spans="1:16" ht="24.75" customHeight="1">
      <c r="A11" s="170"/>
      <c r="B11" s="135"/>
      <c r="C11" s="153"/>
      <c r="D11" s="156"/>
      <c r="E11" s="38" t="s">
        <v>33</v>
      </c>
      <c r="F11" s="157"/>
      <c r="G11" s="22">
        <v>1000</v>
      </c>
      <c r="H11" s="138"/>
      <c r="I11" s="158"/>
      <c r="J11" s="21" t="s">
        <v>19</v>
      </c>
      <c r="K11" s="169"/>
      <c r="L11" s="111"/>
      <c r="M11" s="126"/>
      <c r="N11" s="114"/>
      <c r="O11" s="1"/>
      <c r="P11" s="2"/>
    </row>
    <row r="12" spans="1:16" ht="24.75" customHeight="1">
      <c r="A12" s="170"/>
      <c r="B12" s="135"/>
      <c r="C12" s="153"/>
      <c r="D12" s="156"/>
      <c r="E12" s="81" t="s">
        <v>23</v>
      </c>
      <c r="F12" s="157"/>
      <c r="G12" s="64">
        <v>2550</v>
      </c>
      <c r="H12" s="138"/>
      <c r="I12" s="158"/>
      <c r="J12" s="40" t="s">
        <v>19</v>
      </c>
      <c r="K12" s="169"/>
      <c r="L12" s="111"/>
      <c r="M12" s="126"/>
      <c r="N12" s="114"/>
      <c r="O12" s="1"/>
      <c r="P12" s="2"/>
    </row>
    <row r="13" spans="1:16" ht="24.75" customHeight="1">
      <c r="A13" s="170"/>
      <c r="B13" s="135"/>
      <c r="C13" s="150" t="s">
        <v>34</v>
      </c>
      <c r="D13" s="131" t="s">
        <v>35</v>
      </c>
      <c r="E13" s="31" t="s">
        <v>36</v>
      </c>
      <c r="F13" s="163">
        <v>6</v>
      </c>
      <c r="G13" s="15">
        <v>800</v>
      </c>
      <c r="H13" s="137">
        <f>PRODUCT(SUM(G17:G19),F13)</f>
        <v>36300</v>
      </c>
      <c r="I13" s="154">
        <v>45658</v>
      </c>
      <c r="J13" s="25" t="s">
        <v>19</v>
      </c>
      <c r="K13" s="140" t="s">
        <v>20</v>
      </c>
      <c r="L13" s="110" t="str">
        <f>"Após " &amp; (N13/365) &amp; " anos de uso"</f>
        <v>Após 5 anos de uso</v>
      </c>
      <c r="M13" s="127">
        <f ca="1">DATE(YEAR(I13), MONTH(I13), DAY(I13)+N13) - TODAY()</f>
        <v>1672</v>
      </c>
      <c r="N13" s="117">
        <v>1825</v>
      </c>
      <c r="O13" s="1"/>
      <c r="P13" s="2"/>
    </row>
    <row r="14" spans="1:16" ht="24.75" customHeight="1">
      <c r="A14" s="170"/>
      <c r="B14" s="135"/>
      <c r="C14" s="151"/>
      <c r="D14" s="132"/>
      <c r="E14" s="38" t="s">
        <v>37</v>
      </c>
      <c r="F14" s="164"/>
      <c r="G14" s="22">
        <v>300</v>
      </c>
      <c r="H14" s="137"/>
      <c r="I14" s="154"/>
      <c r="J14" s="21" t="s">
        <v>19</v>
      </c>
      <c r="K14" s="140"/>
      <c r="L14" s="110"/>
      <c r="M14" s="124"/>
      <c r="N14" s="115"/>
      <c r="O14" s="1"/>
      <c r="P14" s="2"/>
    </row>
    <row r="15" spans="1:16" ht="24.75" customHeight="1">
      <c r="A15" s="170"/>
      <c r="B15" s="135"/>
      <c r="C15" s="151"/>
      <c r="D15" s="132"/>
      <c r="E15" s="74" t="s">
        <v>38</v>
      </c>
      <c r="F15" s="164"/>
      <c r="G15" s="26">
        <v>500</v>
      </c>
      <c r="H15" s="137"/>
      <c r="I15" s="154"/>
      <c r="J15" s="25" t="s">
        <v>19</v>
      </c>
      <c r="K15" s="140"/>
      <c r="L15" s="110"/>
      <c r="M15" s="124"/>
      <c r="N15" s="115"/>
      <c r="O15" s="1"/>
      <c r="P15" s="2"/>
    </row>
    <row r="16" spans="1:16" ht="24.75" customHeight="1">
      <c r="A16" s="170"/>
      <c r="B16" s="135"/>
      <c r="C16" s="151"/>
      <c r="D16" s="132"/>
      <c r="E16" s="38" t="s">
        <v>39</v>
      </c>
      <c r="F16" s="164"/>
      <c r="G16" s="22">
        <v>1500</v>
      </c>
      <c r="H16" s="137"/>
      <c r="I16" s="154"/>
      <c r="J16" s="21" t="s">
        <v>19</v>
      </c>
      <c r="K16" s="140"/>
      <c r="L16" s="110"/>
      <c r="M16" s="124"/>
      <c r="N16" s="115"/>
      <c r="O16" s="1"/>
      <c r="P16" s="3"/>
    </row>
    <row r="17" spans="1:16" ht="24.75" customHeight="1">
      <c r="A17" s="170"/>
      <c r="B17" s="135"/>
      <c r="C17" s="151"/>
      <c r="D17" s="132"/>
      <c r="E17" s="74" t="s">
        <v>23</v>
      </c>
      <c r="F17" s="164"/>
      <c r="G17" s="26">
        <v>4600</v>
      </c>
      <c r="H17" s="137"/>
      <c r="I17" s="154"/>
      <c r="J17" s="25" t="s">
        <v>19</v>
      </c>
      <c r="K17" s="140"/>
      <c r="L17" s="110"/>
      <c r="M17" s="124"/>
      <c r="N17" s="115"/>
      <c r="O17" s="1"/>
      <c r="P17" s="2"/>
    </row>
    <row r="18" spans="1:16" ht="24.75" customHeight="1">
      <c r="A18" s="170"/>
      <c r="B18" s="135"/>
      <c r="C18" s="20" t="s">
        <v>40</v>
      </c>
      <c r="D18" s="38" t="s">
        <v>41</v>
      </c>
      <c r="E18" s="38" t="s">
        <v>42</v>
      </c>
      <c r="F18" s="70">
        <v>6</v>
      </c>
      <c r="G18" s="22">
        <v>1000</v>
      </c>
      <c r="H18" s="137"/>
      <c r="I18" s="154"/>
      <c r="J18" s="21" t="s">
        <v>19</v>
      </c>
      <c r="K18" s="140"/>
      <c r="L18" s="110"/>
      <c r="M18" s="124"/>
      <c r="N18" s="115"/>
      <c r="O18" s="1"/>
      <c r="P18" s="2"/>
    </row>
    <row r="19" spans="1:16" ht="24.75" customHeight="1">
      <c r="A19" s="170"/>
      <c r="B19" s="135"/>
      <c r="C19" s="24" t="s">
        <v>43</v>
      </c>
      <c r="D19" s="74" t="s">
        <v>44</v>
      </c>
      <c r="E19" s="74" t="s">
        <v>45</v>
      </c>
      <c r="F19" s="69">
        <v>6</v>
      </c>
      <c r="G19" s="26">
        <v>450</v>
      </c>
      <c r="H19" s="137"/>
      <c r="I19" s="154"/>
      <c r="J19" s="71" t="s">
        <v>19</v>
      </c>
      <c r="K19" s="140"/>
      <c r="L19" s="110"/>
      <c r="M19" s="124"/>
      <c r="N19" s="115"/>
      <c r="O19" s="1"/>
      <c r="P19" s="2"/>
    </row>
    <row r="20" spans="1:16" ht="24.75" customHeight="1">
      <c r="A20" s="170"/>
      <c r="B20" s="135"/>
      <c r="C20" s="32" t="s">
        <v>46</v>
      </c>
      <c r="D20" s="80" t="s">
        <v>47</v>
      </c>
      <c r="E20" s="80" t="s">
        <v>48</v>
      </c>
      <c r="F20" s="72">
        <v>4</v>
      </c>
      <c r="G20" s="34">
        <v>225</v>
      </c>
      <c r="H20" s="144">
        <f>SUM(PRODUCT(G20,F20),PRODUCT(G21,F21))</f>
        <v>2400</v>
      </c>
      <c r="I20" s="172">
        <v>45667</v>
      </c>
      <c r="J20" s="39" t="s">
        <v>19</v>
      </c>
      <c r="K20" s="147" t="s">
        <v>20</v>
      </c>
      <c r="L20" s="121" t="str">
        <f>"Após " &amp; (N20/365) &amp; " anos de uso"</f>
        <v>Após 5 anos de uso</v>
      </c>
      <c r="M20" s="125">
        <f ca="1">DATE(YEAR(I20), MONTH(I20), DAY(I20)+N20) - TODAY()</f>
        <v>1681</v>
      </c>
      <c r="N20" s="120">
        <v>1825</v>
      </c>
      <c r="O20" s="1"/>
      <c r="P20" s="3"/>
    </row>
    <row r="21" spans="1:16" ht="24.75" customHeight="1">
      <c r="A21" s="170"/>
      <c r="B21" s="135"/>
      <c r="C21" s="20" t="s">
        <v>49</v>
      </c>
      <c r="D21" s="38" t="s">
        <v>50</v>
      </c>
      <c r="E21" s="38" t="s">
        <v>51</v>
      </c>
      <c r="F21" s="70">
        <v>1</v>
      </c>
      <c r="G21" s="22">
        <v>1500</v>
      </c>
      <c r="H21" s="145"/>
      <c r="I21" s="173"/>
      <c r="J21" s="73" t="s">
        <v>19</v>
      </c>
      <c r="K21" s="148"/>
      <c r="L21" s="122"/>
      <c r="M21" s="126"/>
      <c r="N21" s="104"/>
      <c r="O21" s="1"/>
      <c r="P21" s="2"/>
    </row>
    <row r="22" spans="1:16" ht="30" customHeight="1">
      <c r="A22" s="170"/>
      <c r="B22" s="135"/>
      <c r="C22" s="13" t="s">
        <v>52</v>
      </c>
      <c r="D22" s="31" t="s">
        <v>53</v>
      </c>
      <c r="E22" s="31" t="s">
        <v>54</v>
      </c>
      <c r="F22" s="68">
        <v>1</v>
      </c>
      <c r="G22" s="15">
        <v>250</v>
      </c>
      <c r="H22" s="146">
        <f>SUM(PRODUCT(G22,F22),PRODUCT(G23,F23),PRODUCT(G24,F24),PRODUCT(G25,F25),PRODUCT(G26,F26),PRODUCT(G27,F27))</f>
        <v>4640</v>
      </c>
      <c r="I22" s="159">
        <v>45659</v>
      </c>
      <c r="J22" s="27" t="s">
        <v>19</v>
      </c>
      <c r="K22" s="149" t="s">
        <v>20</v>
      </c>
      <c r="L22" s="118" t="str">
        <f>"Após " &amp; (N22/365) &amp; " anos de uso"</f>
        <v>Após 5 anos de uso</v>
      </c>
      <c r="M22" s="127">
        <f ca="1">DATE(YEAR(I22), MONTH(I22), DAY(I22)+N22) - TODAY()</f>
        <v>1673</v>
      </c>
      <c r="N22" s="119">
        <v>1825</v>
      </c>
      <c r="O22" s="1"/>
      <c r="P22" s="2"/>
    </row>
    <row r="23" spans="1:16" ht="24.75" customHeight="1">
      <c r="A23" s="170"/>
      <c r="B23" s="135"/>
      <c r="C23" s="20" t="s">
        <v>55</v>
      </c>
      <c r="D23" s="38" t="s">
        <v>56</v>
      </c>
      <c r="E23" s="38" t="s">
        <v>57</v>
      </c>
      <c r="F23" s="70">
        <v>16</v>
      </c>
      <c r="G23" s="22">
        <v>25</v>
      </c>
      <c r="H23" s="146"/>
      <c r="I23" s="159"/>
      <c r="J23" s="23" t="s">
        <v>19</v>
      </c>
      <c r="K23" s="149"/>
      <c r="L23" s="118"/>
      <c r="M23" s="124"/>
      <c r="N23" s="101"/>
      <c r="O23" s="1"/>
      <c r="P23" s="3"/>
    </row>
    <row r="24" spans="1:16" ht="24.75" customHeight="1">
      <c r="A24" s="170"/>
      <c r="B24" s="135"/>
      <c r="C24" s="24" t="s">
        <v>58</v>
      </c>
      <c r="D24" s="74" t="s">
        <v>59</v>
      </c>
      <c r="E24" s="74" t="s">
        <v>60</v>
      </c>
      <c r="F24" s="69">
        <v>2</v>
      </c>
      <c r="G24" s="26">
        <v>700</v>
      </c>
      <c r="H24" s="146"/>
      <c r="I24" s="159"/>
      <c r="J24" s="27" t="s">
        <v>19</v>
      </c>
      <c r="K24" s="149"/>
      <c r="L24" s="118"/>
      <c r="M24" s="124"/>
      <c r="N24" s="101"/>
      <c r="O24" s="1"/>
      <c r="P24" s="2"/>
    </row>
    <row r="25" spans="1:16" ht="30" customHeight="1">
      <c r="A25" s="170"/>
      <c r="B25" s="135"/>
      <c r="C25" s="20" t="s">
        <v>61</v>
      </c>
      <c r="D25" s="38" t="s">
        <v>62</v>
      </c>
      <c r="E25" s="38" t="s">
        <v>63</v>
      </c>
      <c r="F25" s="70">
        <v>1</v>
      </c>
      <c r="G25" s="22">
        <v>790</v>
      </c>
      <c r="H25" s="146"/>
      <c r="I25" s="159"/>
      <c r="J25" s="23" t="s">
        <v>19</v>
      </c>
      <c r="K25" s="149"/>
      <c r="L25" s="118"/>
      <c r="M25" s="124"/>
      <c r="N25" s="101"/>
      <c r="O25" s="1"/>
    </row>
    <row r="26" spans="1:16" ht="30" customHeight="1">
      <c r="A26" s="170"/>
      <c r="B26" s="135"/>
      <c r="C26" s="24" t="s">
        <v>64</v>
      </c>
      <c r="D26" s="74" t="s">
        <v>65</v>
      </c>
      <c r="E26" s="74" t="s">
        <v>66</v>
      </c>
      <c r="F26" s="69">
        <v>1</v>
      </c>
      <c r="G26" s="26">
        <v>200</v>
      </c>
      <c r="H26" s="146"/>
      <c r="I26" s="159"/>
      <c r="J26" s="27" t="s">
        <v>19</v>
      </c>
      <c r="K26" s="149"/>
      <c r="L26" s="118"/>
      <c r="M26" s="124"/>
      <c r="N26" s="101"/>
      <c r="O26" s="1"/>
    </row>
    <row r="27" spans="1:16" ht="24.75" customHeight="1">
      <c r="A27" s="170"/>
      <c r="B27" s="135"/>
      <c r="C27" s="20" t="s">
        <v>67</v>
      </c>
      <c r="D27" s="38" t="s">
        <v>68</v>
      </c>
      <c r="E27" s="38" t="s">
        <v>69</v>
      </c>
      <c r="F27" s="70">
        <v>8</v>
      </c>
      <c r="G27" s="22">
        <v>200</v>
      </c>
      <c r="H27" s="146"/>
      <c r="I27" s="159"/>
      <c r="J27" s="23" t="s">
        <v>19</v>
      </c>
      <c r="K27" s="149"/>
      <c r="L27" s="118"/>
      <c r="M27" s="124"/>
      <c r="N27" s="101"/>
      <c r="O27" s="1"/>
    </row>
    <row r="28" spans="1:16" ht="30" customHeight="1">
      <c r="A28" s="170"/>
      <c r="B28" s="135"/>
      <c r="C28" s="32" t="s">
        <v>70</v>
      </c>
      <c r="D28" s="80" t="s">
        <v>71</v>
      </c>
      <c r="E28" s="80" t="s">
        <v>72</v>
      </c>
      <c r="F28" s="72">
        <v>2</v>
      </c>
      <c r="G28" s="34">
        <v>2700</v>
      </c>
      <c r="H28" s="10">
        <f>PRODUCT(G28,F28)</f>
        <v>5400</v>
      </c>
      <c r="I28" s="75">
        <v>45662</v>
      </c>
      <c r="J28" s="37" t="s">
        <v>19</v>
      </c>
      <c r="K28" s="76" t="s">
        <v>73</v>
      </c>
      <c r="L28" s="37" t="str">
        <f>"Após " &amp; (N28/365) &amp; " anos de uso"</f>
        <v>Após 8 anos de uso</v>
      </c>
      <c r="M28" s="65">
        <f ca="1">DATE(YEAR(I28), MONTH(I28), DAY(I28)+N28) - TODAY()</f>
        <v>2771</v>
      </c>
      <c r="N28" s="48">
        <v>2920</v>
      </c>
      <c r="O28" s="1"/>
      <c r="P28" s="3"/>
    </row>
    <row r="29" spans="1:16" ht="30" customHeight="1">
      <c r="A29" s="170"/>
      <c r="B29" s="135"/>
      <c r="C29" s="13" t="s">
        <v>74</v>
      </c>
      <c r="D29" s="31" t="s">
        <v>75</v>
      </c>
      <c r="E29" s="31" t="s">
        <v>76</v>
      </c>
      <c r="F29" s="68">
        <v>9</v>
      </c>
      <c r="G29" s="15">
        <v>25</v>
      </c>
      <c r="H29" s="11">
        <f>PRODUCT(G29,F29)</f>
        <v>225</v>
      </c>
      <c r="I29" s="77">
        <v>45662</v>
      </c>
      <c r="J29" s="19" t="s">
        <v>19</v>
      </c>
      <c r="K29" s="78" t="s">
        <v>73</v>
      </c>
      <c r="L29" s="14" t="str">
        <f>"Após " &amp; (N29/365) &amp; " anos de uso"</f>
        <v>Após 6 anos de uso</v>
      </c>
      <c r="M29" s="66">
        <f ca="1">DATE(YEAR(I29), MONTH(I29), DAY(I29)+N29) - TODAY()</f>
        <v>2041</v>
      </c>
      <c r="N29" s="49">
        <v>2190</v>
      </c>
    </row>
    <row r="30" spans="1:16" ht="24.75" customHeight="1">
      <c r="A30" s="170"/>
      <c r="B30" s="135" t="s">
        <v>77</v>
      </c>
      <c r="C30" s="32" t="s">
        <v>78</v>
      </c>
      <c r="D30" s="80" t="s">
        <v>79</v>
      </c>
      <c r="E30" s="80" t="s">
        <v>80</v>
      </c>
      <c r="F30" s="33">
        <v>9</v>
      </c>
      <c r="G30" s="34">
        <v>150</v>
      </c>
      <c r="H30" s="138">
        <f>SUM(PRODUCT(G30,F30),PRODUCT(G31,F31),PRODUCT(G32,F32),PRODUCT(G33,F33),PRODUCT(G34,F34),PRODUCT(G35,F35))</f>
        <v>8900</v>
      </c>
      <c r="I30" s="160">
        <v>45661</v>
      </c>
      <c r="J30" s="39" t="s">
        <v>19</v>
      </c>
      <c r="K30" s="142" t="s">
        <v>81</v>
      </c>
      <c r="L30" s="111" t="str">
        <f>"Após " &amp; (N30/365) &amp; " anos de uso"</f>
        <v>Após 8 anos de uso</v>
      </c>
      <c r="M30" s="165">
        <f ca="1">DATE(YEAR(I30), MONTH(I30), DAY(I30)+N30) - TODAY()</f>
        <v>2770</v>
      </c>
      <c r="N30" s="113">
        <v>2920</v>
      </c>
    </row>
    <row r="31" spans="1:16" ht="24.75" customHeight="1">
      <c r="A31" s="170"/>
      <c r="B31" s="135"/>
      <c r="C31" s="20" t="s">
        <v>82</v>
      </c>
      <c r="D31" s="38" t="s">
        <v>83</v>
      </c>
      <c r="E31" s="38" t="s">
        <v>84</v>
      </c>
      <c r="F31" s="21">
        <v>1</v>
      </c>
      <c r="G31" s="22">
        <v>500</v>
      </c>
      <c r="H31" s="138"/>
      <c r="I31" s="160"/>
      <c r="J31" s="23" t="s">
        <v>19</v>
      </c>
      <c r="K31" s="142"/>
      <c r="L31" s="111"/>
      <c r="M31" s="165"/>
      <c r="N31" s="114"/>
    </row>
    <row r="32" spans="1:16" ht="24.75" customHeight="1">
      <c r="A32" s="170"/>
      <c r="B32" s="135"/>
      <c r="C32" s="62" t="s">
        <v>85</v>
      </c>
      <c r="D32" s="81" t="s">
        <v>86</v>
      </c>
      <c r="E32" s="81" t="s">
        <v>87</v>
      </c>
      <c r="F32" s="63">
        <v>11</v>
      </c>
      <c r="G32" s="64">
        <v>200</v>
      </c>
      <c r="H32" s="138"/>
      <c r="I32" s="160"/>
      <c r="J32" s="39" t="s">
        <v>19</v>
      </c>
      <c r="K32" s="142"/>
      <c r="L32" s="111"/>
      <c r="M32" s="165"/>
      <c r="N32" s="114"/>
    </row>
    <row r="33" spans="1:14" ht="24.75" customHeight="1">
      <c r="A33" s="170"/>
      <c r="B33" s="135"/>
      <c r="C33" s="20" t="s">
        <v>88</v>
      </c>
      <c r="D33" s="38" t="s">
        <v>89</v>
      </c>
      <c r="E33" s="38" t="s">
        <v>90</v>
      </c>
      <c r="F33" s="21">
        <v>1</v>
      </c>
      <c r="G33" s="22">
        <v>600</v>
      </c>
      <c r="H33" s="138"/>
      <c r="I33" s="160"/>
      <c r="J33" s="23" t="s">
        <v>19</v>
      </c>
      <c r="K33" s="142"/>
      <c r="L33" s="111"/>
      <c r="M33" s="165"/>
      <c r="N33" s="114"/>
    </row>
    <row r="34" spans="1:14" ht="24.75" customHeight="1">
      <c r="A34" s="170"/>
      <c r="B34" s="135"/>
      <c r="C34" s="62" t="s">
        <v>91</v>
      </c>
      <c r="D34" s="81" t="s">
        <v>92</v>
      </c>
      <c r="E34" s="81" t="s">
        <v>93</v>
      </c>
      <c r="F34" s="63">
        <v>30</v>
      </c>
      <c r="G34" s="64">
        <v>75</v>
      </c>
      <c r="H34" s="138"/>
      <c r="I34" s="160"/>
      <c r="J34" s="39" t="s">
        <v>19</v>
      </c>
      <c r="K34" s="142"/>
      <c r="L34" s="111"/>
      <c r="M34" s="165"/>
      <c r="N34" s="114"/>
    </row>
    <row r="35" spans="1:14" ht="30" customHeight="1">
      <c r="A35" s="171"/>
      <c r="B35" s="136"/>
      <c r="C35" s="20" t="s">
        <v>94</v>
      </c>
      <c r="D35" s="38" t="s">
        <v>95</v>
      </c>
      <c r="E35" s="38" t="s">
        <v>96</v>
      </c>
      <c r="F35" s="21">
        <v>1</v>
      </c>
      <c r="G35" s="22">
        <v>2000</v>
      </c>
      <c r="H35" s="139"/>
      <c r="I35" s="161"/>
      <c r="J35" s="23" t="s">
        <v>19</v>
      </c>
      <c r="K35" s="143"/>
      <c r="L35" s="112"/>
      <c r="M35" s="165"/>
      <c r="N35" s="103"/>
    </row>
    <row r="36" spans="1:14" ht="24.75" customHeight="1">
      <c r="A36" s="129" t="s">
        <v>97</v>
      </c>
      <c r="B36" s="130" t="s">
        <v>98</v>
      </c>
      <c r="C36" s="133" t="s">
        <v>99</v>
      </c>
      <c r="D36" s="131" t="s">
        <v>100</v>
      </c>
      <c r="E36" s="31" t="s">
        <v>101</v>
      </c>
      <c r="F36" s="14">
        <v>4</v>
      </c>
      <c r="G36" s="15">
        <v>440</v>
      </c>
      <c r="H36" s="137">
        <f>SUM(PRODUCT(G36,F36),PRODUCT(G37,F37),PRODUCT(G38,F38))</f>
        <v>2960</v>
      </c>
      <c r="I36" s="105">
        <v>45665</v>
      </c>
      <c r="J36" s="18" t="s">
        <v>19</v>
      </c>
      <c r="K36" s="110" t="s">
        <v>102</v>
      </c>
      <c r="L36" s="110" t="str">
        <f>"Após " &amp; (N36/365) &amp; " anos de uso"</f>
        <v>Após 1 anos de uso</v>
      </c>
      <c r="M36" s="166">
        <f ca="1">DATE(YEAR(I36), MONTH(I36), DAY(I36)+N36) - TODAY()</f>
        <v>219</v>
      </c>
      <c r="N36" s="115">
        <v>365</v>
      </c>
    </row>
    <row r="37" spans="1:14" ht="24.75" customHeight="1">
      <c r="A37" s="129"/>
      <c r="B37" s="130"/>
      <c r="C37" s="134"/>
      <c r="D37" s="132"/>
      <c r="E37" s="38" t="s">
        <v>103</v>
      </c>
      <c r="F37" s="21">
        <v>4</v>
      </c>
      <c r="G37" s="22">
        <v>200</v>
      </c>
      <c r="H37" s="137"/>
      <c r="I37" s="105"/>
      <c r="J37" s="23" t="s">
        <v>19</v>
      </c>
      <c r="K37" s="110"/>
      <c r="L37" s="110"/>
      <c r="M37" s="167"/>
      <c r="N37" s="116"/>
    </row>
    <row r="38" spans="1:14" ht="24.75" customHeight="1">
      <c r="A38" s="129"/>
      <c r="B38" s="130"/>
      <c r="C38" s="88" t="s">
        <v>104</v>
      </c>
      <c r="D38" s="74" t="s">
        <v>105</v>
      </c>
      <c r="E38" s="74" t="s">
        <v>106</v>
      </c>
      <c r="F38" s="25">
        <v>4</v>
      </c>
      <c r="G38" s="26">
        <v>100</v>
      </c>
      <c r="H38" s="137"/>
      <c r="I38" s="105"/>
      <c r="J38" s="27" t="s">
        <v>19</v>
      </c>
      <c r="K38" s="110"/>
      <c r="L38" s="43" t="s">
        <v>102</v>
      </c>
      <c r="M38" s="67" t="s">
        <v>102</v>
      </c>
      <c r="N38" s="42" t="s">
        <v>102</v>
      </c>
    </row>
    <row r="39" spans="1:14" ht="24.75" customHeight="1">
      <c r="A39" s="129"/>
      <c r="B39" s="130"/>
      <c r="C39" s="89" t="s">
        <v>107</v>
      </c>
      <c r="D39" s="84" t="s">
        <v>108</v>
      </c>
      <c r="E39" s="85" t="s">
        <v>109</v>
      </c>
      <c r="F39" s="28">
        <v>10</v>
      </c>
      <c r="G39" s="29">
        <v>200</v>
      </c>
      <c r="H39" s="10">
        <f>PRODUCT(G39,F39)</f>
        <v>2000</v>
      </c>
      <c r="I39" s="30">
        <v>45665</v>
      </c>
      <c r="J39" s="86" t="s">
        <v>19</v>
      </c>
      <c r="K39" s="87" t="s">
        <v>102</v>
      </c>
      <c r="L39" s="87" t="s">
        <v>102</v>
      </c>
      <c r="M39" s="92" t="s">
        <v>102</v>
      </c>
      <c r="N39" s="46" t="s">
        <v>102</v>
      </c>
    </row>
    <row r="40" spans="1:14" ht="30" customHeight="1">
      <c r="A40" s="129"/>
      <c r="B40" s="130"/>
      <c r="C40" s="52" t="s">
        <v>110</v>
      </c>
      <c r="D40" s="31" t="s">
        <v>111</v>
      </c>
      <c r="E40" s="31" t="s">
        <v>112</v>
      </c>
      <c r="F40" s="14">
        <v>1</v>
      </c>
      <c r="G40" s="15">
        <v>1500</v>
      </c>
      <c r="H40" s="16">
        <f>PRODUCT(G40,F40)</f>
        <v>1500</v>
      </c>
      <c r="I40" s="17">
        <v>45665</v>
      </c>
      <c r="J40" s="18" t="s">
        <v>19</v>
      </c>
      <c r="K40" s="44" t="s">
        <v>113</v>
      </c>
      <c r="L40" s="43" t="str">
        <f>"Após " &amp; (N40/365) &amp; " anos de uso"</f>
        <v>Após 3 anos de uso</v>
      </c>
      <c r="M40" s="67">
        <f ca="1">DATE(YEAR(I40), MONTH(I40), DAY(I40)+N40) - TODAY()</f>
        <v>949</v>
      </c>
      <c r="N40" s="47">
        <v>1095</v>
      </c>
    </row>
    <row r="41" spans="1:14" ht="24.75" customHeight="1">
      <c r="A41" s="129"/>
      <c r="B41" s="130"/>
      <c r="C41" s="53" t="s">
        <v>114</v>
      </c>
      <c r="D41" s="80" t="s">
        <v>115</v>
      </c>
      <c r="E41" s="80" t="s">
        <v>116</v>
      </c>
      <c r="F41" s="33">
        <v>4</v>
      </c>
      <c r="G41" s="34">
        <v>290</v>
      </c>
      <c r="H41" s="10">
        <f>PRODUCT(G41,F41)</f>
        <v>1160</v>
      </c>
      <c r="I41" s="35">
        <v>45665</v>
      </c>
      <c r="J41" s="36" t="s">
        <v>19</v>
      </c>
      <c r="K41" s="45" t="s">
        <v>102</v>
      </c>
      <c r="L41" s="45" t="str">
        <f>"Após " &amp; (N41/365) &amp; " anos de uso"</f>
        <v>Após 1 anos de uso</v>
      </c>
      <c r="M41" s="67">
        <f ca="1">DATE(YEAR(I41), MONTH(I41), DAY(I41)+N41) - TODAY()</f>
        <v>219</v>
      </c>
      <c r="N41" s="41">
        <v>365</v>
      </c>
    </row>
    <row r="42" spans="1:14" ht="54.75" customHeight="1">
      <c r="A42" s="129"/>
      <c r="B42" s="130" t="s">
        <v>117</v>
      </c>
      <c r="C42" s="52" t="s">
        <v>118</v>
      </c>
      <c r="D42" s="31" t="s">
        <v>119</v>
      </c>
      <c r="E42" s="31" t="s">
        <v>120</v>
      </c>
      <c r="F42" s="14">
        <v>1</v>
      </c>
      <c r="G42" s="15">
        <v>100</v>
      </c>
      <c r="H42" s="137">
        <f>SUM(PRODUCT(G42,F42),PRODUCT(G43,F43),PRODUCT(G44,F44))</f>
        <v>300</v>
      </c>
      <c r="I42" s="105">
        <v>45665</v>
      </c>
      <c r="J42" s="18" t="s">
        <v>19</v>
      </c>
      <c r="K42" s="141" t="s">
        <v>113</v>
      </c>
      <c r="L42" s="109" t="s">
        <v>102</v>
      </c>
      <c r="M42" s="108" t="s">
        <v>102</v>
      </c>
      <c r="N42" s="101" t="s">
        <v>102</v>
      </c>
    </row>
    <row r="43" spans="1:14" ht="45" customHeight="1">
      <c r="A43" s="129"/>
      <c r="B43" s="130"/>
      <c r="C43" s="90" t="s">
        <v>121</v>
      </c>
      <c r="D43" s="38" t="s">
        <v>122</v>
      </c>
      <c r="E43" s="38" t="s">
        <v>123</v>
      </c>
      <c r="F43" s="21">
        <v>1</v>
      </c>
      <c r="G43" s="22">
        <v>100</v>
      </c>
      <c r="H43" s="137"/>
      <c r="I43" s="105"/>
      <c r="J43" s="23" t="s">
        <v>19</v>
      </c>
      <c r="K43" s="141"/>
      <c r="L43" s="110"/>
      <c r="M43" s="108"/>
      <c r="N43" s="101"/>
    </row>
    <row r="44" spans="1:14" ht="24.75" customHeight="1">
      <c r="A44" s="129"/>
      <c r="B44" s="130"/>
      <c r="C44" s="88" t="s">
        <v>124</v>
      </c>
      <c r="D44" s="74" t="s">
        <v>125</v>
      </c>
      <c r="E44" s="74" t="s">
        <v>126</v>
      </c>
      <c r="F44" s="25">
        <v>1</v>
      </c>
      <c r="G44" s="26">
        <v>100</v>
      </c>
      <c r="H44" s="137"/>
      <c r="I44" s="105"/>
      <c r="J44" s="27" t="s">
        <v>19</v>
      </c>
      <c r="K44" s="141"/>
      <c r="L44" s="110"/>
      <c r="M44" s="108"/>
      <c r="N44" s="102"/>
    </row>
    <row r="45" spans="1:14" ht="24.75" customHeight="1">
      <c r="A45" s="129"/>
      <c r="B45" s="130" t="s">
        <v>127</v>
      </c>
      <c r="C45" s="53" t="s">
        <v>128</v>
      </c>
      <c r="D45" s="80" t="s">
        <v>129</v>
      </c>
      <c r="E45" s="80" t="s">
        <v>130</v>
      </c>
      <c r="F45" s="33">
        <v>1</v>
      </c>
      <c r="G45" s="34">
        <v>100</v>
      </c>
      <c r="H45" s="138">
        <f>SUM(PRODUCT(G45,F45),PRODUCT(G46,F46),PRODUCT(G47,F47))</f>
        <v>1200</v>
      </c>
      <c r="I45" s="106">
        <v>45665</v>
      </c>
      <c r="J45" s="36" t="s">
        <v>19</v>
      </c>
      <c r="K45" s="142" t="s">
        <v>81</v>
      </c>
      <c r="L45" s="111" t="s">
        <v>102</v>
      </c>
      <c r="M45" s="108" t="s">
        <v>102</v>
      </c>
      <c r="N45" s="103" t="s">
        <v>102</v>
      </c>
    </row>
    <row r="46" spans="1:14" ht="24.75" customHeight="1">
      <c r="A46" s="129"/>
      <c r="B46" s="130"/>
      <c r="C46" s="90" t="s">
        <v>131</v>
      </c>
      <c r="D46" s="38" t="s">
        <v>132</v>
      </c>
      <c r="E46" s="38" t="s">
        <v>133</v>
      </c>
      <c r="F46" s="21">
        <v>1</v>
      </c>
      <c r="G46" s="22">
        <v>1000</v>
      </c>
      <c r="H46" s="138"/>
      <c r="I46" s="106"/>
      <c r="J46" s="23" t="s">
        <v>19</v>
      </c>
      <c r="K46" s="142"/>
      <c r="L46" s="111"/>
      <c r="M46" s="108"/>
      <c r="N46" s="104"/>
    </row>
    <row r="47" spans="1:14" ht="24.75" customHeight="1">
      <c r="A47" s="129"/>
      <c r="B47" s="130"/>
      <c r="C47" s="91" t="s">
        <v>134</v>
      </c>
      <c r="D47" s="81" t="s">
        <v>135</v>
      </c>
      <c r="E47" s="81" t="s">
        <v>136</v>
      </c>
      <c r="F47" s="63">
        <v>1</v>
      </c>
      <c r="G47" s="64">
        <v>100</v>
      </c>
      <c r="H47" s="139"/>
      <c r="I47" s="107"/>
      <c r="J47" s="39" t="s">
        <v>19</v>
      </c>
      <c r="K47" s="143"/>
      <c r="L47" s="112"/>
      <c r="M47" s="108"/>
      <c r="N47" s="104"/>
    </row>
    <row r="48" spans="1:14" ht="24.75" customHeight="1">
      <c r="A48" s="99" t="s">
        <v>137</v>
      </c>
      <c r="B48" s="100" t="s">
        <v>138</v>
      </c>
      <c r="C48" s="93" t="s">
        <v>139</v>
      </c>
      <c r="D48" s="94" t="s">
        <v>140</v>
      </c>
      <c r="E48" s="95" t="s">
        <v>141</v>
      </c>
      <c r="F48" s="12">
        <v>1</v>
      </c>
      <c r="G48" s="96">
        <f>SUM(H2:H47)</f>
        <v>78735</v>
      </c>
      <c r="H48" s="11">
        <f>SUM(H2:H47)</f>
        <v>78735</v>
      </c>
      <c r="I48" s="97" t="s">
        <v>102</v>
      </c>
      <c r="J48" s="12" t="s">
        <v>102</v>
      </c>
      <c r="K48" s="12" t="s">
        <v>102</v>
      </c>
      <c r="L48" s="98" t="s">
        <v>102</v>
      </c>
      <c r="M48" s="50" t="s">
        <v>102</v>
      </c>
      <c r="N48" s="9" t="s">
        <v>102</v>
      </c>
    </row>
    <row r="49" spans="1:14" ht="24.75" customHeight="1">
      <c r="A49" s="162"/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</row>
  </sheetData>
  <mergeCells count="73">
    <mergeCell ref="A49:N49"/>
    <mergeCell ref="F13:F17"/>
    <mergeCell ref="F2:F5"/>
    <mergeCell ref="M22:M27"/>
    <mergeCell ref="M30:M35"/>
    <mergeCell ref="M36:M37"/>
    <mergeCell ref="L8:L12"/>
    <mergeCell ref="M20:M21"/>
    <mergeCell ref="K2:K7"/>
    <mergeCell ref="K8:K12"/>
    <mergeCell ref="H30:H35"/>
    <mergeCell ref="H2:H7"/>
    <mergeCell ref="H8:H12"/>
    <mergeCell ref="H36:H38"/>
    <mergeCell ref="A2:A35"/>
    <mergeCell ref="I20:I21"/>
    <mergeCell ref="I22:I27"/>
    <mergeCell ref="I30:I35"/>
    <mergeCell ref="C13:C17"/>
    <mergeCell ref="D13:D17"/>
    <mergeCell ref="I13:I19"/>
    <mergeCell ref="I2:I7"/>
    <mergeCell ref="D8:D12"/>
    <mergeCell ref="D2:D5"/>
    <mergeCell ref="F8:F12"/>
    <mergeCell ref="I8:I12"/>
    <mergeCell ref="B2:B29"/>
    <mergeCell ref="B30:B35"/>
    <mergeCell ref="H42:H44"/>
    <mergeCell ref="H45:H47"/>
    <mergeCell ref="K13:K19"/>
    <mergeCell ref="K36:K38"/>
    <mergeCell ref="K42:K44"/>
    <mergeCell ref="K45:K47"/>
    <mergeCell ref="H13:H19"/>
    <mergeCell ref="H20:H21"/>
    <mergeCell ref="H22:H27"/>
    <mergeCell ref="K20:K21"/>
    <mergeCell ref="K22:K27"/>
    <mergeCell ref="K30:K35"/>
    <mergeCell ref="C2:C5"/>
    <mergeCell ref="C8:C12"/>
    <mergeCell ref="A36:A47"/>
    <mergeCell ref="B36:B41"/>
    <mergeCell ref="B42:B44"/>
    <mergeCell ref="B45:B47"/>
    <mergeCell ref="D36:D37"/>
    <mergeCell ref="C36:C37"/>
    <mergeCell ref="N30:N35"/>
    <mergeCell ref="L30:L35"/>
    <mergeCell ref="L36:L37"/>
    <mergeCell ref="N36:N37"/>
    <mergeCell ref="N2:N7"/>
    <mergeCell ref="N8:N12"/>
    <mergeCell ref="N13:N19"/>
    <mergeCell ref="L22:L27"/>
    <mergeCell ref="N22:N27"/>
    <mergeCell ref="N20:N21"/>
    <mergeCell ref="L20:L21"/>
    <mergeCell ref="M2:M7"/>
    <mergeCell ref="M8:M12"/>
    <mergeCell ref="M13:M19"/>
    <mergeCell ref="L13:L19"/>
    <mergeCell ref="L2:L7"/>
    <mergeCell ref="N42:N44"/>
    <mergeCell ref="N45:N47"/>
    <mergeCell ref="I42:I44"/>
    <mergeCell ref="I36:I38"/>
    <mergeCell ref="I45:I47"/>
    <mergeCell ref="M42:M44"/>
    <mergeCell ref="M45:M47"/>
    <mergeCell ref="L42:L44"/>
    <mergeCell ref="L45:L47"/>
  </mergeCells>
  <conditionalFormatting sqref="M2:M7">
    <cfRule type="expression" dxfId="34" priority="37">
      <formula>TODAY()&gt;DATE(YEAR(I2), MONTH(I2), DAY(I2)+N2)</formula>
    </cfRule>
  </conditionalFormatting>
  <conditionalFormatting sqref="M2:M7">
    <cfRule type="expression" dxfId="33" priority="36">
      <formula>TODAY()&lt;DATE(YEAR(I2), MONTH(I2), DAY(I2)+N2-60)</formula>
    </cfRule>
  </conditionalFormatting>
  <conditionalFormatting sqref="M2:M7">
    <cfRule type="expression" dxfId="32" priority="35">
      <formula>AND(TODAY()&lt;DATE(YEAR(I2), MONTH(I2), DAY(I2)+N2),TODAY()&gt;DATE(YEAR(I2), MONTH(I2), DAY(I2)+N2-60))</formula>
    </cfRule>
  </conditionalFormatting>
  <conditionalFormatting sqref="M8:M12">
    <cfRule type="expression" dxfId="31" priority="34">
      <formula>TODAY()&gt;DATE(YEAR(I8), MONTH(I8), DAY(I8)+N8)</formula>
    </cfRule>
  </conditionalFormatting>
  <conditionalFormatting sqref="M8:M12">
    <cfRule type="expression" dxfId="30" priority="33">
      <formula>TODAY()&lt;DATE(YEAR(I8), MONTH(I8), DAY(I8)+N8-60)</formula>
    </cfRule>
  </conditionalFormatting>
  <conditionalFormatting sqref="M8:M12">
    <cfRule type="expression" dxfId="29" priority="32">
      <formula>AND(TODAY()&lt;DATE(YEAR(I8), MONTH(I8), DAY(I8)+N8),TODAY()&gt;DATE(YEAR(I8), MONTH(I8), DAY(I8)+N8-60))</formula>
    </cfRule>
  </conditionalFormatting>
  <conditionalFormatting sqref="M13:M19">
    <cfRule type="expression" dxfId="28" priority="31">
      <formula>TODAY()&gt;DATE(YEAR(I13), MONTH(I13), DAY(I13)+N13)</formula>
    </cfRule>
  </conditionalFormatting>
  <conditionalFormatting sqref="M13:M19">
    <cfRule type="expression" dxfId="27" priority="30">
      <formula>AND(TODAY()&lt;DATE(YEAR(I13), MONTH(I13), DAY(I13)+N13),TODAY()&gt;DATE(YEAR(I13), MONTH(I13), DAY(I13)+N13-60))</formula>
    </cfRule>
  </conditionalFormatting>
  <conditionalFormatting sqref="M13:M19">
    <cfRule type="expression" dxfId="26" priority="29">
      <formula>TODAY()&lt;DATE(YEAR(I13), MONTH(I13), DAY(I13)+N13-60)</formula>
    </cfRule>
  </conditionalFormatting>
  <conditionalFormatting sqref="M20:M21">
    <cfRule type="expression" dxfId="25" priority="28">
      <formula>TODAY()&lt;DATE(YEAR(I20), MONTH(I20), DAY(I20)+N20-60)</formula>
    </cfRule>
  </conditionalFormatting>
  <conditionalFormatting sqref="M20:M21">
    <cfRule type="expression" dxfId="24" priority="27">
      <formula>TODAY()&gt;DATE(YEAR(I20), MONTH(I20), DAY(I20)+N20)</formula>
    </cfRule>
  </conditionalFormatting>
  <conditionalFormatting sqref="M20:M21">
    <cfRule type="expression" dxfId="23" priority="26">
      <formula>AND(TODAY()&lt;DATE(YEAR(I20), MONTH(I20), DAY(I20)+N20),TODAY()&gt;DATE(YEAR(I20), MONTH(I20), DAY(I20)+N20-60))</formula>
    </cfRule>
  </conditionalFormatting>
  <conditionalFormatting sqref="M22:M27">
    <cfRule type="expression" dxfId="22" priority="25">
      <formula>TODAY()&gt;DATE(YEAR(I22), MONTH(I22), DAY(I22)+N22)</formula>
    </cfRule>
  </conditionalFormatting>
  <conditionalFormatting sqref="M22:M27">
    <cfRule type="expression" dxfId="21" priority="24">
      <formula>TODAY()&lt;DATE(YEAR(I22), MONTH(I22), DAY(I22)+N22-60)</formula>
    </cfRule>
  </conditionalFormatting>
  <conditionalFormatting sqref="M22:M27">
    <cfRule type="expression" dxfId="20" priority="23">
      <formula>AND(TODAY()&lt;DATE(YEAR(I22), MONTH(I22), DAY(I22)+N22),TODAY()&gt;DATE(YEAR(I22), MONTH(I22), DAY(I22)+N22-60))</formula>
    </cfRule>
  </conditionalFormatting>
  <conditionalFormatting sqref="M28">
    <cfRule type="expression" dxfId="19" priority="22">
      <formula>AND(TODAY()&lt;DATE(YEAR(I28), MONTH(I28), DAY(I28)+N28),TODAY()&gt;DATE(YEAR(I28), MONTH(I28), DAY(I28)+N28-60))</formula>
    </cfRule>
  </conditionalFormatting>
  <conditionalFormatting sqref="M28">
    <cfRule type="expression" dxfId="18" priority="21">
      <formula>TODAY()&lt;DATE(YEAR(I28), MONTH(I28), DAY(I28)+N28-60)</formula>
    </cfRule>
  </conditionalFormatting>
  <conditionalFormatting sqref="M28">
    <cfRule type="expression" dxfId="17" priority="20">
      <formula>TODAY()&gt;DATE(YEAR(I28), MONTH(I28), DAY(I28)+N28)</formula>
    </cfRule>
  </conditionalFormatting>
  <conditionalFormatting sqref="M29">
    <cfRule type="expression" dxfId="16" priority="19">
      <formula>AND(TODAY()&lt;DATE(YEAR(I29), MONTH(I29), DAY(I29)+N29),TODAY()&gt;DATE(YEAR(I29), MONTH(I29), DAY(I29)+N29-60))</formula>
    </cfRule>
  </conditionalFormatting>
  <conditionalFormatting sqref="M29">
    <cfRule type="expression" dxfId="15" priority="18">
      <formula>TODAY()&lt;DATE(YEAR(I29), MONTH(I29), DAY(I29)+N29-60)</formula>
    </cfRule>
  </conditionalFormatting>
  <conditionalFormatting sqref="M29">
    <cfRule type="expression" dxfId="14" priority="17">
      <formula>TODAY()&gt;DATE(YEAR(I29), MONTH(I29), DAY(I29)+N29)</formula>
    </cfRule>
  </conditionalFormatting>
  <conditionalFormatting sqref="M30:M35">
    <cfRule type="expression" dxfId="13" priority="16">
      <formula>AND(TODAY()&lt;DATE(YEAR(I30), MONTH(I30), DAY(I30)+N30),TODAY()&gt;DATE(YEAR(I30), MONTH(I30), DAY(I30)+N30-60))</formula>
    </cfRule>
  </conditionalFormatting>
  <conditionalFormatting sqref="M30:M35">
    <cfRule type="expression" dxfId="12" priority="15">
      <formula>TODAY()&gt;DATE(YEAR(I30), MONTH(I30), DAY(I30)+N30)</formula>
    </cfRule>
  </conditionalFormatting>
  <conditionalFormatting sqref="M30:M35">
    <cfRule type="expression" dxfId="11" priority="14">
      <formula>TODAY()&lt;DATE(YEAR(I30), MONTH(I30), DAY(I30)+N30-60)</formula>
    </cfRule>
  </conditionalFormatting>
  <conditionalFormatting sqref="M36:M37">
    <cfRule type="expression" dxfId="10" priority="13">
      <formula>AND(TODAY()&lt;DATE(YEAR(I36), MONTH(I36), DAY(I36)+N36),TODAY()&gt;DATE(YEAR(I36), MONTH(I36), DAY(I36)+N36-60))</formula>
    </cfRule>
  </conditionalFormatting>
  <conditionalFormatting sqref="M36:M37">
    <cfRule type="expression" dxfId="9" priority="12">
      <formula>TODAY()&gt;DATE(YEAR(I36), MONTH(I36), DAY(I36)+N36)</formula>
    </cfRule>
  </conditionalFormatting>
  <conditionalFormatting sqref="M36:M37">
    <cfRule type="expression" dxfId="8" priority="11">
      <formula>TODAY()&lt;DATE(YEAR(I36), MONTH(I36), DAY(I36)+N36-60)</formula>
    </cfRule>
  </conditionalFormatting>
  <conditionalFormatting sqref="M40">
    <cfRule type="expression" dxfId="7" priority="10">
      <formula>AND(TODAY()&lt;DATE(YEAR(I40), MONTH(I40), DAY(I40)+N40),TODAY()&gt;DATE(YEAR(I40), MONTH(I40), DAY(I40)+N40-60))</formula>
    </cfRule>
  </conditionalFormatting>
  <conditionalFormatting sqref="M40">
    <cfRule type="expression" dxfId="6" priority="9">
      <formula>TODAY()&gt;DATE(YEAR(I40), MONTH(I40), DAY(I40)+N40)</formula>
    </cfRule>
  </conditionalFormatting>
  <conditionalFormatting sqref="M40">
    <cfRule type="expression" dxfId="5" priority="8">
      <formula>TODAY()&lt;DATE(YEAR(I40), MONTH(I40), DAY(I40)+N40-60)</formula>
    </cfRule>
  </conditionalFormatting>
  <conditionalFormatting sqref="M41">
    <cfRule type="expression" dxfId="4" priority="7">
      <formula>AND(TODAY()&lt;DATE(YEAR(I41), MONTH(I41), DAY(I41)+N41),TODAY()&gt;DATE(YEAR(I41), MONTH(I41), DAY(I41)+N41-60))</formula>
    </cfRule>
  </conditionalFormatting>
  <conditionalFormatting sqref="M41">
    <cfRule type="expression" dxfId="3" priority="6">
      <formula>TODAY()&gt;DATE(YEAR(I41), MONTH(I41), DAY(I41)+N41)</formula>
    </cfRule>
  </conditionalFormatting>
  <conditionalFormatting sqref="M41">
    <cfRule type="expression" dxfId="2" priority="5">
      <formula>TODAY()&lt;DATE(YEAR(I41), MONTH(I41), DAY(I41)+N41-60)</formula>
    </cfRule>
  </conditionalFormatting>
  <conditionalFormatting sqref="M42:M48">
    <cfRule type="notContainsErrors" dxfId="1" priority="3">
      <formula>NOT(ISERROR(M42))</formula>
    </cfRule>
  </conditionalFormatting>
  <conditionalFormatting sqref="M38:M39">
    <cfRule type="notContainsErrors" dxfId="0" priority="2">
      <formula>NOT(ISERROR(M38))</formula>
    </cfRule>
  </conditionalFormatting>
  <printOptions verticalCentered="1"/>
  <pageMargins left="0.7" right="0.7" top="0.75" bottom="0.75" header="0.3" footer="0.3"/>
  <pageSetup paperSize="9" fitToWidth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2025-04-14T17:05:38Z</dcterms:created>
  <dcterms:modified xsi:type="dcterms:W3CDTF">2025-06-04T02:29:30Z</dcterms:modified>
  <cp:category/>
  <cp:contentStatus/>
</cp:coreProperties>
</file>