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oyects\Excel_Bussines_basic_110124\"/>
    </mc:Choice>
  </mc:AlternateContent>
  <bookViews>
    <workbookView xWindow="0" yWindow="0" windowWidth="3795" windowHeight="2700" activeTab="2"/>
  </bookViews>
  <sheets>
    <sheet name="tabla de amortización cuota fij" sheetId="1" r:id="rId1"/>
    <sheet name="cálculo nómina" sheetId="2" r:id="rId2"/>
    <sheet name="tabla dinámica" sheetId="3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J17" i="2"/>
  <c r="K17" i="2"/>
  <c r="D18" i="2"/>
  <c r="E18" i="2"/>
  <c r="K18" i="2" s="1"/>
  <c r="F18" i="2"/>
  <c r="G18" i="2"/>
  <c r="J18" i="2"/>
  <c r="D19" i="2"/>
  <c r="E19" i="2"/>
  <c r="F19" i="2"/>
  <c r="J19" i="2" s="1"/>
  <c r="G19" i="2"/>
  <c r="D20" i="2"/>
  <c r="E20" i="2"/>
  <c r="F20" i="2"/>
  <c r="G20" i="2"/>
  <c r="J20" i="2"/>
  <c r="K20" i="2"/>
  <c r="D21" i="2"/>
  <c r="E21" i="2"/>
  <c r="F21" i="2"/>
  <c r="G21" i="2"/>
  <c r="J21" i="2"/>
  <c r="K21" i="2"/>
  <c r="D22" i="2"/>
  <c r="E22" i="2" s="1"/>
  <c r="K22" i="2" s="1"/>
  <c r="F22" i="2"/>
  <c r="G22" i="2"/>
  <c r="J22" i="2"/>
  <c r="D23" i="2"/>
  <c r="E23" i="2"/>
  <c r="F23" i="2"/>
  <c r="J23" i="2" s="1"/>
  <c r="G23" i="2"/>
  <c r="D24" i="2"/>
  <c r="E24" i="2"/>
  <c r="F24" i="2"/>
  <c r="G24" i="2"/>
  <c r="J24" i="2"/>
  <c r="K24" i="2" s="1"/>
  <c r="D25" i="2"/>
  <c r="E25" i="2"/>
  <c r="F25" i="2"/>
  <c r="G25" i="2"/>
  <c r="J25" i="2"/>
  <c r="K25" i="2"/>
  <c r="D26" i="2"/>
  <c r="E26" i="2"/>
  <c r="K26" i="2" s="1"/>
  <c r="F26" i="2"/>
  <c r="G26" i="2"/>
  <c r="J26" i="2"/>
  <c r="K16" i="2"/>
  <c r="J16" i="2"/>
  <c r="G16" i="2"/>
  <c r="F16" i="2"/>
  <c r="E16" i="2"/>
  <c r="D16" i="2"/>
  <c r="K19" i="2" l="1"/>
  <c r="K23" i="2"/>
  <c r="B13" i="1"/>
  <c r="C13" i="1"/>
  <c r="D13" i="1"/>
  <c r="E13" i="1"/>
  <c r="F13" i="1"/>
  <c r="B14" i="1" s="1"/>
  <c r="C14" i="1"/>
  <c r="C15" i="1"/>
  <c r="C16" i="1"/>
  <c r="C17" i="1"/>
  <c r="C18" i="1"/>
  <c r="C19" i="1"/>
  <c r="C20" i="1"/>
  <c r="C21" i="1"/>
  <c r="C22" i="1"/>
  <c r="C23" i="1"/>
  <c r="C12" i="1"/>
  <c r="E12" i="1"/>
  <c r="F12" i="1" s="1"/>
  <c r="D12" i="1"/>
  <c r="B12" i="1"/>
  <c r="F11" i="1"/>
  <c r="D8" i="1"/>
  <c r="E8" i="1"/>
  <c r="D14" i="1" l="1"/>
  <c r="E14" i="1" s="1"/>
  <c r="F14" i="1"/>
  <c r="B15" i="1" s="1"/>
  <c r="D15" i="1" l="1"/>
  <c r="E15" i="1" s="1"/>
  <c r="F15" i="1" s="1"/>
  <c r="B16" i="1" s="1"/>
  <c r="D16" i="1" l="1"/>
  <c r="E16" i="1" s="1"/>
  <c r="F16" i="1" s="1"/>
  <c r="B17" i="1" s="1"/>
  <c r="D17" i="1" l="1"/>
  <c r="E17" i="1" s="1"/>
  <c r="F17" i="1"/>
  <c r="B18" i="1" s="1"/>
  <c r="D18" i="1" l="1"/>
  <c r="E18" i="1" s="1"/>
  <c r="F18" i="1" s="1"/>
  <c r="B19" i="1" s="1"/>
  <c r="D19" i="1" l="1"/>
  <c r="E19" i="1" s="1"/>
  <c r="F19" i="1"/>
  <c r="B20" i="1" s="1"/>
  <c r="D20" i="1" l="1"/>
  <c r="E20" i="1" s="1"/>
  <c r="F20" i="1"/>
  <c r="B21" i="1" s="1"/>
  <c r="D21" i="1" l="1"/>
  <c r="E21" i="1" s="1"/>
  <c r="F21" i="1" s="1"/>
  <c r="B22" i="1" s="1"/>
  <c r="D22" i="1" l="1"/>
  <c r="E22" i="1" s="1"/>
  <c r="F22" i="1" s="1"/>
  <c r="B23" i="1" s="1"/>
  <c r="D23" i="1" l="1"/>
  <c r="E23" i="1" s="1"/>
  <c r="F23" i="1" s="1"/>
</calcChain>
</file>

<file path=xl/comments1.xml><?xml version="1.0" encoding="utf-8"?>
<comments xmlns="http://schemas.openxmlformats.org/spreadsheetml/2006/main">
  <authors>
    <author>Usuario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Jonny Mora:
Las horas extras tienen un valor de 500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<sst xmlns="http://schemas.openxmlformats.org/spreadsheetml/2006/main" count="122" uniqueCount="102">
  <si>
    <t>Guillermo realizó un préstamos de $50000 con una tasa de 2% de interés en un plazo de 1 año. Calcular las cuotas que pagará cada mes.</t>
  </si>
  <si>
    <t>Monto</t>
  </si>
  <si>
    <t>Interés</t>
  </si>
  <si>
    <t>periodo a pagar</t>
  </si>
  <si>
    <t>cuota fija</t>
  </si>
  <si>
    <t>*se pone signo negativo antes de 'PAGO' para que el resultado dé positivo.</t>
  </si>
  <si>
    <t>periodos</t>
  </si>
  <si>
    <t>Saldo Inicial</t>
  </si>
  <si>
    <t>Cuota fija</t>
  </si>
  <si>
    <t>Intereses</t>
  </si>
  <si>
    <t>Abono de capital</t>
  </si>
  <si>
    <t>Saldo final</t>
  </si>
  <si>
    <t>Abono Capital= Cuota final - Intereses</t>
  </si>
  <si>
    <t>Saldo Final= Saldo inicia l- abono capital</t>
  </si>
  <si>
    <t>Intereses= saldo inicial x Tasa de Intereses (2%)</t>
  </si>
  <si>
    <t>FUNCIÓN PAGO: calcular cuota fija de una hipoteca</t>
  </si>
  <si>
    <t>Cálculo básico de Nómina</t>
  </si>
  <si>
    <t>Nombre del empleado</t>
  </si>
  <si>
    <t>DEVENGADO</t>
  </si>
  <si>
    <t>DEDUCCIONES</t>
  </si>
  <si>
    <t>Neto Pagado</t>
  </si>
  <si>
    <t>Recibí Conforme</t>
  </si>
  <si>
    <t>Jonny Mora</t>
  </si>
  <si>
    <t>Anderson Hernández</t>
  </si>
  <si>
    <t>Michael Jimenez</t>
  </si>
  <si>
    <t>Laura Rojas</t>
  </si>
  <si>
    <t>Johansel Martínez</t>
  </si>
  <si>
    <t>Ana Luisa Escibar</t>
  </si>
  <si>
    <t>Diomaris Encarnación</t>
  </si>
  <si>
    <t>Francisco Dipre</t>
  </si>
  <si>
    <t>Esteban Sepúlveda</t>
  </si>
  <si>
    <t>Joana Balbuena</t>
  </si>
  <si>
    <t>Ulises Osoria</t>
  </si>
  <si>
    <t>Horas Extras</t>
  </si>
  <si>
    <t>Total Devengado</t>
  </si>
  <si>
    <t>Aportes a salud</t>
  </si>
  <si>
    <t>Aportes a pensiones</t>
  </si>
  <si>
    <t>Descuentos por préstamos</t>
  </si>
  <si>
    <t>Descuentos por aportes a cooperativas</t>
  </si>
  <si>
    <t>Total deducciones</t>
  </si>
  <si>
    <t>Recibí conforme</t>
  </si>
  <si>
    <t>Aporte obligatorio a salud (4%)</t>
  </si>
  <si>
    <t>Totales</t>
  </si>
  <si>
    <r>
      <t xml:space="preserve">Aporte </t>
    </r>
    <r>
      <rPr>
        <sz val="11"/>
        <color theme="1"/>
        <rFont val="Calibri"/>
        <family val="2"/>
        <scheme val="minor"/>
      </rPr>
      <t>obligatorio</t>
    </r>
    <r>
      <rPr>
        <sz val="11"/>
        <color rgb="FFFF0000"/>
        <rFont val="Calibri"/>
        <family val="2"/>
        <scheme val="minor"/>
      </rPr>
      <t xml:space="preserve"> a Fondo de pensiones</t>
    </r>
  </si>
  <si>
    <t>Cálculo horas extras</t>
  </si>
  <si>
    <t>Sueldo devengado (lo ganado)</t>
  </si>
  <si>
    <t>Registro de socios Sodaie</t>
  </si>
  <si>
    <t>COD</t>
  </si>
  <si>
    <t>Nombre del socio</t>
  </si>
  <si>
    <t>Categoría</t>
  </si>
  <si>
    <t>Región</t>
  </si>
  <si>
    <t>Año de ingreso</t>
  </si>
  <si>
    <t>Antigüedad</t>
  </si>
  <si>
    <t>Acumulado</t>
  </si>
  <si>
    <t>SO-1</t>
  </si>
  <si>
    <t>SO-2</t>
  </si>
  <si>
    <t>SO-3</t>
  </si>
  <si>
    <t>SO-4</t>
  </si>
  <si>
    <t>SO-9</t>
  </si>
  <si>
    <t>SO-10</t>
  </si>
  <si>
    <t>SO-11</t>
  </si>
  <si>
    <t>Carlos Mora</t>
  </si>
  <si>
    <t>Juan de lo Palote</t>
  </si>
  <si>
    <t>Ana Beato</t>
  </si>
  <si>
    <t>Lupita de la Rosa</t>
  </si>
  <si>
    <t>Mazimilliano Perez</t>
  </si>
  <si>
    <t>Sutano de la paz</t>
  </si>
  <si>
    <t>Perensejo Manuel</t>
  </si>
  <si>
    <t>Ramon Paez</t>
  </si>
  <si>
    <t>Jimmy de la Cruz</t>
  </si>
  <si>
    <t>Rosa Torres</t>
  </si>
  <si>
    <t>Miguel Olivo</t>
  </si>
  <si>
    <t>SO-5</t>
  </si>
  <si>
    <t>SO-6</t>
  </si>
  <si>
    <t>SO-7</t>
  </si>
  <si>
    <t>SO-8</t>
  </si>
  <si>
    <t>Autor</t>
  </si>
  <si>
    <t>Intérpetre</t>
  </si>
  <si>
    <t>Ejecutante</t>
  </si>
  <si>
    <t>Músico</t>
  </si>
  <si>
    <t>Intèrprete</t>
  </si>
  <si>
    <t>Intérprete</t>
  </si>
  <si>
    <t>6/17/2013</t>
  </si>
  <si>
    <t>6/18/2000</t>
  </si>
  <si>
    <t>Cibao</t>
  </si>
  <si>
    <t>Distrito Nacional</t>
  </si>
  <si>
    <t>Norte</t>
  </si>
  <si>
    <t>Este</t>
  </si>
  <si>
    <t>6/19/1905</t>
  </si>
  <si>
    <t>6/20/2015</t>
  </si>
  <si>
    <t>6/21/2013</t>
  </si>
  <si>
    <t>6/22/1980</t>
  </si>
  <si>
    <t>6/23/1993</t>
  </si>
  <si>
    <t>6/24/1985</t>
  </si>
  <si>
    <t>6/25/2019</t>
  </si>
  <si>
    <t>6/26/1987</t>
  </si>
  <si>
    <t>6/27/1984</t>
  </si>
  <si>
    <t>Etiquetas de fila</t>
  </si>
  <si>
    <t>Total general</t>
  </si>
  <si>
    <t>Suma de Acumulado</t>
  </si>
  <si>
    <t>Etiquetas de columna</t>
  </si>
  <si>
    <t>Calcular= Suma acumulada de autores y músicos en Distrito Nacional.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</si>
</sst>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€&quot;;[Red]\-#,##0.00\ &quot;€&quot;"/>
    <numFmt numFmtId="164" formatCode="[$$-540A]#,##0"/>
    <numFmt numFmtId="165" formatCode="_-[$$-409]* #,##0.00_ ;_-[$$-409]* \-#,##0.00\ ;_-[$$-409]* &quot;-&quot;??_ ;_-@_ "/>
    <numFmt numFmtId="166" formatCode="_-* #,##0.00\ [$€-C0A]_-;\-* #,##0.00\ [$€-C0A]_-;_-* &quot;-&quot;??\ [$€-C0A]_-;_-@_-"/>
    <numFmt numFmtId="167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>
      <alignment horizontal="center"/>
    </xf>
    <xf numFmtId="9" fontId="0" fillId="0" borderId="0" xfId="1" applyFont="1"/>
    <xf numFmtId="0" fontId="0" fillId="0" borderId="1" xfId="0" applyBorder="1"/>
    <xf numFmtId="0" fontId="0" fillId="0" borderId="2" xfId="0" applyBorder="1"/>
    <xf numFmtId="8" fontId="0" fillId="0" borderId="3" xfId="0" applyNumberFormat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Border="1"/>
    <xf numFmtId="0" fontId="0" fillId="3" borderId="5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8" fontId="0" fillId="0" borderId="5" xfId="0" applyNumberFormat="1" applyBorder="1"/>
    <xf numFmtId="0" fontId="2" fillId="0" borderId="0" xfId="0" applyFont="1"/>
    <xf numFmtId="165" fontId="0" fillId="0" borderId="0" xfId="0" applyNumberFormat="1"/>
    <xf numFmtId="8" fontId="0" fillId="4" borderId="5" xfId="0" applyNumberFormat="1" applyFill="1" applyBorder="1"/>
    <xf numFmtId="0" fontId="0" fillId="5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0" fillId="0" borderId="6" xfId="0" applyBorder="1" applyAlignment="1">
      <alignment horizontal="center" vertical="center" wrapText="1"/>
    </xf>
    <xf numFmtId="165" fontId="0" fillId="0" borderId="6" xfId="0" applyNumberFormat="1" applyBorder="1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0" xfId="0" applyFill="1" applyAlignment="1"/>
    <xf numFmtId="0" fontId="0" fillId="6" borderId="6" xfId="0" applyFill="1" applyBorder="1" applyAlignment="1">
      <alignment horizontal="center" vertical="center"/>
    </xf>
    <xf numFmtId="0" fontId="0" fillId="7" borderId="6" xfId="0" applyFill="1" applyBorder="1"/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67" fontId="0" fillId="0" borderId="6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8" borderId="0" xfId="0" applyFont="1" applyFill="1" applyAlignment="1"/>
    <xf numFmtId="0" fontId="3" fillId="8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nómina'!$B$13:$B$14</c:f>
              <c:strCache>
                <c:ptCount val="2"/>
                <c:pt idx="0">
                  <c:v>DEVENGADO</c:v>
                </c:pt>
                <c:pt idx="1">
                  <c:v>Sueldo devengado (lo ganado)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nómina'!$B$15:$B$26</c:f>
              <c:numCache>
                <c:formatCode>_-[$$-409]* #,##0.00_ ;_-[$$-409]* \-#,##0.00\ ;_-[$$-409]* "-"??_ ;_-@_ </c:formatCode>
                <c:ptCount val="12"/>
                <c:pt idx="1">
                  <c:v>25000</c:v>
                </c:pt>
                <c:pt idx="2">
                  <c:v>34000</c:v>
                </c:pt>
                <c:pt idx="3">
                  <c:v>50000</c:v>
                </c:pt>
                <c:pt idx="4">
                  <c:v>43000</c:v>
                </c:pt>
                <c:pt idx="5">
                  <c:v>60000</c:v>
                </c:pt>
                <c:pt idx="6">
                  <c:v>80000</c:v>
                </c:pt>
                <c:pt idx="7">
                  <c:v>22000</c:v>
                </c:pt>
                <c:pt idx="8">
                  <c:v>26000</c:v>
                </c:pt>
                <c:pt idx="9">
                  <c:v>37000</c:v>
                </c:pt>
                <c:pt idx="10">
                  <c:v>23000</c:v>
                </c:pt>
                <c:pt idx="11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1DF-9613-7EFA2706F336}"/>
            </c:ext>
          </c:extLst>
        </c:ser>
        <c:ser>
          <c:idx val="1"/>
          <c:order val="1"/>
          <c:tx>
            <c:strRef>
              <c:f>'cálculo nómina'!$C$13:$C$14</c:f>
              <c:strCache>
                <c:ptCount val="2"/>
                <c:pt idx="0">
                  <c:v>DEVENGADO</c:v>
                </c:pt>
                <c:pt idx="1">
                  <c:v>Horas Extras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nómina'!$C$15:$C$26</c:f>
              <c:numCache>
                <c:formatCode>General</c:formatCode>
                <c:ptCount val="12"/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2-41DF-9613-7EFA2706F336}"/>
            </c:ext>
          </c:extLst>
        </c:ser>
        <c:ser>
          <c:idx val="2"/>
          <c:order val="2"/>
          <c:tx>
            <c:strRef>
              <c:f>'cálculo nómina'!$D$13:$D$14</c:f>
              <c:strCache>
                <c:ptCount val="2"/>
                <c:pt idx="0">
                  <c:v>DEVENGADO</c:v>
                </c:pt>
                <c:pt idx="1">
                  <c:v>Cálculo horas extras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nómina'!$D$15:$D$26</c:f>
              <c:numCache>
                <c:formatCode>_-* #,##0.00\ [$€-C0A]_-;\-* #,##0.00\ [$€-C0A]_-;_-* "-"??\ [$€-C0A]_-;_-@_-</c:formatCode>
                <c:ptCount val="12"/>
                <c:pt idx="1">
                  <c:v>5000</c:v>
                </c:pt>
                <c:pt idx="2">
                  <c:v>2000</c:v>
                </c:pt>
                <c:pt idx="3">
                  <c:v>6500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6000</c:v>
                </c:pt>
                <c:pt idx="8">
                  <c:v>5500</c:v>
                </c:pt>
                <c:pt idx="9">
                  <c:v>5000</c:v>
                </c:pt>
                <c:pt idx="10">
                  <c:v>4500</c:v>
                </c:pt>
                <c:pt idx="1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1DF-9613-7EFA2706F336}"/>
            </c:ext>
          </c:extLst>
        </c:ser>
        <c:ser>
          <c:idx val="3"/>
          <c:order val="3"/>
          <c:tx>
            <c:strRef>
              <c:f>'cálculo nómina'!$E$13:$E$14</c:f>
              <c:strCache>
                <c:ptCount val="2"/>
                <c:pt idx="0">
                  <c:v>DEVENGADO</c:v>
                </c:pt>
                <c:pt idx="1">
                  <c:v>Total Devengado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nómina'!$E$15:$E$26</c:f>
              <c:numCache>
                <c:formatCode>_-[$$-409]* #,##0.00_ ;_-[$$-409]* \-#,##0.00\ ;_-[$$-409]* "-"??_ ;_-@_ </c:formatCode>
                <c:ptCount val="12"/>
                <c:pt idx="1">
                  <c:v>30000</c:v>
                </c:pt>
                <c:pt idx="2">
                  <c:v>36000</c:v>
                </c:pt>
                <c:pt idx="3">
                  <c:v>56500</c:v>
                </c:pt>
                <c:pt idx="4">
                  <c:v>46500</c:v>
                </c:pt>
                <c:pt idx="5">
                  <c:v>64000</c:v>
                </c:pt>
                <c:pt idx="6">
                  <c:v>84500</c:v>
                </c:pt>
                <c:pt idx="7">
                  <c:v>28000</c:v>
                </c:pt>
                <c:pt idx="8">
                  <c:v>31500</c:v>
                </c:pt>
                <c:pt idx="9">
                  <c:v>42000</c:v>
                </c:pt>
                <c:pt idx="10">
                  <c:v>27500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1DF-9613-7EFA2706F336}"/>
            </c:ext>
          </c:extLst>
        </c:ser>
        <c:ser>
          <c:idx val="4"/>
          <c:order val="4"/>
          <c:tx>
            <c:strRef>
              <c:f>'cálculo nómina'!$F$13:$F$14</c:f>
              <c:strCache>
                <c:ptCount val="2"/>
                <c:pt idx="0">
                  <c:v>DEDUCCIONES</c:v>
                </c:pt>
                <c:pt idx="1">
                  <c:v>Aportes a salud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nómina'!$F$15:$F$26</c:f>
              <c:numCache>
                <c:formatCode>_-[$$-409]* #,##0.00_ ;_-[$$-409]* \-#,##0.00\ ;_-[$$-409]* "-"??_ ;_-@_ 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1360</c:v>
                </c:pt>
                <c:pt idx="3">
                  <c:v>2000</c:v>
                </c:pt>
                <c:pt idx="4">
                  <c:v>1720</c:v>
                </c:pt>
                <c:pt idx="5">
                  <c:v>2400</c:v>
                </c:pt>
                <c:pt idx="6">
                  <c:v>3200</c:v>
                </c:pt>
                <c:pt idx="7">
                  <c:v>880</c:v>
                </c:pt>
                <c:pt idx="8">
                  <c:v>1040</c:v>
                </c:pt>
                <c:pt idx="9">
                  <c:v>1480</c:v>
                </c:pt>
                <c:pt idx="10">
                  <c:v>920</c:v>
                </c:pt>
                <c:pt idx="11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2-41DF-9613-7EFA2706F336}"/>
            </c:ext>
          </c:extLst>
        </c:ser>
        <c:ser>
          <c:idx val="5"/>
          <c:order val="5"/>
          <c:tx>
            <c:strRef>
              <c:f>'cálculo nómina'!$G$13:$G$14</c:f>
              <c:strCache>
                <c:ptCount val="2"/>
                <c:pt idx="0">
                  <c:v>DEDUCCIONES</c:v>
                </c:pt>
                <c:pt idx="1">
                  <c:v>Aportes a pensiones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nómina'!$G$15:$G$26</c:f>
              <c:numCache>
                <c:formatCode>_-[$$-409]* #,##0.00_ ;_-[$$-409]* \-#,##0.00\ ;_-[$$-409]* "-"??_ ;_-@_ </c:formatCode>
                <c:ptCount val="12"/>
                <c:pt idx="0" formatCode="General">
                  <c:v>0</c:v>
                </c:pt>
                <c:pt idx="1">
                  <c:v>1250</c:v>
                </c:pt>
                <c:pt idx="2">
                  <c:v>1700</c:v>
                </c:pt>
                <c:pt idx="3">
                  <c:v>2500</c:v>
                </c:pt>
                <c:pt idx="4">
                  <c:v>2150</c:v>
                </c:pt>
                <c:pt idx="5">
                  <c:v>3000</c:v>
                </c:pt>
                <c:pt idx="6">
                  <c:v>4000</c:v>
                </c:pt>
                <c:pt idx="7">
                  <c:v>1100</c:v>
                </c:pt>
                <c:pt idx="8">
                  <c:v>1300</c:v>
                </c:pt>
                <c:pt idx="9">
                  <c:v>1850</c:v>
                </c:pt>
                <c:pt idx="10">
                  <c:v>1150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2-41DF-9613-7EFA2706F336}"/>
            </c:ext>
          </c:extLst>
        </c:ser>
        <c:ser>
          <c:idx val="6"/>
          <c:order val="6"/>
          <c:tx>
            <c:strRef>
              <c:f>'cálculo nómina'!$H$13:$H$14</c:f>
              <c:strCache>
                <c:ptCount val="2"/>
                <c:pt idx="0">
                  <c:v>DEDUCCIONES</c:v>
                </c:pt>
                <c:pt idx="1">
                  <c:v>Descuentos por préstamos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nómina'!$H$15:$H$26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42-41DF-9613-7EFA2706F336}"/>
            </c:ext>
          </c:extLst>
        </c:ser>
        <c:ser>
          <c:idx val="7"/>
          <c:order val="7"/>
          <c:tx>
            <c:strRef>
              <c:f>'cálculo nómina'!$I$13:$I$14</c:f>
              <c:strCache>
                <c:ptCount val="2"/>
                <c:pt idx="0">
                  <c:v>DEDUCCIONES</c:v>
                </c:pt>
                <c:pt idx="1">
                  <c:v>Descuentos por aportes a cooperativas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nómina'!$I$15:$I$26</c:f>
              <c:numCache>
                <c:formatCode>_-[$$-409]* #,##0.00_ ;_-[$$-409]* \-#,##0.00\ ;_-[$$-409]* "-"??_ ;_-@_ </c:formatCode>
                <c:ptCount val="12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42-41DF-9613-7EFA2706F336}"/>
            </c:ext>
          </c:extLst>
        </c:ser>
        <c:ser>
          <c:idx val="8"/>
          <c:order val="8"/>
          <c:tx>
            <c:strRef>
              <c:f>'cálculo nómina'!$J$13:$J$14</c:f>
              <c:strCache>
                <c:ptCount val="2"/>
                <c:pt idx="0">
                  <c:v>DEDUCCIONES</c:v>
                </c:pt>
                <c:pt idx="1">
                  <c:v>Total deducciones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nómina'!$J$15:$J$26</c:f>
              <c:numCache>
                <c:formatCode>_-[$$-409]* #,##0.00_ ;_-[$$-409]* \-#,##0.00\ ;_-[$$-409]* "-"??_ ;_-@_ </c:formatCode>
                <c:ptCount val="12"/>
                <c:pt idx="1">
                  <c:v>3250</c:v>
                </c:pt>
                <c:pt idx="2">
                  <c:v>4060</c:v>
                </c:pt>
                <c:pt idx="3">
                  <c:v>5500</c:v>
                </c:pt>
                <c:pt idx="4">
                  <c:v>4870</c:v>
                </c:pt>
                <c:pt idx="5">
                  <c:v>6400</c:v>
                </c:pt>
                <c:pt idx="6">
                  <c:v>8200</c:v>
                </c:pt>
                <c:pt idx="7">
                  <c:v>2980</c:v>
                </c:pt>
                <c:pt idx="8">
                  <c:v>3340</c:v>
                </c:pt>
                <c:pt idx="9">
                  <c:v>4330</c:v>
                </c:pt>
                <c:pt idx="10">
                  <c:v>3070</c:v>
                </c:pt>
                <c:pt idx="11">
                  <c:v>3340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42-41DF-9613-7EFA2706F336}"/>
            </c:ext>
          </c:extLst>
        </c:ser>
        <c:ser>
          <c:idx val="9"/>
          <c:order val="9"/>
          <c:tx>
            <c:strRef>
              <c:f>'cálculo nómina'!$K$13:$K$14</c:f>
              <c:strCache>
                <c:ptCount val="2"/>
                <c:pt idx="0">
                  <c:v>Neto Pagado</c:v>
                </c:pt>
                <c:pt idx="1">
                  <c:v>Neto Pagado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'cálculo nómina'!$A$15:$A$26</c:f>
              <c:strCache>
                <c:ptCount val="12"/>
                <c:pt idx="1">
                  <c:v>Jonny Mora</c:v>
                </c:pt>
                <c:pt idx="2">
                  <c:v>Anderson Hernández</c:v>
                </c:pt>
                <c:pt idx="3">
                  <c:v>Michael Jimenez</c:v>
                </c:pt>
                <c:pt idx="4">
                  <c:v>Laura Rojas</c:v>
                </c:pt>
                <c:pt idx="5">
                  <c:v>Johansel Martínez</c:v>
                </c:pt>
                <c:pt idx="6">
                  <c:v>Ana Luisa Escibar</c:v>
                </c:pt>
                <c:pt idx="7">
                  <c:v>Diomaris Encarnación</c:v>
                </c:pt>
                <c:pt idx="8">
                  <c:v>Francisco Dipre</c:v>
                </c:pt>
                <c:pt idx="9">
                  <c:v>Esteban Sepúlveda</c:v>
                </c:pt>
                <c:pt idx="10">
                  <c:v>Joana Balbuena</c:v>
                </c:pt>
                <c:pt idx="11">
                  <c:v>Ulises Osoria</c:v>
                </c:pt>
              </c:strCache>
            </c:strRef>
          </c:cat>
          <c:val>
            <c:numRef>
              <c:f>'cálculo nómina'!$K$15:$K$26</c:f>
              <c:numCache>
                <c:formatCode>_-[$$-409]* #,##0.00_ ;_-[$$-409]* \-#,##0.00\ ;_-[$$-409]* "-"??_ ;_-@_ </c:formatCode>
                <c:ptCount val="12"/>
                <c:pt idx="1">
                  <c:v>26750</c:v>
                </c:pt>
                <c:pt idx="2">
                  <c:v>31940</c:v>
                </c:pt>
                <c:pt idx="3">
                  <c:v>51000</c:v>
                </c:pt>
                <c:pt idx="4">
                  <c:v>41630</c:v>
                </c:pt>
                <c:pt idx="5">
                  <c:v>57600</c:v>
                </c:pt>
                <c:pt idx="6">
                  <c:v>76300</c:v>
                </c:pt>
                <c:pt idx="7">
                  <c:v>25020</c:v>
                </c:pt>
                <c:pt idx="8">
                  <c:v>28160</c:v>
                </c:pt>
                <c:pt idx="9">
                  <c:v>37670</c:v>
                </c:pt>
                <c:pt idx="10">
                  <c:v>24430</c:v>
                </c:pt>
                <c:pt idx="11">
                  <c:v>26660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42-41DF-9613-7EFA270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333648"/>
        <c:axId val="695329072"/>
      </c:barChart>
      <c:catAx>
        <c:axId val="6953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9072"/>
        <c:crosses val="autoZero"/>
        <c:auto val="1"/>
        <c:lblAlgn val="ctr"/>
        <c:lblOffset val="100"/>
        <c:noMultiLvlLbl val="0"/>
      </c:catAx>
      <c:valAx>
        <c:axId val="695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[BI_with_Excel_basic_1.xlsx]tabla dinámica!TablaDinámica2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dinámica'!$M$9:$M$10</c:f>
              <c:strCache>
                <c:ptCount val="1"/>
                <c:pt idx="0">
                  <c:v>Autor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dinámica'!$L$11:$L$13</c:f>
              <c:strCache>
                <c:ptCount val="2"/>
                <c:pt idx="0">
                  <c:v>Jimmy de la Cruz</c:v>
                </c:pt>
                <c:pt idx="1">
                  <c:v>Lupita de la Rosa</c:v>
                </c:pt>
              </c:strCache>
            </c:strRef>
          </c:cat>
          <c:val>
            <c:numRef>
              <c:f>'tabla dinámica'!$M$11:$M$13</c:f>
              <c:numCache>
                <c:formatCode>General</c:formatCode>
                <c:ptCount val="2"/>
                <c:pt idx="0">
                  <c:v>2342.4699999999998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A-453C-884E-7916B5266FAC}"/>
            </c:ext>
          </c:extLst>
        </c:ser>
        <c:ser>
          <c:idx val="1"/>
          <c:order val="1"/>
          <c:tx>
            <c:strRef>
              <c:f>'tabla dinámica'!$N$9:$N$10</c:f>
              <c:strCache>
                <c:ptCount val="1"/>
                <c:pt idx="0">
                  <c:v>Músico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dinámica'!$L$11:$L$13</c:f>
              <c:strCache>
                <c:ptCount val="2"/>
                <c:pt idx="0">
                  <c:v>Jimmy de la Cruz</c:v>
                </c:pt>
                <c:pt idx="1">
                  <c:v>Lupita de la Rosa</c:v>
                </c:pt>
              </c:strCache>
            </c:strRef>
          </c:cat>
          <c:val>
            <c:numRef>
              <c:f>'tabla dinámica'!$N$11:$N$13</c:f>
              <c:numCache>
                <c:formatCode>General</c:formatCode>
                <c:ptCount val="2"/>
                <c:pt idx="1">
                  <c:v>12383.56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A-453C-884E-7916B526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351792"/>
        <c:axId val="705359696"/>
      </c:barChart>
      <c:catAx>
        <c:axId val="7053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9696"/>
        <c:crosses val="autoZero"/>
        <c:auto val="1"/>
        <c:lblAlgn val="ctr"/>
        <c:lblOffset val="100"/>
        <c:noMultiLvlLbl val="0"/>
      </c:catAx>
      <c:valAx>
        <c:axId val="7053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184978</xdr:colOff>
      <xdr:row>12</xdr:row>
      <xdr:rowOff>181389</xdr:rowOff>
    </xdr:from>
    <xdr:to>
      <xdr:col>26</xdr:col>
      <xdr:colOff>193261</xdr:colOff>
      <xdr:row>27</xdr:row>
      <xdr:rowOff>55217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17</xdr:row>
      <xdr:rowOff>14287</xdr:rowOff>
    </xdr:from>
    <xdr:to>
      <xdr:col>9</xdr:col>
      <xdr:colOff>9524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308.782324768516" createdVersion="6" refreshedVersion="6" minRefreshableVersion="3" recordCount="11">
  <cacheSource type="worksheet">
    <worksheetSource ref="C5:I16" sheet="tabla dinámica"/>
  </cacheSource>
  <cacheFields count="7">
    <cacheField name="COD" numFmtId="0">
      <sharedItems/>
    </cacheField>
    <cacheField name="Nombre del socio" numFmtId="0">
      <sharedItems count="11">
        <s v="Carlos Mora"/>
        <s v="Juan de lo Palote"/>
        <s v="Ana Beato"/>
        <s v="Lupita de la Rosa"/>
        <s v="Mazimilliano Perez"/>
        <s v="Sutano de la paz"/>
        <s v="Perensejo Manuel"/>
        <s v="Ramon Paez"/>
        <s v="Jimmy de la Cruz"/>
        <s v="Rosa Torres"/>
        <s v="Miguel Olivo"/>
      </sharedItems>
    </cacheField>
    <cacheField name="Categoría" numFmtId="0">
      <sharedItems count="6">
        <s v="Autor"/>
        <s v="Intérpetre"/>
        <s v="Ejecutante"/>
        <s v="Músico"/>
        <s v="Intèrprete"/>
        <s v="Intérprete"/>
      </sharedItems>
    </cacheField>
    <cacheField name="Región" numFmtId="0">
      <sharedItems count="4">
        <s v="Cibao"/>
        <s v="Distrito Nacional"/>
        <s v="Norte"/>
        <s v="Este"/>
      </sharedItems>
    </cacheField>
    <cacheField name="Año de ingreso" numFmtId="167">
      <sharedItems/>
    </cacheField>
    <cacheField name="Antigüedad" numFmtId="0">
      <sharedItems containsSemiMixedTypes="0" containsString="0" containsNumber="1" containsInteger="1" minValue="1" maxValue="115"/>
    </cacheField>
    <cacheField name="Acumulado" numFmtId="165">
      <sharedItems containsSemiMixedTypes="0" containsString="0" containsNumber="1" minValue="2342.4699999999998" maxValue="287575.34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s v="SO-1"/>
    <x v="0"/>
    <x v="0"/>
    <x v="0"/>
    <s v="6/17/2013"/>
    <n v="7"/>
    <n v="17404.11"/>
  </r>
  <r>
    <s v="SO-2"/>
    <x v="1"/>
    <x v="1"/>
    <x v="1"/>
    <s v="6/18/2000"/>
    <n v="20"/>
    <n v="49917.81"/>
  </r>
  <r>
    <s v="SO-3"/>
    <x v="2"/>
    <x v="2"/>
    <x v="2"/>
    <s v="6/19/1905"/>
    <n v="115"/>
    <n v="287575.34000000003"/>
  </r>
  <r>
    <s v="SO-4"/>
    <x v="3"/>
    <x v="3"/>
    <x v="1"/>
    <s v="6/20/2015"/>
    <n v="5"/>
    <n v="12383.56"/>
  </r>
  <r>
    <s v="SO-5"/>
    <x v="4"/>
    <x v="0"/>
    <x v="3"/>
    <s v="6/21/2013"/>
    <n v="7"/>
    <n v="17376.71"/>
  </r>
  <r>
    <s v="SO-6"/>
    <x v="5"/>
    <x v="4"/>
    <x v="0"/>
    <s v="6/22/1980"/>
    <n v="40"/>
    <n v="99924.66"/>
  </r>
  <r>
    <s v="SO-7"/>
    <x v="6"/>
    <x v="2"/>
    <x v="1"/>
    <s v="6/23/1993"/>
    <n v="27"/>
    <n v="67397.259999999995"/>
  </r>
  <r>
    <s v="SO-8"/>
    <x v="7"/>
    <x v="3"/>
    <x v="2"/>
    <s v="6/24/1985"/>
    <n v="35"/>
    <n v="87404.11"/>
  </r>
  <r>
    <s v="SO-9"/>
    <x v="8"/>
    <x v="0"/>
    <x v="1"/>
    <s v="6/25/2019"/>
    <n v="1"/>
    <n v="2342.4699999999998"/>
  </r>
  <r>
    <s v="SO-10"/>
    <x v="9"/>
    <x v="5"/>
    <x v="3"/>
    <s v="6/26/1987"/>
    <n v="33"/>
    <n v="82390.41"/>
  </r>
  <r>
    <s v="SO-11"/>
    <x v="10"/>
    <x v="2"/>
    <x v="0"/>
    <s v="6/27/1984"/>
    <n v="36"/>
    <n v="89883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L9:O13" firstHeaderRow="1" firstDataRow="2" firstDataCol="1" rowPageCount="1" colPageCount="1"/>
  <pivotFields count="7">
    <pivotField showAll="0"/>
    <pivotField axis="axisRow" multipleItemSelectionAllowed="1" showAll="0">
      <items count="12">
        <item x="2"/>
        <item x="0"/>
        <item x="8"/>
        <item x="1"/>
        <item x="3"/>
        <item x="4"/>
        <item x="10"/>
        <item x="6"/>
        <item x="7"/>
        <item x="9"/>
        <item x="5"/>
        <item t="default"/>
      </items>
    </pivotField>
    <pivotField axis="axisCol" showAll="0">
      <items count="7">
        <item x="0"/>
        <item h="1" x="2"/>
        <item h="1" x="1"/>
        <item h="1" x="5"/>
        <item h="1" x="4"/>
        <item x="3"/>
        <item t="default"/>
      </items>
    </pivotField>
    <pivotField axis="axisPage" multipleItemSelectionAllowed="1" showAll="0">
      <items count="5">
        <item h="1" x="0"/>
        <item x="1"/>
        <item h="1" x="3"/>
        <item h="1" x="2"/>
        <item t="default"/>
      </items>
    </pivotField>
    <pivotField showAll="0"/>
    <pivotField showAll="0"/>
    <pivotField dataField="1" numFmtId="165" showAll="0"/>
  </pivotFields>
  <rowFields count="1">
    <field x="1"/>
  </rowFields>
  <rowItems count="3">
    <i>
      <x v="2"/>
    </i>
    <i>
      <x v="4"/>
    </i>
    <i t="grand">
      <x/>
    </i>
  </rowItems>
  <colFields count="1">
    <field x="2"/>
  </colFields>
  <colItems count="3">
    <i>
      <x/>
    </i>
    <i>
      <x v="5"/>
    </i>
    <i t="grand">
      <x/>
    </i>
  </colItems>
  <pageFields count="1">
    <pageField fld="3" hier="-1"/>
  </pageFields>
  <dataFields count="1">
    <dataField name="Suma de Acumulado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11" sqref="E11"/>
    </sheetView>
  </sheetViews>
  <sheetFormatPr baseColWidth="10" defaultRowHeight="15" x14ac:dyDescent="0.25"/>
  <cols>
    <col min="1" max="1" width="12.140625" bestFit="1" customWidth="1"/>
    <col min="3" max="3" width="14.7109375" bestFit="1" customWidth="1"/>
    <col min="5" max="5" width="17.140625" bestFit="1" customWidth="1"/>
  </cols>
  <sheetData>
    <row r="1" spans="1:8" x14ac:dyDescent="0.25">
      <c r="A1" s="16" t="s">
        <v>15</v>
      </c>
      <c r="B1" s="16"/>
      <c r="C1" s="16"/>
      <c r="D1" s="16"/>
    </row>
    <row r="5" spans="1:8" x14ac:dyDescent="0.25">
      <c r="A5" t="s">
        <v>0</v>
      </c>
    </row>
    <row r="6" spans="1:8" x14ac:dyDescent="0.25">
      <c r="D6" s="3"/>
    </row>
    <row r="7" spans="1:8" x14ac:dyDescent="0.25">
      <c r="A7" s="1" t="s">
        <v>1</v>
      </c>
      <c r="B7" s="1" t="s">
        <v>2</v>
      </c>
      <c r="C7" s="7" t="s">
        <v>3</v>
      </c>
      <c r="D7" s="6" t="s">
        <v>4</v>
      </c>
    </row>
    <row r="8" spans="1:8" x14ac:dyDescent="0.25">
      <c r="A8" s="14">
        <v>50000</v>
      </c>
      <c r="B8" s="2">
        <v>0.02</v>
      </c>
      <c r="C8" s="4">
        <v>12</v>
      </c>
      <c r="D8" s="5">
        <f>-PMT(B8,C8,A8)</f>
        <v>4727.9798311475733</v>
      </c>
      <c r="E8" s="8" t="str">
        <f ca="1">_xlfn.FORMULATEXT(D8)</f>
        <v>=-PAGO(B8;C8;A8)</v>
      </c>
      <c r="F8" t="s">
        <v>5</v>
      </c>
    </row>
    <row r="9" spans="1:8" x14ac:dyDescent="0.25">
      <c r="E9" s="8"/>
    </row>
    <row r="10" spans="1:8" x14ac:dyDescent="0.25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H10" t="s">
        <v>14</v>
      </c>
    </row>
    <row r="11" spans="1:8" x14ac:dyDescent="0.25">
      <c r="A11" s="10">
        <v>0</v>
      </c>
      <c r="B11" s="10"/>
      <c r="C11" s="10"/>
      <c r="D11" s="10"/>
      <c r="E11" s="10"/>
      <c r="F11" s="11">
        <f>A8</f>
        <v>50000</v>
      </c>
      <c r="H11" t="s">
        <v>12</v>
      </c>
    </row>
    <row r="12" spans="1:8" x14ac:dyDescent="0.25">
      <c r="A12" s="10">
        <v>1</v>
      </c>
      <c r="B12" s="15">
        <f>F11</f>
        <v>50000</v>
      </c>
      <c r="C12" s="15">
        <f>$D$8</f>
        <v>4727.9798311475733</v>
      </c>
      <c r="D12" s="15">
        <f>B12*$B$8</f>
        <v>1000</v>
      </c>
      <c r="E12" s="15">
        <f>C12-D12</f>
        <v>3727.9798311475733</v>
      </c>
      <c r="F12" s="15">
        <f>B12-E12</f>
        <v>46272.020168852425</v>
      </c>
      <c r="H12" t="s">
        <v>13</v>
      </c>
    </row>
    <row r="13" spans="1:8" x14ac:dyDescent="0.25">
      <c r="A13" s="10">
        <v>2</v>
      </c>
      <c r="B13" s="12">
        <f t="shared" ref="B13:B23" si="0">F12</f>
        <v>46272.020168852425</v>
      </c>
      <c r="C13" s="12">
        <f t="shared" ref="C13:C23" si="1">$D$8</f>
        <v>4727.9798311475733</v>
      </c>
      <c r="D13" s="12">
        <f t="shared" ref="D13:D23" si="2">B13*$B$8</f>
        <v>925.44040337704848</v>
      </c>
      <c r="E13" s="12">
        <f t="shared" ref="E13:E23" si="3">C13-D13</f>
        <v>3802.539427770525</v>
      </c>
      <c r="F13" s="12">
        <f t="shared" ref="F13:F23" si="4">B13-E13</f>
        <v>42469.480741081898</v>
      </c>
    </row>
    <row r="14" spans="1:8" x14ac:dyDescent="0.25">
      <c r="A14" s="10">
        <v>3</v>
      </c>
      <c r="B14" s="12">
        <f t="shared" si="0"/>
        <v>42469.480741081898</v>
      </c>
      <c r="C14" s="12">
        <f t="shared" si="1"/>
        <v>4727.9798311475733</v>
      </c>
      <c r="D14" s="12">
        <f t="shared" si="2"/>
        <v>849.38961482163802</v>
      </c>
      <c r="E14" s="12">
        <f t="shared" si="3"/>
        <v>3878.5902163259352</v>
      </c>
      <c r="F14" s="12">
        <f t="shared" si="4"/>
        <v>38590.89052475596</v>
      </c>
    </row>
    <row r="15" spans="1:8" x14ac:dyDescent="0.25">
      <c r="A15" s="10">
        <v>4</v>
      </c>
      <c r="B15" s="12">
        <f t="shared" si="0"/>
        <v>38590.89052475596</v>
      </c>
      <c r="C15" s="12">
        <f t="shared" si="1"/>
        <v>4727.9798311475733</v>
      </c>
      <c r="D15" s="12">
        <f t="shared" si="2"/>
        <v>771.81781049511926</v>
      </c>
      <c r="E15" s="12">
        <f t="shared" si="3"/>
        <v>3956.162020652454</v>
      </c>
      <c r="F15" s="12">
        <f t="shared" si="4"/>
        <v>34634.728504103507</v>
      </c>
      <c r="H15" s="13"/>
    </row>
    <row r="16" spans="1:8" x14ac:dyDescent="0.25">
      <c r="A16" s="10">
        <v>5</v>
      </c>
      <c r="B16" s="12">
        <f t="shared" si="0"/>
        <v>34634.728504103507</v>
      </c>
      <c r="C16" s="12">
        <f t="shared" si="1"/>
        <v>4727.9798311475733</v>
      </c>
      <c r="D16" s="12">
        <f t="shared" si="2"/>
        <v>692.69457008207019</v>
      </c>
      <c r="E16" s="12">
        <f t="shared" si="3"/>
        <v>4035.2852610655032</v>
      </c>
      <c r="F16" s="12">
        <f t="shared" si="4"/>
        <v>30599.443243038004</v>
      </c>
    </row>
    <row r="17" spans="1:6" x14ac:dyDescent="0.25">
      <c r="A17" s="10">
        <v>6</v>
      </c>
      <c r="B17" s="12">
        <f t="shared" si="0"/>
        <v>30599.443243038004</v>
      </c>
      <c r="C17" s="12">
        <f t="shared" si="1"/>
        <v>4727.9798311475733</v>
      </c>
      <c r="D17" s="12">
        <f t="shared" si="2"/>
        <v>611.98886486076015</v>
      </c>
      <c r="E17" s="12">
        <f t="shared" si="3"/>
        <v>4115.9909662868131</v>
      </c>
      <c r="F17" s="12">
        <f t="shared" si="4"/>
        <v>26483.452276751192</v>
      </c>
    </row>
    <row r="18" spans="1:6" x14ac:dyDescent="0.25">
      <c r="A18" s="10">
        <v>7</v>
      </c>
      <c r="B18" s="12">
        <f t="shared" si="0"/>
        <v>26483.452276751192</v>
      </c>
      <c r="C18" s="12">
        <f t="shared" si="1"/>
        <v>4727.9798311475733</v>
      </c>
      <c r="D18" s="12">
        <f t="shared" si="2"/>
        <v>529.66904553502388</v>
      </c>
      <c r="E18" s="12">
        <f t="shared" si="3"/>
        <v>4198.3107856125498</v>
      </c>
      <c r="F18" s="12">
        <f t="shared" si="4"/>
        <v>22285.141491138642</v>
      </c>
    </row>
    <row r="19" spans="1:6" x14ac:dyDescent="0.25">
      <c r="A19" s="10">
        <v>8</v>
      </c>
      <c r="B19" s="12">
        <f t="shared" si="0"/>
        <v>22285.141491138642</v>
      </c>
      <c r="C19" s="12">
        <f t="shared" si="1"/>
        <v>4727.9798311475733</v>
      </c>
      <c r="D19" s="12">
        <f t="shared" si="2"/>
        <v>445.70282982277286</v>
      </c>
      <c r="E19" s="12">
        <f t="shared" si="3"/>
        <v>4282.2770013248009</v>
      </c>
      <c r="F19" s="12">
        <f t="shared" si="4"/>
        <v>18002.864489813841</v>
      </c>
    </row>
    <row r="20" spans="1:6" x14ac:dyDescent="0.25">
      <c r="A20" s="10">
        <v>9</v>
      </c>
      <c r="B20" s="12">
        <f t="shared" si="0"/>
        <v>18002.864489813841</v>
      </c>
      <c r="C20" s="12">
        <f t="shared" si="1"/>
        <v>4727.9798311475733</v>
      </c>
      <c r="D20" s="12">
        <f t="shared" si="2"/>
        <v>360.05728979627685</v>
      </c>
      <c r="E20" s="12">
        <f t="shared" si="3"/>
        <v>4367.9225413512968</v>
      </c>
      <c r="F20" s="12">
        <f t="shared" si="4"/>
        <v>13634.941948462543</v>
      </c>
    </row>
    <row r="21" spans="1:6" x14ac:dyDescent="0.25">
      <c r="A21" s="10">
        <v>10</v>
      </c>
      <c r="B21" s="12">
        <f t="shared" si="0"/>
        <v>13634.941948462543</v>
      </c>
      <c r="C21" s="12">
        <f t="shared" si="1"/>
        <v>4727.9798311475733</v>
      </c>
      <c r="D21" s="12">
        <f t="shared" si="2"/>
        <v>272.69883896925086</v>
      </c>
      <c r="E21" s="12">
        <f t="shared" si="3"/>
        <v>4455.2809921783228</v>
      </c>
      <c r="F21" s="12">
        <f t="shared" si="4"/>
        <v>9179.6609562842204</v>
      </c>
    </row>
    <row r="22" spans="1:6" x14ac:dyDescent="0.25">
      <c r="A22" s="10">
        <v>11</v>
      </c>
      <c r="B22" s="12">
        <f t="shared" si="0"/>
        <v>9179.6609562842204</v>
      </c>
      <c r="C22" s="12">
        <f t="shared" si="1"/>
        <v>4727.9798311475733</v>
      </c>
      <c r="D22" s="12">
        <f t="shared" si="2"/>
        <v>183.59321912568441</v>
      </c>
      <c r="E22" s="12">
        <f t="shared" si="3"/>
        <v>4544.3866120218891</v>
      </c>
      <c r="F22" s="12">
        <f t="shared" si="4"/>
        <v>4635.2743442623314</v>
      </c>
    </row>
    <row r="23" spans="1:6" x14ac:dyDescent="0.25">
      <c r="A23" s="10">
        <v>12</v>
      </c>
      <c r="B23" s="12">
        <f t="shared" si="0"/>
        <v>4635.2743442623314</v>
      </c>
      <c r="C23" s="12">
        <f t="shared" si="1"/>
        <v>4727.9798311475733</v>
      </c>
      <c r="D23" s="12">
        <f t="shared" si="2"/>
        <v>92.705486885246629</v>
      </c>
      <c r="E23" s="12">
        <f t="shared" si="3"/>
        <v>4635.2743442623268</v>
      </c>
      <c r="F23" s="12">
        <f t="shared" si="4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zoomScale="69" zoomScaleNormal="69" workbookViewId="0">
      <selection activeCell="B14" sqref="B14:B15"/>
    </sheetView>
  </sheetViews>
  <sheetFormatPr baseColWidth="10" defaultRowHeight="15" x14ac:dyDescent="0.25"/>
  <cols>
    <col min="1" max="1" width="21.28515625" bestFit="1" customWidth="1"/>
    <col min="2" max="2" width="17" customWidth="1"/>
    <col min="3" max="4" width="14" customWidth="1"/>
    <col min="5" max="5" width="16.85546875" customWidth="1"/>
    <col min="6" max="6" width="14.7109375" customWidth="1"/>
    <col min="7" max="7" width="13.7109375" customWidth="1"/>
    <col min="8" max="8" width="12.5703125" customWidth="1"/>
    <col min="9" max="9" width="13.7109375" customWidth="1"/>
    <col min="10" max="10" width="17" customWidth="1"/>
    <col min="11" max="11" width="17.28515625" customWidth="1"/>
    <col min="12" max="12" width="21.7109375" customWidth="1"/>
  </cols>
  <sheetData>
    <row r="1" spans="1:12" x14ac:dyDescent="0.25">
      <c r="A1" s="17" t="s">
        <v>16</v>
      </c>
      <c r="B1" s="18"/>
      <c r="C1" s="19"/>
      <c r="D1" s="32"/>
    </row>
    <row r="13" spans="1:12" x14ac:dyDescent="0.25">
      <c r="A13" s="30" t="s">
        <v>17</v>
      </c>
      <c r="B13" s="27" t="s">
        <v>18</v>
      </c>
      <c r="C13" s="27"/>
      <c r="D13" s="27"/>
      <c r="E13" s="27"/>
      <c r="F13" s="28" t="s">
        <v>19</v>
      </c>
      <c r="G13" s="28"/>
      <c r="H13" s="28"/>
      <c r="I13" s="28"/>
      <c r="J13" s="28"/>
      <c r="K13" s="29" t="s">
        <v>20</v>
      </c>
      <c r="L13" s="29" t="s">
        <v>21</v>
      </c>
    </row>
    <row r="14" spans="1:12" ht="60" customHeight="1" x14ac:dyDescent="0.25">
      <c r="A14" s="30"/>
      <c r="B14" s="20" t="s">
        <v>45</v>
      </c>
      <c r="C14" s="21" t="s">
        <v>33</v>
      </c>
      <c r="D14" s="33" t="s">
        <v>44</v>
      </c>
      <c r="E14" s="20" t="s">
        <v>34</v>
      </c>
      <c r="F14" s="22" t="s">
        <v>35</v>
      </c>
      <c r="G14" s="22" t="s">
        <v>36</v>
      </c>
      <c r="H14" s="23" t="s">
        <v>37</v>
      </c>
      <c r="I14" s="23" t="s">
        <v>38</v>
      </c>
      <c r="J14" s="23" t="s">
        <v>39</v>
      </c>
      <c r="K14" s="24" t="s">
        <v>20</v>
      </c>
      <c r="L14" s="24" t="s">
        <v>40</v>
      </c>
    </row>
    <row r="15" spans="1:12" ht="72" customHeight="1" x14ac:dyDescent="0.25">
      <c r="A15" s="30"/>
      <c r="B15" s="20"/>
      <c r="C15" s="21"/>
      <c r="D15" s="34"/>
      <c r="E15" s="20"/>
      <c r="F15" s="22" t="s">
        <v>41</v>
      </c>
      <c r="G15" s="22" t="s">
        <v>43</v>
      </c>
      <c r="H15" s="23"/>
      <c r="I15" s="23"/>
      <c r="J15" s="23"/>
      <c r="K15" s="24"/>
      <c r="L15" s="24"/>
    </row>
    <row r="16" spans="1:12" x14ac:dyDescent="0.25">
      <c r="A16" s="25" t="s">
        <v>22</v>
      </c>
      <c r="B16" s="35">
        <v>25000</v>
      </c>
      <c r="C16" s="36">
        <v>10</v>
      </c>
      <c r="D16" s="37">
        <f>500*C16</f>
        <v>5000</v>
      </c>
      <c r="E16" s="35">
        <f>B16+D16</f>
        <v>30000</v>
      </c>
      <c r="F16" s="31">
        <f>B16*4%</f>
        <v>1000</v>
      </c>
      <c r="G16" s="31">
        <f>B16*5%</f>
        <v>1250</v>
      </c>
      <c r="H16" s="26">
        <v>0</v>
      </c>
      <c r="I16" s="31">
        <v>1000</v>
      </c>
      <c r="J16" s="31">
        <f>SUM(F16:I16)</f>
        <v>3250</v>
      </c>
      <c r="K16" s="31">
        <f>E16-J16</f>
        <v>26750</v>
      </c>
      <c r="L16" s="26"/>
    </row>
    <row r="17" spans="1:12" x14ac:dyDescent="0.25">
      <c r="A17" s="25" t="s">
        <v>23</v>
      </c>
      <c r="B17" s="31">
        <v>34000</v>
      </c>
      <c r="C17" s="36">
        <v>4</v>
      </c>
      <c r="D17" s="37">
        <f t="shared" ref="D17:D26" si="0">500*C17</f>
        <v>2000</v>
      </c>
      <c r="E17" s="35">
        <f t="shared" ref="E17:E26" si="1">B17+D17</f>
        <v>36000</v>
      </c>
      <c r="F17" s="31">
        <f t="shared" ref="F17:F26" si="2">B17*4%</f>
        <v>1360</v>
      </c>
      <c r="G17" s="31">
        <f t="shared" ref="G17:G26" si="3">B17*5%</f>
        <v>1700</v>
      </c>
      <c r="H17" s="26">
        <v>0</v>
      </c>
      <c r="I17" s="31">
        <v>1000</v>
      </c>
      <c r="J17" s="31">
        <f t="shared" ref="J17:J26" si="4">SUM(F17:I17)</f>
        <v>4060</v>
      </c>
      <c r="K17" s="31">
        <f t="shared" ref="K17:K26" si="5">E17-J17</f>
        <v>31940</v>
      </c>
      <c r="L17" s="26"/>
    </row>
    <row r="18" spans="1:12" x14ac:dyDescent="0.25">
      <c r="A18" s="25" t="s">
        <v>24</v>
      </c>
      <c r="B18" s="31">
        <v>50000</v>
      </c>
      <c r="C18" s="36">
        <v>13</v>
      </c>
      <c r="D18" s="37">
        <f t="shared" si="0"/>
        <v>6500</v>
      </c>
      <c r="E18" s="35">
        <f t="shared" si="1"/>
        <v>56500</v>
      </c>
      <c r="F18" s="31">
        <f t="shared" si="2"/>
        <v>2000</v>
      </c>
      <c r="G18" s="31">
        <f t="shared" si="3"/>
        <v>2500</v>
      </c>
      <c r="H18" s="26">
        <v>0</v>
      </c>
      <c r="I18" s="31">
        <v>1000</v>
      </c>
      <c r="J18" s="31">
        <f t="shared" si="4"/>
        <v>5500</v>
      </c>
      <c r="K18" s="31">
        <f t="shared" si="5"/>
        <v>51000</v>
      </c>
      <c r="L18" s="26"/>
    </row>
    <row r="19" spans="1:12" x14ac:dyDescent="0.25">
      <c r="A19" s="25" t="s">
        <v>25</v>
      </c>
      <c r="B19" s="31">
        <v>43000</v>
      </c>
      <c r="C19" s="36">
        <v>7</v>
      </c>
      <c r="D19" s="37">
        <f t="shared" si="0"/>
        <v>3500</v>
      </c>
      <c r="E19" s="35">
        <f t="shared" si="1"/>
        <v>46500</v>
      </c>
      <c r="F19" s="31">
        <f t="shared" si="2"/>
        <v>1720</v>
      </c>
      <c r="G19" s="31">
        <f t="shared" si="3"/>
        <v>2150</v>
      </c>
      <c r="H19" s="26">
        <v>0</v>
      </c>
      <c r="I19" s="31">
        <v>1000</v>
      </c>
      <c r="J19" s="31">
        <f t="shared" si="4"/>
        <v>4870</v>
      </c>
      <c r="K19" s="31">
        <f t="shared" si="5"/>
        <v>41630</v>
      </c>
      <c r="L19" s="26"/>
    </row>
    <row r="20" spans="1:12" x14ac:dyDescent="0.25">
      <c r="A20" s="25" t="s">
        <v>26</v>
      </c>
      <c r="B20" s="31">
        <v>60000</v>
      </c>
      <c r="C20" s="36">
        <v>8</v>
      </c>
      <c r="D20" s="37">
        <f t="shared" si="0"/>
        <v>4000</v>
      </c>
      <c r="E20" s="35">
        <f t="shared" si="1"/>
        <v>64000</v>
      </c>
      <c r="F20" s="31">
        <f t="shared" si="2"/>
        <v>2400</v>
      </c>
      <c r="G20" s="31">
        <f t="shared" si="3"/>
        <v>3000</v>
      </c>
      <c r="H20" s="26">
        <v>0</v>
      </c>
      <c r="I20" s="31">
        <v>1000</v>
      </c>
      <c r="J20" s="31">
        <f t="shared" si="4"/>
        <v>6400</v>
      </c>
      <c r="K20" s="31">
        <f t="shared" si="5"/>
        <v>57600</v>
      </c>
      <c r="L20" s="26"/>
    </row>
    <row r="21" spans="1:12" x14ac:dyDescent="0.25">
      <c r="A21" s="25" t="s">
        <v>27</v>
      </c>
      <c r="B21" s="31">
        <v>80000</v>
      </c>
      <c r="C21" s="36">
        <v>9</v>
      </c>
      <c r="D21" s="37">
        <f t="shared" si="0"/>
        <v>4500</v>
      </c>
      <c r="E21" s="35">
        <f t="shared" si="1"/>
        <v>84500</v>
      </c>
      <c r="F21" s="31">
        <f t="shared" si="2"/>
        <v>3200</v>
      </c>
      <c r="G21" s="31">
        <f t="shared" si="3"/>
        <v>4000</v>
      </c>
      <c r="H21" s="26">
        <v>0</v>
      </c>
      <c r="I21" s="31">
        <v>1000</v>
      </c>
      <c r="J21" s="31">
        <f t="shared" si="4"/>
        <v>8200</v>
      </c>
      <c r="K21" s="31">
        <f t="shared" si="5"/>
        <v>76300</v>
      </c>
      <c r="L21" s="26"/>
    </row>
    <row r="22" spans="1:12" x14ac:dyDescent="0.25">
      <c r="A22" s="25" t="s">
        <v>28</v>
      </c>
      <c r="B22" s="31">
        <v>22000</v>
      </c>
      <c r="C22" s="36">
        <v>12</v>
      </c>
      <c r="D22" s="37">
        <f t="shared" si="0"/>
        <v>6000</v>
      </c>
      <c r="E22" s="35">
        <f t="shared" si="1"/>
        <v>28000</v>
      </c>
      <c r="F22" s="31">
        <f t="shared" si="2"/>
        <v>880</v>
      </c>
      <c r="G22" s="31">
        <f t="shared" si="3"/>
        <v>1100</v>
      </c>
      <c r="H22" s="26">
        <v>0</v>
      </c>
      <c r="I22" s="31">
        <v>1000</v>
      </c>
      <c r="J22" s="31">
        <f t="shared" si="4"/>
        <v>2980</v>
      </c>
      <c r="K22" s="31">
        <f t="shared" si="5"/>
        <v>25020</v>
      </c>
      <c r="L22" s="26"/>
    </row>
    <row r="23" spans="1:12" x14ac:dyDescent="0.25">
      <c r="A23" s="25" t="s">
        <v>29</v>
      </c>
      <c r="B23" s="31">
        <v>26000</v>
      </c>
      <c r="C23" s="36">
        <v>11</v>
      </c>
      <c r="D23" s="37">
        <f t="shared" si="0"/>
        <v>5500</v>
      </c>
      <c r="E23" s="35">
        <f t="shared" si="1"/>
        <v>31500</v>
      </c>
      <c r="F23" s="31">
        <f t="shared" si="2"/>
        <v>1040</v>
      </c>
      <c r="G23" s="31">
        <f t="shared" si="3"/>
        <v>1300</v>
      </c>
      <c r="H23" s="26">
        <v>0</v>
      </c>
      <c r="I23" s="31">
        <v>1000</v>
      </c>
      <c r="J23" s="31">
        <f t="shared" si="4"/>
        <v>3340</v>
      </c>
      <c r="K23" s="31">
        <f t="shared" si="5"/>
        <v>28160</v>
      </c>
      <c r="L23" s="26"/>
    </row>
    <row r="24" spans="1:12" x14ac:dyDescent="0.25">
      <c r="A24" s="25" t="s">
        <v>30</v>
      </c>
      <c r="B24" s="31">
        <v>37000</v>
      </c>
      <c r="C24" s="36">
        <v>10</v>
      </c>
      <c r="D24" s="37">
        <f t="shared" si="0"/>
        <v>5000</v>
      </c>
      <c r="E24" s="35">
        <f t="shared" si="1"/>
        <v>42000</v>
      </c>
      <c r="F24" s="31">
        <f t="shared" si="2"/>
        <v>1480</v>
      </c>
      <c r="G24" s="31">
        <f t="shared" si="3"/>
        <v>1850</v>
      </c>
      <c r="H24" s="26">
        <v>0</v>
      </c>
      <c r="I24" s="31">
        <v>1000</v>
      </c>
      <c r="J24" s="31">
        <f t="shared" si="4"/>
        <v>4330</v>
      </c>
      <c r="K24" s="31">
        <f t="shared" si="5"/>
        <v>37670</v>
      </c>
      <c r="L24" s="26"/>
    </row>
    <row r="25" spans="1:12" x14ac:dyDescent="0.25">
      <c r="A25" s="25" t="s">
        <v>31</v>
      </c>
      <c r="B25" s="31">
        <v>23000</v>
      </c>
      <c r="C25" s="36">
        <v>9</v>
      </c>
      <c r="D25" s="37">
        <f t="shared" si="0"/>
        <v>4500</v>
      </c>
      <c r="E25" s="35">
        <f t="shared" si="1"/>
        <v>27500</v>
      </c>
      <c r="F25" s="31">
        <f t="shared" si="2"/>
        <v>920</v>
      </c>
      <c r="G25" s="31">
        <f t="shared" si="3"/>
        <v>1150</v>
      </c>
      <c r="H25" s="26">
        <v>0</v>
      </c>
      <c r="I25" s="31">
        <v>1000</v>
      </c>
      <c r="J25" s="31">
        <f t="shared" si="4"/>
        <v>3070</v>
      </c>
      <c r="K25" s="31">
        <f t="shared" si="5"/>
        <v>24430</v>
      </c>
      <c r="L25" s="26"/>
    </row>
    <row r="26" spans="1:12" x14ac:dyDescent="0.25">
      <c r="A26" s="25" t="s">
        <v>32</v>
      </c>
      <c r="B26" s="31">
        <v>26000</v>
      </c>
      <c r="C26" s="36">
        <v>8</v>
      </c>
      <c r="D26" s="37">
        <f t="shared" si="0"/>
        <v>4000</v>
      </c>
      <c r="E26" s="35">
        <f t="shared" si="1"/>
        <v>30000</v>
      </c>
      <c r="F26" s="31">
        <f t="shared" si="2"/>
        <v>1040</v>
      </c>
      <c r="G26" s="31">
        <f t="shared" si="3"/>
        <v>1300</v>
      </c>
      <c r="H26" s="26">
        <v>0</v>
      </c>
      <c r="I26" s="31">
        <v>1000</v>
      </c>
      <c r="J26" s="31">
        <f t="shared" si="4"/>
        <v>3340</v>
      </c>
      <c r="K26" s="31">
        <f t="shared" si="5"/>
        <v>26660</v>
      </c>
      <c r="L26" s="26"/>
    </row>
    <row r="27" spans="1:1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25">
      <c r="A34" s="25" t="s">
        <v>42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</sheetData>
  <sheetProtection insertRows="0" selectLockedCells="1" selectUnlockedCells="1"/>
  <mergeCells count="13">
    <mergeCell ref="B14:B15"/>
    <mergeCell ref="C14:C15"/>
    <mergeCell ref="E14:E15"/>
    <mergeCell ref="D14:D15"/>
    <mergeCell ref="A1:C1"/>
    <mergeCell ref="B13:E13"/>
    <mergeCell ref="F13:J13"/>
    <mergeCell ref="A13:A15"/>
    <mergeCell ref="L14:L15"/>
    <mergeCell ref="K14:K15"/>
    <mergeCell ref="J14:J15"/>
    <mergeCell ref="I14:I15"/>
    <mergeCell ref="H14:H15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tabSelected="1" topLeftCell="F5" workbookViewId="0">
      <selection activeCell="M18" sqref="M18"/>
    </sheetView>
  </sheetViews>
  <sheetFormatPr baseColWidth="10" defaultRowHeight="15" x14ac:dyDescent="0.25"/>
  <cols>
    <col min="4" max="4" width="18.5703125" customWidth="1"/>
    <col min="6" max="6" width="15.7109375" bestFit="1" customWidth="1"/>
    <col min="7" max="7" width="15.85546875" customWidth="1"/>
    <col min="9" max="9" width="12.28515625" bestFit="1" customWidth="1"/>
    <col min="12" max="12" width="19.140625" customWidth="1"/>
    <col min="13" max="13" width="22.42578125" bestFit="1" customWidth="1"/>
    <col min="14" max="14" width="9" customWidth="1"/>
    <col min="15" max="16" width="12.5703125" customWidth="1"/>
    <col min="17" max="17" width="10.140625" customWidth="1"/>
    <col min="18" max="18" width="9" customWidth="1"/>
    <col min="19" max="19" width="12.5703125" bestFit="1" customWidth="1"/>
  </cols>
  <sheetData>
    <row r="2" spans="3:15" x14ac:dyDescent="0.25">
      <c r="C2" s="47" t="s">
        <v>101</v>
      </c>
      <c r="D2" s="47"/>
      <c r="E2" s="47"/>
      <c r="F2" s="47"/>
      <c r="G2" s="48"/>
    </row>
    <row r="4" spans="3:15" x14ac:dyDescent="0.25">
      <c r="C4" s="39" t="s">
        <v>46</v>
      </c>
      <c r="D4" s="39"/>
      <c r="E4" s="39"/>
      <c r="F4" s="39"/>
      <c r="G4" s="39"/>
      <c r="H4" s="39"/>
      <c r="I4" s="39"/>
      <c r="J4" s="38"/>
    </row>
    <row r="5" spans="3:15" x14ac:dyDescent="0.25">
      <c r="C5" s="40" t="s">
        <v>47</v>
      </c>
      <c r="D5" s="41" t="s">
        <v>48</v>
      </c>
      <c r="E5" s="41" t="s">
        <v>49</v>
      </c>
      <c r="F5" s="41" t="s">
        <v>50</v>
      </c>
      <c r="G5" s="41" t="s">
        <v>51</v>
      </c>
      <c r="H5" s="41" t="s">
        <v>52</v>
      </c>
      <c r="I5" s="41" t="s">
        <v>53</v>
      </c>
    </row>
    <row r="6" spans="3:15" x14ac:dyDescent="0.25">
      <c r="C6" s="26" t="s">
        <v>54</v>
      </c>
      <c r="D6" s="26" t="s">
        <v>61</v>
      </c>
      <c r="E6" s="25" t="s">
        <v>76</v>
      </c>
      <c r="F6" s="42" t="s">
        <v>84</v>
      </c>
      <c r="G6" s="43" t="s">
        <v>82</v>
      </c>
      <c r="H6" s="26">
        <v>7</v>
      </c>
      <c r="I6" s="31">
        <v>17404.11</v>
      </c>
    </row>
    <row r="7" spans="3:15" x14ac:dyDescent="0.25">
      <c r="C7" s="26" t="s">
        <v>55</v>
      </c>
      <c r="D7" s="26" t="s">
        <v>62</v>
      </c>
      <c r="E7" s="25" t="s">
        <v>77</v>
      </c>
      <c r="F7" s="42" t="s">
        <v>85</v>
      </c>
      <c r="G7" s="43" t="s">
        <v>83</v>
      </c>
      <c r="H7" s="26">
        <v>20</v>
      </c>
      <c r="I7" s="31">
        <v>49917.81</v>
      </c>
      <c r="L7" s="44" t="s">
        <v>50</v>
      </c>
      <c r="M7" t="s">
        <v>85</v>
      </c>
    </row>
    <row r="8" spans="3:15" x14ac:dyDescent="0.25">
      <c r="C8" s="26" t="s">
        <v>56</v>
      </c>
      <c r="D8" s="26" t="s">
        <v>63</v>
      </c>
      <c r="E8" s="25" t="s">
        <v>78</v>
      </c>
      <c r="F8" s="42" t="s">
        <v>86</v>
      </c>
      <c r="G8" s="43" t="s">
        <v>88</v>
      </c>
      <c r="H8" s="26">
        <v>115</v>
      </c>
      <c r="I8" s="31">
        <v>287575.34000000003</v>
      </c>
    </row>
    <row r="9" spans="3:15" x14ac:dyDescent="0.25">
      <c r="C9" s="26" t="s">
        <v>57</v>
      </c>
      <c r="D9" s="26" t="s">
        <v>64</v>
      </c>
      <c r="E9" s="25" t="s">
        <v>79</v>
      </c>
      <c r="F9" s="42" t="s">
        <v>85</v>
      </c>
      <c r="G9" s="43" t="s">
        <v>89</v>
      </c>
      <c r="H9" s="26">
        <v>5</v>
      </c>
      <c r="I9" s="31">
        <v>12383.56</v>
      </c>
      <c r="L9" s="44" t="s">
        <v>99</v>
      </c>
      <c r="M9" s="44" t="s">
        <v>100</v>
      </c>
    </row>
    <row r="10" spans="3:15" x14ac:dyDescent="0.25">
      <c r="C10" s="26" t="s">
        <v>72</v>
      </c>
      <c r="D10" s="26" t="s">
        <v>65</v>
      </c>
      <c r="E10" s="25" t="s">
        <v>76</v>
      </c>
      <c r="F10" s="42" t="s">
        <v>87</v>
      </c>
      <c r="G10" s="43" t="s">
        <v>90</v>
      </c>
      <c r="H10" s="26">
        <v>7</v>
      </c>
      <c r="I10" s="31">
        <v>17376.71</v>
      </c>
      <c r="L10" s="44" t="s">
        <v>97</v>
      </c>
      <c r="M10" t="s">
        <v>76</v>
      </c>
      <c r="N10" t="s">
        <v>79</v>
      </c>
      <c r="O10" t="s">
        <v>98</v>
      </c>
    </row>
    <row r="11" spans="3:15" x14ac:dyDescent="0.25">
      <c r="C11" s="26" t="s">
        <v>73</v>
      </c>
      <c r="D11" s="26" t="s">
        <v>66</v>
      </c>
      <c r="E11" s="25" t="s">
        <v>80</v>
      </c>
      <c r="F11" s="42" t="s">
        <v>84</v>
      </c>
      <c r="G11" s="43" t="s">
        <v>91</v>
      </c>
      <c r="H11" s="26">
        <v>40</v>
      </c>
      <c r="I11" s="31">
        <v>99924.66</v>
      </c>
      <c r="L11" s="45" t="s">
        <v>69</v>
      </c>
      <c r="M11" s="46">
        <v>2342.4699999999998</v>
      </c>
      <c r="N11" s="46"/>
      <c r="O11" s="46">
        <v>2342.4699999999998</v>
      </c>
    </row>
    <row r="12" spans="3:15" x14ac:dyDescent="0.25">
      <c r="C12" s="26" t="s">
        <v>74</v>
      </c>
      <c r="D12" s="26" t="s">
        <v>67</v>
      </c>
      <c r="E12" s="25" t="s">
        <v>78</v>
      </c>
      <c r="F12" s="42" t="s">
        <v>85</v>
      </c>
      <c r="G12" s="43" t="s">
        <v>92</v>
      </c>
      <c r="H12" s="26">
        <v>27</v>
      </c>
      <c r="I12" s="31">
        <v>67397.259999999995</v>
      </c>
      <c r="L12" s="45" t="s">
        <v>64</v>
      </c>
      <c r="M12" s="46"/>
      <c r="N12" s="46">
        <v>12383.56</v>
      </c>
      <c r="O12" s="46">
        <v>12383.56</v>
      </c>
    </row>
    <row r="13" spans="3:15" x14ac:dyDescent="0.25">
      <c r="C13" s="26" t="s">
        <v>75</v>
      </c>
      <c r="D13" s="26" t="s">
        <v>68</v>
      </c>
      <c r="E13" s="25" t="s">
        <v>79</v>
      </c>
      <c r="F13" s="42" t="s">
        <v>86</v>
      </c>
      <c r="G13" s="43" t="s">
        <v>93</v>
      </c>
      <c r="H13" s="26">
        <v>35</v>
      </c>
      <c r="I13" s="31">
        <v>87404.11</v>
      </c>
      <c r="L13" s="45" t="s">
        <v>98</v>
      </c>
      <c r="M13" s="46">
        <v>2342.4699999999998</v>
      </c>
      <c r="N13" s="46">
        <v>12383.56</v>
      </c>
      <c r="O13" s="46">
        <v>14726.029999999999</v>
      </c>
    </row>
    <row r="14" spans="3:15" x14ac:dyDescent="0.25">
      <c r="C14" s="26" t="s">
        <v>58</v>
      </c>
      <c r="D14" s="26" t="s">
        <v>69</v>
      </c>
      <c r="E14" s="25" t="s">
        <v>76</v>
      </c>
      <c r="F14" s="42" t="s">
        <v>85</v>
      </c>
      <c r="G14" s="43" t="s">
        <v>94</v>
      </c>
      <c r="H14" s="26">
        <v>1</v>
      </c>
      <c r="I14" s="31">
        <v>2342.4699999999998</v>
      </c>
    </row>
    <row r="15" spans="3:15" x14ac:dyDescent="0.25">
      <c r="C15" s="26" t="s">
        <v>59</v>
      </c>
      <c r="D15" s="26" t="s">
        <v>70</v>
      </c>
      <c r="E15" s="25" t="s">
        <v>81</v>
      </c>
      <c r="F15" s="42" t="s">
        <v>87</v>
      </c>
      <c r="G15" s="43" t="s">
        <v>95</v>
      </c>
      <c r="H15" s="26">
        <v>33</v>
      </c>
      <c r="I15" s="31">
        <v>82390.41</v>
      </c>
    </row>
    <row r="16" spans="3:15" x14ac:dyDescent="0.25">
      <c r="C16" s="26" t="s">
        <v>60</v>
      </c>
      <c r="D16" s="26" t="s">
        <v>71</v>
      </c>
      <c r="E16" s="25" t="s">
        <v>78</v>
      </c>
      <c r="F16" s="42" t="s">
        <v>84</v>
      </c>
      <c r="G16" s="43" t="s">
        <v>96</v>
      </c>
      <c r="H16" s="26">
        <v>36</v>
      </c>
      <c r="I16" s="31">
        <v>89883.56</v>
      </c>
    </row>
  </sheetData>
  <mergeCells count="1">
    <mergeCell ref="C4:I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amortización cuota fij</vt:lpstr>
      <vt:lpstr>cálculo nómina</vt:lpstr>
      <vt:lpstr>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2024-01-11T08:08:36Z</dcterms:created>
  <dcterms:modified xsi:type="dcterms:W3CDTF">2024-01-17T18:07:39Z</dcterms:modified>
</cp:coreProperties>
</file>