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6815" windowHeight="7125" activeTab="5"/>
  </bookViews>
  <sheets>
    <sheet name="bycicles" sheetId="1" r:id="rId1"/>
    <sheet name=" VAN valor actual neto NPV " sheetId="2" r:id="rId2"/>
    <sheet name="Theory" sheetId="4" r:id="rId3"/>
    <sheet name="VAN" sheetId="5" r:id="rId4"/>
    <sheet name="% average growing" sheetId="6" r:id="rId5"/>
    <sheet name="Hoja2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6" l="1"/>
  <c r="G5" i="6"/>
  <c r="G4" i="6"/>
  <c r="H5" i="6"/>
  <c r="H6" i="6"/>
  <c r="H4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11" i="5" l="1"/>
  <c r="B20" i="2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25" i="2"/>
  <c r="G24" i="2"/>
  <c r="G29" i="2"/>
  <c r="C22" i="2"/>
  <c r="G30" i="2"/>
  <c r="G18" i="2"/>
  <c r="G20" i="2"/>
  <c r="G19" i="2"/>
  <c r="G28" i="2"/>
  <c r="G27" i="2"/>
  <c r="G31" i="2"/>
  <c r="G23" i="2"/>
  <c r="G16" i="2"/>
  <c r="G15" i="2"/>
  <c r="G26" i="2"/>
  <c r="G21" i="2"/>
  <c r="G17" i="2"/>
  <c r="G22" i="2"/>
  <c r="G32" i="2"/>
  <c r="C20" i="2"/>
  <c r="G14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</calcChain>
</file>

<file path=xl/sharedStrings.xml><?xml version="1.0" encoding="utf-8"?>
<sst xmlns="http://schemas.openxmlformats.org/spreadsheetml/2006/main" count="95" uniqueCount="77">
  <si>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</si>
  <si>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</si>
  <si>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</si>
  <si>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</si>
  <si>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</si>
  <si>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</si>
  <si>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</si>
  <si>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</si>
  <si>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</si>
  <si>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</si>
  <si>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</si>
  <si>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</si>
  <si>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</si>
  <si>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</si>
  <si>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</si>
  <si>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</si>
  <si>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</si>
  <si>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</si>
  <si>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</si>
  <si>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</si>
  <si>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</si>
  <si>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</si>
  <si>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</si>
  <si>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</si>
  <si>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</si>
  <si>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</si>
  <si>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</si>
  <si>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</si>
  <si>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</si>
  <si>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</si>
  <si>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</si>
  <si>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</si>
  <si>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</si>
  <si>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</si>
  <si>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</si>
  <si>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</si>
  <si>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</si>
  <si>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</si>
  <si>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</si>
  <si>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</si>
  <si>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</si>
  <si>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</si>
  <si>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</si>
  <si>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</si>
  <si>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</si>
  <si>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</si>
  <si>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Cash inflow (end of year)</t>
  </si>
  <si>
    <t>Intial investment</t>
  </si>
  <si>
    <t>Discount rate</t>
  </si>
  <si>
    <t>Net Present Value</t>
  </si>
  <si>
    <t>$30000</t>
  </si>
  <si>
    <t>$65000</t>
  </si>
  <si>
    <t>$80000</t>
  </si>
  <si>
    <t>$75000</t>
  </si>
  <si>
    <t>$55000</t>
  </si>
  <si>
    <t>ESTÁ MAL Y NO SÉ PORQUÉ???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</si>
  <si>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</si>
  <si>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</si>
  <si>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</si>
  <si>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</si>
  <si>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</si>
  <si>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</si>
  <si>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</si>
  <si>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</si>
  <si>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¿Qué tasa de crecimiento porcentual anual g se necesita para amortizar el coste de la planta al final del año 5?</t>
  </si>
  <si>
    <t>Considere la suma de los beneficios de los años 1 a 5, ignorando el valor temporal del dinero.</t>
  </si>
  <si>
    <t>Teniendo en cuenta el valor temporal del dinero, ¿qué tasa de crecimiento porcentual anual g se necesita para amortizar el coste de la planta al final del año 5?</t>
  </si>
  <si>
    <t>Utilice un tipo de descuento del 5% para calcular el valor actual neto (VAN) de los flujos de caja de los años 1 a 5, suponiendo que las entradas de caja se producirán al final de cada año.</t>
  </si>
  <si>
    <t>YEARS</t>
  </si>
  <si>
    <t>Descont</t>
  </si>
  <si>
    <t>VAN</t>
  </si>
  <si>
    <t>Tu objetivo es pagar la inversión de $4M para el final del año 5.</t>
  </si>
  <si>
    <r>
      <rPr>
        <b/>
        <sz val="11"/>
        <color theme="1"/>
        <rFont val="Calibri"/>
        <family val="2"/>
        <scheme val="minor"/>
      </rPr>
      <t>Configuración del Modelo</t>
    </r>
    <r>
      <rPr>
        <sz val="11"/>
        <color theme="1"/>
        <rFont val="Calibri"/>
        <family val="2"/>
        <scheme val="minor"/>
      </rPr>
      <t xml:space="preserve">
1. Construye una tabla para modelar los ingresos, costos y beneficios para los años 1 a 5.
2. Asegúrate de incluir una celda para la tasa de crecimiento anual desconocida g. Codifica esta celda con un color y configúrala con cualquier número que desees por ahora.
</t>
    </r>
  </si>
  <si>
    <t>Costs</t>
  </si>
  <si>
    <t>Revenue</t>
  </si>
  <si>
    <t>Profits</t>
  </si>
  <si>
    <t>Costs (mill)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</si>
</sst>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#,##0.00\ &quot;€&quot;;[Red]\-#,##0.00\ &quot;€&quot;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#,##0.00\ &quot;€&quot;"/>
    <numFmt numFmtId="167" formatCode="_(&quot;$&quot;* #,##0.00_);_(&quot;$&quot;* \(#,##0.00\);_(&quot;$&quot;* &quot;-&quot;??_);_(@_)"/>
    <numFmt numFmtId="168" formatCode="&quot;$&quot;#,##0.00"/>
    <numFmt numFmtId="169" formatCode="&quot;$&quot;#,##0.0"/>
    <numFmt numFmtId="170" formatCode="0.0%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sz val="12"/>
      <color rgb="FF1F1F1F"/>
      <name val="Var(--cds-font-family-source-sa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sz val="10"/>
      <color rgb="FF1F1F1F"/>
      <name val="Arial"/>
      <family val="2"/>
    </font>
    <font>
      <b/>
      <sz val="12"/>
      <color rgb="FF0D0D0D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 style="medium">
        <color theme="3" tint="0.59999389629810485"/>
      </left>
      <right style="thin">
        <color theme="3" tint="0.59999389629810485"/>
      </right>
      <top style="medium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medium">
        <color theme="3" tint="0.59999389629810485"/>
      </right>
      <top style="medium">
        <color theme="3" tint="0.59999389629810485"/>
      </top>
      <bottom style="thin">
        <color theme="3" tint="0.59999389629810485"/>
      </bottom>
      <diagonal/>
    </border>
    <border>
      <left style="medium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medium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medium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medium">
        <color theme="3" tint="0.59999389629810485"/>
      </bottom>
      <diagonal/>
    </border>
    <border>
      <left style="thin">
        <color theme="3" tint="0.59999389629810485"/>
      </left>
      <right style="medium">
        <color theme="3" tint="0.59999389629810485"/>
      </right>
      <top style="thin">
        <color theme="3" tint="0.59999389629810485"/>
      </top>
      <bottom style="medium">
        <color theme="3" tint="0.59999389629810485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26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10" fillId="0" borderId="17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10" fillId="0" borderId="21" xfId="0" applyFont="1" applyBorder="1" applyAlignment="1">
      <alignment horizontal="center" vertical="top" wrapText="1"/>
    </xf>
    <xf numFmtId="0" fontId="12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7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3" fillId="0" borderId="31" xfId="0" applyFont="1" applyBorder="1"/>
    <xf numFmtId="0" fontId="0" fillId="0" borderId="32" xfId="0" applyBorder="1"/>
    <xf numFmtId="0" fontId="15" fillId="0" borderId="0" xfId="0" applyFont="1" applyAlignment="1">
      <alignment vertical="center"/>
    </xf>
    <xf numFmtId="164" fontId="4" fillId="0" borderId="0" xfId="0" applyNumberFormat="1" applyFont="1"/>
    <xf numFmtId="0" fontId="6" fillId="4" borderId="33" xfId="0" applyFont="1" applyFill="1" applyBorder="1"/>
    <xf numFmtId="0" fontId="6" fillId="4" borderId="34" xfId="0" applyFont="1" applyFill="1" applyBorder="1"/>
    <xf numFmtId="1" fontId="17" fillId="0" borderId="35" xfId="0" applyNumberFormat="1" applyFont="1" applyBorder="1" applyAlignment="1">
      <alignment horizontal="left" vertical="center"/>
    </xf>
    <xf numFmtId="166" fontId="16" fillId="6" borderId="36" xfId="0" applyNumberFormat="1" applyFont="1" applyFill="1" applyBorder="1" applyAlignment="1">
      <alignment horizontal="left" vertical="center" wrapText="1"/>
    </xf>
    <xf numFmtId="1" fontId="16" fillId="6" borderId="35" xfId="0" applyNumberFormat="1" applyFont="1" applyFill="1" applyBorder="1" applyAlignment="1">
      <alignment horizontal="left" vertical="center" wrapText="1"/>
    </xf>
    <xf numFmtId="1" fontId="16" fillId="6" borderId="37" xfId="0" applyNumberFormat="1" applyFont="1" applyFill="1" applyBorder="1" applyAlignment="1">
      <alignment horizontal="left" vertical="center" wrapText="1"/>
    </xf>
    <xf numFmtId="166" fontId="16" fillId="6" borderId="38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0" fillId="0" borderId="0" xfId="0"/>
    <xf numFmtId="1" fontId="0" fillId="0" borderId="1" xfId="0" applyNumberFormat="1" applyBorder="1" applyAlignment="1">
      <alignment horizontal="center"/>
    </xf>
    <xf numFmtId="169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168" fontId="6" fillId="7" borderId="1" xfId="3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40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8" fillId="8" borderId="1" xfId="0" applyFont="1" applyFill="1" applyBorder="1" applyAlignment="1">
      <alignment horizontal="center" vertical="center" wrapText="1"/>
    </xf>
    <xf numFmtId="170" fontId="0" fillId="5" borderId="1" xfId="0" applyNumberFormat="1" applyFill="1" applyBorder="1"/>
    <xf numFmtId="0" fontId="6" fillId="8" borderId="1" xfId="0" applyFont="1" applyFill="1" applyBorder="1" applyAlignment="1">
      <alignment horizontal="left" vertical="center" wrapText="1"/>
    </xf>
    <xf numFmtId="169" fontId="0" fillId="0" borderId="0" xfId="3" applyNumberFormat="1" applyFont="1" applyBorder="1" applyAlignment="1">
      <alignment vertical="center"/>
    </xf>
    <xf numFmtId="2" fontId="0" fillId="8" borderId="4" xfId="2" applyNumberFormat="1" applyFont="1" applyFill="1" applyBorder="1" applyAlignment="1">
      <alignment vertical="center"/>
    </xf>
    <xf numFmtId="169" fontId="0" fillId="0" borderId="0" xfId="3" applyNumberFormat="1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4" fillId="0" borderId="29" xfId="0" applyFont="1" applyBorder="1" applyAlignment="1">
      <alignment horizontal="left" vertical="top"/>
    </xf>
    <xf numFmtId="0" fontId="14" fillId="0" borderId="30" xfId="0" applyFont="1" applyBorder="1" applyAlignment="1">
      <alignment horizontal="left" vertical="top"/>
    </xf>
    <xf numFmtId="0" fontId="6" fillId="0" borderId="18" xfId="0" applyFont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10" fillId="5" borderId="17" xfId="0" applyFont="1" applyFill="1" applyBorder="1" applyAlignment="1">
      <alignment horizontal="left" vertical="top" wrapText="1"/>
    </xf>
    <xf numFmtId="0" fontId="10" fillId="5" borderId="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0" fillId="0" borderId="39" xfId="0" applyBorder="1" applyAlignment="1">
      <alignment horizontal="center"/>
    </xf>
    <xf numFmtId="0" fontId="19" fillId="8" borderId="1" xfId="0" applyFont="1" applyFill="1" applyBorder="1" applyAlignment="1">
      <alignment horizontal="center" vertical="center"/>
    </xf>
    <xf numFmtId="0" fontId="25" fillId="0" borderId="0" xfId="0" applyFont="1"/>
    <xf numFmtId="0" fontId="0" fillId="0" borderId="0" xfId="0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6" fillId="0" borderId="0" xfId="0" applyFont="1"/>
    <xf numFmtId="0" fontId="2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4">
    <cellStyle name="60% - Énfasis5 2" xfId="1"/>
    <cellStyle name="Moneda 2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161925</xdr:rowOff>
    </xdr:from>
    <xdr:to>
      <xdr:col>10</xdr:col>
      <xdr:colOff>267799</xdr:colOff>
      <xdr:row>52</xdr:row>
      <xdr:rowOff>38402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91475"/>
          <a:ext cx="7878274" cy="2162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U30" sqref="U30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94" t="s">
        <v>4</v>
      </c>
      <c r="B1" s="94"/>
      <c r="C1" s="94" t="s">
        <v>3</v>
      </c>
      <c r="D1" s="94"/>
      <c r="E1" s="95" t="s">
        <v>7</v>
      </c>
      <c r="F1" s="94"/>
      <c r="G1" s="8"/>
      <c r="H1" s="96" t="s">
        <v>2</v>
      </c>
      <c r="I1" s="97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94" t="s">
        <v>12</v>
      </c>
      <c r="I6" s="94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0" zoomScaleNormal="100" workbookViewId="0">
      <selection activeCell="G13" sqref="G13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3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9" t="s">
        <v>25</v>
      </c>
    </row>
    <row r="2" spans="1:8" ht="12.75" customHeight="1" thickBot="1"/>
    <row r="3" spans="1:8" s="40" customFormat="1" ht="18" customHeight="1">
      <c r="A3" s="102" t="s">
        <v>63</v>
      </c>
      <c r="B3" s="103"/>
      <c r="C3" s="103"/>
      <c r="D3" s="103"/>
      <c r="E3" s="103"/>
      <c r="F3" s="44"/>
      <c r="G3" s="45"/>
    </row>
    <row r="4" spans="1:8" ht="37.5" customHeight="1">
      <c r="A4" s="104" t="s">
        <v>38</v>
      </c>
      <c r="B4" s="105"/>
      <c r="C4" s="105"/>
      <c r="D4" s="105"/>
      <c r="E4" s="105"/>
      <c r="F4" s="105"/>
      <c r="G4" s="106"/>
    </row>
    <row r="5" spans="1:8">
      <c r="A5" s="36"/>
      <c r="B5" s="43"/>
      <c r="C5" s="43"/>
      <c r="D5" s="43"/>
      <c r="E5" s="46"/>
      <c r="F5" s="43"/>
      <c r="G5" s="47"/>
    </row>
    <row r="6" spans="1:8" ht="27.75" customHeight="1">
      <c r="A6" s="107" t="s">
        <v>39</v>
      </c>
      <c r="B6" s="108"/>
      <c r="C6" s="108"/>
      <c r="D6" s="108"/>
      <c r="E6" s="108"/>
      <c r="F6" s="108"/>
      <c r="G6" s="109"/>
    </row>
    <row r="7" spans="1:8" ht="9.75" customHeight="1">
      <c r="A7" s="41"/>
      <c r="B7" s="42"/>
      <c r="C7" s="42"/>
      <c r="D7" s="42"/>
      <c r="E7" s="42"/>
      <c r="F7" s="42"/>
      <c r="G7" s="48"/>
    </row>
    <row r="8" spans="1:8" ht="31.5" customHeight="1">
      <c r="A8" s="110" t="s">
        <v>23</v>
      </c>
      <c r="B8" s="111"/>
      <c r="C8" s="111"/>
      <c r="D8" s="111"/>
      <c r="E8" s="111"/>
      <c r="F8" s="111"/>
      <c r="G8" s="112"/>
    </row>
    <row r="9" spans="1:8" ht="21" customHeight="1" thickBot="1">
      <c r="A9" s="113" t="s">
        <v>24</v>
      </c>
      <c r="B9" s="114"/>
      <c r="C9" s="114"/>
      <c r="D9" s="114"/>
      <c r="E9" s="114"/>
      <c r="F9" s="114"/>
      <c r="G9" s="115"/>
      <c r="H9" s="43"/>
    </row>
    <row r="11" spans="1:8">
      <c r="E11" s="99" t="s">
        <v>36</v>
      </c>
      <c r="F11" s="99"/>
      <c r="G11" s="99"/>
    </row>
    <row r="12" spans="1:8">
      <c r="A12" s="50" t="s">
        <v>26</v>
      </c>
      <c r="B12" s="9">
        <v>9.3000000000000007</v>
      </c>
      <c r="C12" s="5" t="s">
        <v>27</v>
      </c>
      <c r="E12" s="34" t="s">
        <v>35</v>
      </c>
      <c r="F12" s="98" t="s">
        <v>37</v>
      </c>
      <c r="G12" s="98"/>
    </row>
    <row r="13" spans="1:8">
      <c r="A13" s="50" t="s">
        <v>28</v>
      </c>
      <c r="B13" s="5">
        <v>20</v>
      </c>
      <c r="C13" s="5" t="s">
        <v>29</v>
      </c>
      <c r="E13" s="35">
        <v>1</v>
      </c>
      <c r="F13" s="55">
        <v>1.2</v>
      </c>
      <c r="G13" s="5"/>
    </row>
    <row r="14" spans="1:8">
      <c r="A14" s="50" t="s">
        <v>30</v>
      </c>
      <c r="B14" s="5">
        <v>1.2</v>
      </c>
      <c r="C14" s="5" t="s">
        <v>27</v>
      </c>
      <c r="E14" s="35">
        <v>2</v>
      </c>
      <c r="F14" s="56">
        <f>F13+(F13*0.1)</f>
        <v>1.3199999999999998</v>
      </c>
      <c r="G14" s="5" t="str">
        <f ca="1">_xlfn.FORMULATEXT(F14)</f>
        <v>=F13+(F13*0,1)</v>
      </c>
    </row>
    <row r="15" spans="1:8">
      <c r="A15" s="50" t="s">
        <v>32</v>
      </c>
      <c r="B15" s="5">
        <v>8</v>
      </c>
      <c r="C15" s="5"/>
      <c r="E15" s="35">
        <v>3</v>
      </c>
      <c r="F15" s="57">
        <f t="shared" ref="F15:F20" si="0">F14+(F14*0.1)</f>
        <v>1.4519999999999997</v>
      </c>
      <c r="G15" s="5" t="str">
        <f t="shared" ref="G15:G32" ca="1" si="1">_xlfn.FORMULATEXT(F15)</f>
        <v>=F14+(F14*0,1)</v>
      </c>
    </row>
    <row r="16" spans="1:8">
      <c r="A16" s="50" t="s">
        <v>31</v>
      </c>
      <c r="B16" s="37">
        <v>0.1</v>
      </c>
      <c r="C16" s="5"/>
      <c r="E16" s="35">
        <v>4</v>
      </c>
      <c r="F16" s="57">
        <f t="shared" si="0"/>
        <v>1.5971999999999997</v>
      </c>
      <c r="G16" s="5" t="str">
        <f t="shared" ca="1" si="1"/>
        <v>=F15+(F15*0,1)</v>
      </c>
    </row>
    <row r="17" spans="1:7">
      <c r="A17" s="50" t="s">
        <v>33</v>
      </c>
      <c r="B17" s="9">
        <v>0.05</v>
      </c>
      <c r="C17" s="5"/>
      <c r="E17" s="35">
        <v>5</v>
      </c>
      <c r="F17" s="57">
        <f t="shared" si="0"/>
        <v>1.7569199999999996</v>
      </c>
      <c r="G17" s="5" t="str">
        <f t="shared" ca="1" si="1"/>
        <v>=F16+(F16*0,1)</v>
      </c>
    </row>
    <row r="18" spans="1:7">
      <c r="A18" s="50" t="s">
        <v>34</v>
      </c>
      <c r="B18" s="9">
        <v>0.12</v>
      </c>
      <c r="C18" s="5"/>
      <c r="E18" s="35">
        <v>6</v>
      </c>
      <c r="F18" s="57">
        <f t="shared" si="0"/>
        <v>1.9326119999999996</v>
      </c>
      <c r="G18" s="5" t="str">
        <f t="shared" ca="1" si="1"/>
        <v>=F17+(F17*0,1)</v>
      </c>
    </row>
    <row r="19" spans="1:7">
      <c r="E19" s="35">
        <v>7</v>
      </c>
      <c r="F19" s="57">
        <f t="shared" si="0"/>
        <v>2.1258731999999996</v>
      </c>
      <c r="G19" s="5" t="str">
        <f t="shared" ca="1" si="1"/>
        <v>=F18+(F18*0,1)</v>
      </c>
    </row>
    <row r="20" spans="1:7">
      <c r="A20" s="51" t="s">
        <v>40</v>
      </c>
      <c r="B20" s="38">
        <f>NPV($B$18,F13:F32)</f>
        <v>12.600290735832383</v>
      </c>
      <c r="C20" t="str">
        <f ca="1">_xlfn.FORMULATEXT(B20)</f>
        <v>=VNA($B$18;F13:F32)</v>
      </c>
      <c r="E20" s="35">
        <v>8</v>
      </c>
      <c r="F20" s="57">
        <f t="shared" si="0"/>
        <v>2.3384605199999995</v>
      </c>
      <c r="G20" s="5" t="str">
        <f t="shared" ca="1" si="1"/>
        <v>=F19+(F19*0,1)</v>
      </c>
    </row>
    <row r="21" spans="1:7" ht="15.75" thickBot="1">
      <c r="A21" s="52" t="s">
        <v>26</v>
      </c>
      <c r="B21" s="39">
        <v>9.3000000000000007</v>
      </c>
      <c r="E21" s="35">
        <v>9</v>
      </c>
      <c r="F21" s="58">
        <f t="shared" ref="F21:F32" si="2">F20-(F20*$B$17)</f>
        <v>2.2215374939999997</v>
      </c>
      <c r="G21" s="5" t="str">
        <f t="shared" ca="1" si="1"/>
        <v>=F20-(F20*$B$17)</v>
      </c>
    </row>
    <row r="22" spans="1:7" ht="15.75" thickBot="1">
      <c r="A22" s="53" t="s">
        <v>41</v>
      </c>
      <c r="B22" s="54">
        <f>B20-B21</f>
        <v>3.3002907358323821</v>
      </c>
      <c r="C22" t="str">
        <f ca="1">_xlfn.FORMULATEXT(B22)</f>
        <v>=B20-B21</v>
      </c>
      <c r="E22" s="35">
        <v>10</v>
      </c>
      <c r="F22" s="58">
        <f t="shared" si="2"/>
        <v>2.1104606192999995</v>
      </c>
      <c r="G22" s="5" t="str">
        <f t="shared" ca="1" si="1"/>
        <v>=F21-(F21*$B$17)</v>
      </c>
    </row>
    <row r="23" spans="1:7">
      <c r="E23" s="35">
        <v>11</v>
      </c>
      <c r="F23" s="58">
        <f t="shared" si="2"/>
        <v>2.0049375883349994</v>
      </c>
      <c r="G23" s="5" t="str">
        <f t="shared" ca="1" si="1"/>
        <v>=F22-(F22*$B$17)</v>
      </c>
    </row>
    <row r="24" spans="1:7" ht="17.25">
      <c r="B24" s="100" t="s">
        <v>42</v>
      </c>
      <c r="C24" s="101"/>
      <c r="D24" s="62"/>
      <c r="E24" s="35">
        <v>12</v>
      </c>
      <c r="F24" s="58">
        <f t="shared" si="2"/>
        <v>1.9046907089182494</v>
      </c>
      <c r="G24" s="5" t="str">
        <f t="shared" ca="1" si="1"/>
        <v>=F23-(F23*$B$17)</v>
      </c>
    </row>
    <row r="25" spans="1:7">
      <c r="A25" s="59"/>
      <c r="B25" s="63" t="s">
        <v>43</v>
      </c>
      <c r="C25" s="61"/>
      <c r="E25" s="35">
        <v>13</v>
      </c>
      <c r="F25" s="58">
        <f t="shared" si="2"/>
        <v>1.8094561734723369</v>
      </c>
      <c r="G25" s="5" t="str">
        <f t="shared" ca="1" si="1"/>
        <v>=F24-(F24*$B$17)</v>
      </c>
    </row>
    <row r="26" spans="1:7">
      <c r="C26" s="60"/>
      <c r="E26" s="35">
        <v>14</v>
      </c>
      <c r="F26" s="58">
        <f t="shared" si="2"/>
        <v>1.71898336479872</v>
      </c>
      <c r="G26" s="5" t="str">
        <f t="shared" ca="1" si="1"/>
        <v>=F25-(F25*$B$17)</v>
      </c>
    </row>
    <row r="27" spans="1:7">
      <c r="E27" s="35">
        <v>15</v>
      </c>
      <c r="F27" s="58">
        <f t="shared" si="2"/>
        <v>1.633034196558784</v>
      </c>
      <c r="G27" s="5" t="str">
        <f t="shared" ca="1" si="1"/>
        <v>=F26-(F26*$B$17)</v>
      </c>
    </row>
    <row r="28" spans="1:7">
      <c r="E28" s="35">
        <v>16</v>
      </c>
      <c r="F28" s="58">
        <f t="shared" si="2"/>
        <v>1.5513824867308448</v>
      </c>
      <c r="G28" s="5" t="str">
        <f t="shared" ca="1" si="1"/>
        <v>=F27-(F27*$B$17)</v>
      </c>
    </row>
    <row r="29" spans="1:7">
      <c r="C29" s="38"/>
      <c r="E29" s="35">
        <v>17</v>
      </c>
      <c r="F29" s="58">
        <f t="shared" si="2"/>
        <v>1.4738133623943026</v>
      </c>
      <c r="G29" s="5" t="str">
        <f t="shared" ca="1" si="1"/>
        <v>=F28-(F28*$B$17)</v>
      </c>
    </row>
    <row r="30" spans="1:7">
      <c r="E30" s="35">
        <v>18</v>
      </c>
      <c r="F30" s="58">
        <f t="shared" si="2"/>
        <v>1.4001226942745875</v>
      </c>
      <c r="G30" s="5" t="str">
        <f t="shared" ca="1" si="1"/>
        <v>=F29-(F29*$B$17)</v>
      </c>
    </row>
    <row r="31" spans="1:7">
      <c r="E31" s="35">
        <v>19</v>
      </c>
      <c r="F31" s="58">
        <f t="shared" si="2"/>
        <v>1.3301165595608582</v>
      </c>
      <c r="G31" s="5" t="str">
        <f t="shared" ca="1" si="1"/>
        <v>=F30-(F30*$B$17)</v>
      </c>
    </row>
    <row r="32" spans="1:7">
      <c r="E32" s="35">
        <v>20</v>
      </c>
      <c r="F32" s="58">
        <f t="shared" si="2"/>
        <v>1.2636107315828153</v>
      </c>
      <c r="G32" s="5" t="str">
        <f t="shared" ca="1" si="1"/>
        <v>=F31-(F31*$B$17)</v>
      </c>
    </row>
    <row r="33" spans="3:5">
      <c r="C33" s="43"/>
      <c r="D33" s="64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M30" sqref="M30"/>
    </sheetView>
  </sheetViews>
  <sheetFormatPr baseColWidth="10" defaultRowHeight="15"/>
  <sheetData>
    <row r="1" spans="1:1" ht="31.5">
      <c r="A1" s="65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8" sqref="D18"/>
    </sheetView>
  </sheetViews>
  <sheetFormatPr baseColWidth="10" defaultRowHeight="15"/>
  <cols>
    <col min="1" max="1" width="17.28515625" bestFit="1" customWidth="1"/>
    <col min="2" max="2" width="25" customWidth="1"/>
  </cols>
  <sheetData>
    <row r="1" spans="1:3">
      <c r="A1" s="67" t="s">
        <v>45</v>
      </c>
      <c r="B1" s="68" t="s">
        <v>46</v>
      </c>
    </row>
    <row r="2" spans="1:3" ht="15.75">
      <c r="A2" s="69">
        <v>1</v>
      </c>
      <c r="B2" s="70" t="s">
        <v>50</v>
      </c>
    </row>
    <row r="3" spans="1:3">
      <c r="A3" s="71">
        <v>2</v>
      </c>
      <c r="B3" s="70" t="s">
        <v>51</v>
      </c>
    </row>
    <row r="4" spans="1:3">
      <c r="A4" s="71">
        <v>3</v>
      </c>
      <c r="B4" s="70" t="s">
        <v>52</v>
      </c>
    </row>
    <row r="5" spans="1:3">
      <c r="A5" s="71">
        <v>4</v>
      </c>
      <c r="B5" s="70" t="s">
        <v>53</v>
      </c>
    </row>
    <row r="6" spans="1:3" ht="15.75" thickBot="1">
      <c r="A6" s="72">
        <v>5</v>
      </c>
      <c r="B6" s="73" t="s">
        <v>54</v>
      </c>
    </row>
    <row r="8" spans="1:3">
      <c r="A8" t="s">
        <v>47</v>
      </c>
      <c r="B8" s="12">
        <v>150000</v>
      </c>
    </row>
    <row r="9" spans="1:3">
      <c r="A9" t="s">
        <v>48</v>
      </c>
      <c r="B9" s="32">
        <v>0.15</v>
      </c>
    </row>
    <row r="11" spans="1:3" ht="15.75">
      <c r="A11" t="s">
        <v>49</v>
      </c>
      <c r="B11" s="66">
        <f>NPV(B9,B2:B6)-B8</f>
        <v>-150000</v>
      </c>
      <c r="C11" s="74" t="s">
        <v>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7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79" t="s">
        <v>45</v>
      </c>
      <c r="B1" s="79" t="s">
        <v>57</v>
      </c>
      <c r="C1" s="80" t="s">
        <v>56</v>
      </c>
      <c r="D1" s="81" t="s">
        <v>59</v>
      </c>
      <c r="E1" s="88" t="s">
        <v>60</v>
      </c>
      <c r="F1" s="90" t="s">
        <v>61</v>
      </c>
    </row>
    <row r="2" spans="1:14" ht="19.5">
      <c r="A2" s="76">
        <v>1992</v>
      </c>
      <c r="B2" s="76">
        <v>1</v>
      </c>
      <c r="C2" s="77">
        <v>150781.16666666666</v>
      </c>
      <c r="D2" s="82">
        <f>158193*EXP(0.043*B2)</f>
        <v>165143.66740010298</v>
      </c>
      <c r="E2" s="10">
        <f>ABS((D2-C2)/C2)</f>
        <v>9.5253943519270107E-2</v>
      </c>
      <c r="F2" s="117" t="s">
        <v>62</v>
      </c>
      <c r="G2" s="117"/>
      <c r="H2" s="117"/>
      <c r="I2" s="117"/>
      <c r="J2" s="117"/>
      <c r="K2" s="117"/>
      <c r="L2" s="117"/>
      <c r="M2" s="117"/>
      <c r="N2" s="117"/>
    </row>
    <row r="3" spans="1:14">
      <c r="A3" s="78">
        <v>1993</v>
      </c>
      <c r="B3" s="78">
        <v>2</v>
      </c>
      <c r="C3" s="77">
        <v>161696.25</v>
      </c>
      <c r="D3" s="82">
        <f>158193*EXP(0.043*B3)</f>
        <v>172399.73249357322</v>
      </c>
      <c r="E3" s="10">
        <f t="shared" ref="E3:E21" si="0">ABS((D3-C3)/C3)</f>
        <v>6.6194995205969331E-2</v>
      </c>
    </row>
    <row r="4" spans="1:14">
      <c r="A4" s="78">
        <v>1994</v>
      </c>
      <c r="B4" s="76">
        <v>3</v>
      </c>
      <c r="C4" s="77">
        <v>175688.83333333334</v>
      </c>
      <c r="D4" s="82">
        <f t="shared" ref="D4:D35" si="1">158193*EXP(0.043*B4)</f>
        <v>179974.61381214956</v>
      </c>
      <c r="E4" s="10">
        <f t="shared" si="0"/>
        <v>2.4394154127512661E-2</v>
      </c>
      <c r="G4" s="93">
        <f>C21-C2</f>
        <v>173183.00000000003</v>
      </c>
      <c r="H4" s="91" t="str">
        <f ca="1">_xlfn.FORMULATEXT(G4)</f>
        <v>=C21-C2</v>
      </c>
      <c r="I4" s="91"/>
      <c r="J4" s="91"/>
    </row>
    <row r="5" spans="1:14" ht="15.75" thickBot="1">
      <c r="A5" s="78">
        <v>1995</v>
      </c>
      <c r="B5" s="78">
        <v>4</v>
      </c>
      <c r="C5" s="77">
        <v>185437.25</v>
      </c>
      <c r="D5" s="8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91"/>
      <c r="J5" s="91"/>
    </row>
    <row r="6" spans="1:14" ht="15.75" thickBot="1">
      <c r="A6" s="78">
        <v>1996</v>
      </c>
      <c r="B6" s="76">
        <v>5</v>
      </c>
      <c r="C6" s="77">
        <v>196728.16666666666</v>
      </c>
      <c r="D6" s="82">
        <f t="shared" si="1"/>
        <v>196137.47306675219</v>
      </c>
      <c r="E6" s="10">
        <f t="shared" si="0"/>
        <v>3.0025878343863449E-3</v>
      </c>
      <c r="G6" s="92">
        <f>G5*100</f>
        <v>114.85718264991098</v>
      </c>
      <c r="H6" s="91" t="str">
        <f ca="1">_xlfn.FORMULATEXT(G6)</f>
        <v>=G5*100</v>
      </c>
    </row>
    <row r="7" spans="1:14">
      <c r="A7" s="78">
        <v>1997</v>
      </c>
      <c r="B7" s="78">
        <v>6</v>
      </c>
      <c r="C7" s="77">
        <v>206334.08333333334</v>
      </c>
      <c r="D7" s="82">
        <f t="shared" si="1"/>
        <v>204755.34073462404</v>
      </c>
      <c r="E7" s="10">
        <f t="shared" si="0"/>
        <v>7.6513902754439152E-3</v>
      </c>
    </row>
    <row r="8" spans="1:14">
      <c r="A8" s="78">
        <v>1998</v>
      </c>
      <c r="B8" s="76">
        <v>7</v>
      </c>
      <c r="C8" s="77">
        <v>215657.66666666666</v>
      </c>
      <c r="D8" s="82">
        <f t="shared" si="1"/>
        <v>213751.8593659233</v>
      </c>
      <c r="E8" s="10">
        <f t="shared" si="0"/>
        <v>8.8371877995373337E-3</v>
      </c>
    </row>
    <row r="9" spans="1:14" ht="15.75" thickBot="1">
      <c r="A9" s="78">
        <v>1999</v>
      </c>
      <c r="B9" s="78">
        <v>8</v>
      </c>
      <c r="C9" s="77">
        <v>233872</v>
      </c>
      <c r="D9" s="82">
        <f t="shared" si="1"/>
        <v>223143.66608686617</v>
      </c>
      <c r="E9" s="10">
        <f t="shared" si="0"/>
        <v>4.5872673569875101E-2</v>
      </c>
    </row>
    <row r="10" spans="1:14">
      <c r="A10" s="78">
        <v>2000</v>
      </c>
      <c r="B10" s="76">
        <v>9</v>
      </c>
      <c r="C10" s="77">
        <v>248748.25</v>
      </c>
      <c r="D10" s="82">
        <f t="shared" si="1"/>
        <v>232948.12902397109</v>
      </c>
      <c r="E10" s="10">
        <f t="shared" si="0"/>
        <v>6.3518521139460909E-2</v>
      </c>
      <c r="F10" s="116" t="s">
        <v>2</v>
      </c>
      <c r="G10" s="97"/>
    </row>
    <row r="11" spans="1:14">
      <c r="A11" s="78">
        <v>2001</v>
      </c>
      <c r="B11" s="78">
        <v>10</v>
      </c>
      <c r="C11" s="77">
        <v>255663.75</v>
      </c>
      <c r="D11" s="82">
        <f t="shared" si="1"/>
        <v>243183.37942267326</v>
      </c>
      <c r="E11" s="10">
        <f t="shared" si="0"/>
        <v>4.88155656690741E-2</v>
      </c>
      <c r="F11" s="83" t="s">
        <v>8</v>
      </c>
      <c r="G11" s="47" t="s">
        <v>58</v>
      </c>
    </row>
    <row r="12" spans="1:14">
      <c r="A12" s="78">
        <v>2002</v>
      </c>
      <c r="B12" s="76">
        <v>11</v>
      </c>
      <c r="C12" s="77">
        <v>261272.41666666666</v>
      </c>
      <c r="D12" s="82">
        <f t="shared" si="1"/>
        <v>253868.34517716331</v>
      </c>
      <c r="E12" s="10">
        <f t="shared" si="0"/>
        <v>2.833851190250028E-2</v>
      </c>
      <c r="F12" s="84" t="s">
        <v>11</v>
      </c>
      <c r="G12" s="18">
        <v>158193</v>
      </c>
    </row>
    <row r="13" spans="1:14" ht="15.75" thickBot="1">
      <c r="A13" s="78">
        <v>2003</v>
      </c>
      <c r="B13" s="78">
        <v>12</v>
      </c>
      <c r="C13" s="77">
        <v>272232.5</v>
      </c>
      <c r="D13" s="82">
        <f t="shared" si="1"/>
        <v>265022.78583345655</v>
      </c>
      <c r="E13" s="10">
        <f t="shared" si="0"/>
        <v>2.6483664391810113E-2</v>
      </c>
      <c r="F13" s="85" t="s">
        <v>10</v>
      </c>
      <c r="G13" s="20">
        <v>4.2999999999999997E-2</v>
      </c>
    </row>
    <row r="14" spans="1:14">
      <c r="A14" s="78">
        <v>2004</v>
      </c>
      <c r="B14" s="76">
        <v>13</v>
      </c>
      <c r="C14" s="77">
        <v>288987.5</v>
      </c>
      <c r="D14" s="82">
        <f t="shared" si="1"/>
        <v>276667.32913042337</v>
      </c>
      <c r="E14" s="10">
        <f t="shared" si="0"/>
        <v>4.2632192982660591E-2</v>
      </c>
    </row>
    <row r="15" spans="1:14">
      <c r="A15" s="78">
        <v>2005</v>
      </c>
      <c r="B15" s="78">
        <v>14</v>
      </c>
      <c r="C15" s="77">
        <v>307826.08333333331</v>
      </c>
      <c r="D15" s="82">
        <f t="shared" si="1"/>
        <v>288823.50914635573</v>
      </c>
      <c r="E15" s="10">
        <f t="shared" si="0"/>
        <v>6.1731527040222924E-2</v>
      </c>
    </row>
    <row r="16" spans="1:14">
      <c r="A16" s="78">
        <v>2006</v>
      </c>
      <c r="B16" s="76">
        <v>15</v>
      </c>
      <c r="C16" s="77">
        <v>323823.08333333331</v>
      </c>
      <c r="D16" s="82">
        <f t="shared" si="1"/>
        <v>301513.80612161325</v>
      </c>
      <c r="E16" s="10">
        <f t="shared" si="0"/>
        <v>6.8893412359845876E-2</v>
      </c>
    </row>
    <row r="17" spans="1:5">
      <c r="A17" s="78">
        <v>2007</v>
      </c>
      <c r="B17" s="78">
        <v>16</v>
      </c>
      <c r="C17" s="77">
        <v>334008</v>
      </c>
      <c r="D17" s="82">
        <f t="shared" si="1"/>
        <v>314761.68803099269</v>
      </c>
      <c r="E17" s="10">
        <f t="shared" si="0"/>
        <v>5.7622308354911583E-2</v>
      </c>
    </row>
    <row r="18" spans="1:5">
      <c r="A18" s="78">
        <v>2008</v>
      </c>
      <c r="B18" s="76">
        <v>17</v>
      </c>
      <c r="C18" s="77">
        <v>328780.33333333331</v>
      </c>
      <c r="D18" s="82">
        <f t="shared" si="1"/>
        <v>328591.65398269973</v>
      </c>
      <c r="E18" s="10">
        <f t="shared" si="0"/>
        <v>5.7387663282855005E-4</v>
      </c>
    </row>
    <row r="19" spans="1:5">
      <c r="A19" s="78">
        <v>2009</v>
      </c>
      <c r="B19" s="78">
        <v>18</v>
      </c>
      <c r="C19" s="77">
        <v>303288.91666666669</v>
      </c>
      <c r="D19" s="82">
        <f t="shared" si="1"/>
        <v>343029.27952418046</v>
      </c>
      <c r="E19" s="10">
        <f t="shared" si="0"/>
        <v>0.13103137198116241</v>
      </c>
    </row>
    <row r="20" spans="1:5">
      <c r="A20" s="78">
        <v>2010</v>
      </c>
      <c r="B20" s="76">
        <v>19</v>
      </c>
      <c r="C20" s="77">
        <v>323964.16666666669</v>
      </c>
      <c r="D20" s="82">
        <f t="shared" si="1"/>
        <v>358101.26393859531</v>
      </c>
      <c r="E20" s="10">
        <f t="shared" si="0"/>
        <v>0.10537306524722216</v>
      </c>
    </row>
    <row r="21" spans="1:5">
      <c r="A21" s="78">
        <v>2011</v>
      </c>
      <c r="B21" s="78">
        <v>20</v>
      </c>
      <c r="C21" s="77">
        <v>323964.16666666669</v>
      </c>
      <c r="D21" s="82">
        <f t="shared" si="1"/>
        <v>373835.47961940081</v>
      </c>
      <c r="E21" s="10">
        <f t="shared" si="0"/>
        <v>0.15394083075875403</v>
      </c>
    </row>
    <row r="22" spans="1:5" ht="15" customHeight="1">
      <c r="A22" s="78">
        <v>2012</v>
      </c>
      <c r="B22" s="86">
        <v>21</v>
      </c>
      <c r="D22" s="82">
        <f t="shared" si="1"/>
        <v>390261.02361434634</v>
      </c>
      <c r="E22" s="89">
        <f>AVERAGE(E2:E21)</f>
        <v>5.2667360429164548E-2</v>
      </c>
    </row>
    <row r="23" spans="1:5">
      <c r="A23" s="78">
        <v>2013</v>
      </c>
      <c r="B23" s="87">
        <v>22</v>
      </c>
      <c r="D23" s="82">
        <f t="shared" si="1"/>
        <v>407408.27143420593</v>
      </c>
    </row>
    <row r="24" spans="1:5">
      <c r="A24" s="78">
        <v>2014</v>
      </c>
      <c r="B24" s="86">
        <v>23</v>
      </c>
      <c r="D24" s="82">
        <f t="shared" si="1"/>
        <v>425308.93322575185</v>
      </c>
    </row>
    <row r="25" spans="1:5">
      <c r="A25" s="78">
        <v>2015</v>
      </c>
      <c r="B25" s="87">
        <v>24</v>
      </c>
      <c r="D25" s="82">
        <f t="shared" si="1"/>
        <v>443996.1124128513</v>
      </c>
    </row>
    <row r="26" spans="1:5">
      <c r="A26" s="78">
        <v>2016</v>
      </c>
      <c r="B26" s="86">
        <v>25</v>
      </c>
      <c r="D26" s="82">
        <f t="shared" si="1"/>
        <v>463504.36691412784</v>
      </c>
    </row>
    <row r="27" spans="1:5">
      <c r="A27" s="78">
        <v>2017</v>
      </c>
      <c r="B27" s="87">
        <v>26</v>
      </c>
      <c r="D27" s="82">
        <f t="shared" si="1"/>
        <v>483869.77305040054</v>
      </c>
    </row>
    <row r="28" spans="1:5">
      <c r="A28" s="78">
        <v>2018</v>
      </c>
      <c r="B28" s="86">
        <v>27</v>
      </c>
      <c r="D28" s="82">
        <f t="shared" si="1"/>
        <v>505129.99226007872</v>
      </c>
    </row>
    <row r="29" spans="1:5">
      <c r="A29" s="78">
        <v>2019</v>
      </c>
      <c r="B29" s="87">
        <v>28</v>
      </c>
      <c r="D29" s="82">
        <f t="shared" si="1"/>
        <v>527324.34074589284</v>
      </c>
    </row>
    <row r="30" spans="1:5">
      <c r="A30" s="78">
        <v>2020</v>
      </c>
      <c r="B30" s="86">
        <v>29</v>
      </c>
      <c r="D30" s="82">
        <f t="shared" si="1"/>
        <v>550493.86218175455</v>
      </c>
    </row>
    <row r="31" spans="1:5">
      <c r="A31" s="78">
        <v>2021</v>
      </c>
      <c r="B31" s="87">
        <v>30</v>
      </c>
      <c r="D31" s="82">
        <f t="shared" si="1"/>
        <v>574681.40361420403</v>
      </c>
    </row>
    <row r="32" spans="1:5">
      <c r="A32" s="78">
        <v>2022</v>
      </c>
      <c r="B32" s="86">
        <v>31</v>
      </c>
      <c r="D32" s="82">
        <f t="shared" si="1"/>
        <v>599931.69469880743</v>
      </c>
    </row>
    <row r="33" spans="1:4">
      <c r="A33" s="78">
        <v>2023</v>
      </c>
      <c r="B33" s="87">
        <v>32</v>
      </c>
      <c r="D33" s="82">
        <f t="shared" si="1"/>
        <v>626291.43041803339</v>
      </c>
    </row>
    <row r="34" spans="1:4">
      <c r="A34" s="78">
        <v>2024</v>
      </c>
      <c r="B34" s="86">
        <v>33</v>
      </c>
      <c r="D34" s="82">
        <f t="shared" si="1"/>
        <v>653809.35743358068</v>
      </c>
    </row>
    <row r="35" spans="1:4">
      <c r="A35" s="78">
        <v>2025</v>
      </c>
      <c r="B35" s="87">
        <v>34</v>
      </c>
      <c r="D35" s="82">
        <f t="shared" si="1"/>
        <v>682536.36423284397</v>
      </c>
    </row>
    <row r="36" spans="1:4">
      <c r="A36" s="78">
        <v>2026</v>
      </c>
      <c r="B36" s="87">
        <v>35</v>
      </c>
      <c r="C36" s="75"/>
      <c r="D36" s="82">
        <f t="shared" ref="D36:D53" si="2">158193*EXP(0.043*B36)</f>
        <v>712525.57523622608</v>
      </c>
    </row>
    <row r="37" spans="1:4">
      <c r="A37" s="78">
        <v>2027</v>
      </c>
      <c r="B37" s="87">
        <v>36</v>
      </c>
      <c r="C37" s="75"/>
      <c r="D37" s="82">
        <f t="shared" si="2"/>
        <v>743832.44903932756</v>
      </c>
    </row>
    <row r="38" spans="1:4">
      <c r="A38" s="78">
        <v>2028</v>
      </c>
      <c r="B38" s="87">
        <v>37</v>
      </c>
      <c r="C38" s="75"/>
      <c r="D38" s="82">
        <f t="shared" si="2"/>
        <v>776514.88097169134</v>
      </c>
    </row>
    <row r="39" spans="1:4">
      <c r="A39" s="78">
        <v>2029</v>
      </c>
      <c r="B39" s="87">
        <v>38</v>
      </c>
      <c r="C39" s="75"/>
      <c r="D39" s="82">
        <f t="shared" si="2"/>
        <v>810633.31016176147</v>
      </c>
    </row>
    <row r="40" spans="1:4">
      <c r="A40" s="78">
        <v>2030</v>
      </c>
      <c r="B40" s="87">
        <v>39</v>
      </c>
      <c r="C40" s="75"/>
      <c r="D40" s="82">
        <f t="shared" si="2"/>
        <v>846250.83130605274</v>
      </c>
    </row>
    <row r="41" spans="1:4">
      <c r="A41" s="78">
        <v>2031</v>
      </c>
      <c r="B41" s="87">
        <v>40</v>
      </c>
      <c r="C41" s="75"/>
      <c r="D41" s="82">
        <f t="shared" si="2"/>
        <v>883433.31134922162</v>
      </c>
    </row>
    <row r="42" spans="1:4">
      <c r="A42" s="78">
        <v>2032</v>
      </c>
      <c r="B42" s="87">
        <v>41</v>
      </c>
      <c r="C42" s="75"/>
      <c r="D42" s="82">
        <f t="shared" si="2"/>
        <v>922249.5112908124</v>
      </c>
    </row>
    <row r="43" spans="1:4">
      <c r="A43" s="78">
        <v>2033</v>
      </c>
      <c r="B43" s="87">
        <v>42</v>
      </c>
      <c r="C43" s="75"/>
      <c r="D43" s="82">
        <f t="shared" si="2"/>
        <v>962771.21334393672</v>
      </c>
    </row>
    <row r="44" spans="1:4">
      <c r="A44" s="78">
        <v>2034</v>
      </c>
      <c r="B44" s="87">
        <v>43</v>
      </c>
      <c r="C44" s="75"/>
      <c r="D44" s="82">
        <f t="shared" si="2"/>
        <v>1005073.3536810393</v>
      </c>
    </row>
    <row r="45" spans="1:4">
      <c r="A45" s="78">
        <v>2035</v>
      </c>
      <c r="B45" s="87">
        <v>44</v>
      </c>
      <c r="C45" s="75"/>
      <c r="D45" s="82">
        <f t="shared" si="2"/>
        <v>1049234.1610122295</v>
      </c>
    </row>
    <row r="46" spans="1:4">
      <c r="A46" s="78">
        <v>2036</v>
      </c>
      <c r="B46" s="87">
        <v>45</v>
      </c>
      <c r="C46" s="75"/>
      <c r="D46" s="82">
        <f t="shared" si="2"/>
        <v>1095335.3012524555</v>
      </c>
    </row>
    <row r="47" spans="1:4">
      <c r="A47" s="78">
        <v>2037</v>
      </c>
      <c r="B47" s="87">
        <v>46</v>
      </c>
      <c r="C47" s="75"/>
      <c r="D47" s="82">
        <f t="shared" si="2"/>
        <v>1143462.02854505</v>
      </c>
    </row>
    <row r="48" spans="1:4">
      <c r="A48" s="78">
        <v>2038</v>
      </c>
      <c r="B48" s="87">
        <v>47</v>
      </c>
      <c r="C48" s="75"/>
      <c r="D48" s="82">
        <f t="shared" si="2"/>
        <v>1193703.3429209306</v>
      </c>
    </row>
    <row r="49" spans="1:4">
      <c r="A49" s="78">
        <v>2039</v>
      </c>
      <c r="B49" s="87">
        <v>48</v>
      </c>
      <c r="C49" s="75"/>
      <c r="D49" s="82">
        <f t="shared" si="2"/>
        <v>1246152.1548850155</v>
      </c>
    </row>
    <row r="50" spans="1:4">
      <c r="A50" s="78">
        <v>2040</v>
      </c>
      <c r="B50" s="87">
        <v>49</v>
      </c>
      <c r="C50" s="75"/>
      <c r="D50" s="82">
        <f t="shared" si="2"/>
        <v>1300905.4572342171</v>
      </c>
    </row>
    <row r="51" spans="1:4">
      <c r="A51" s="78">
        <v>2041</v>
      </c>
      <c r="B51" s="87">
        <v>50</v>
      </c>
      <c r="C51" s="75"/>
      <c r="D51" s="82">
        <f t="shared" si="2"/>
        <v>1358064.5044247624</v>
      </c>
    </row>
    <row r="52" spans="1:4">
      <c r="A52" s="78">
        <v>2042</v>
      </c>
      <c r="B52" s="87">
        <v>51</v>
      </c>
      <c r="C52" s="75"/>
      <c r="D52" s="82">
        <f t="shared" si="2"/>
        <v>1417734.9998205265</v>
      </c>
    </row>
    <row r="53" spans="1:4">
      <c r="A53" s="78">
        <v>2043</v>
      </c>
      <c r="B53" s="87">
        <v>52</v>
      </c>
      <c r="C53" s="75"/>
      <c r="D53" s="82">
        <f t="shared" si="2"/>
        <v>1480027.2911686744</v>
      </c>
    </row>
    <row r="54" spans="1:4">
      <c r="A54" s="78">
        <v>2044</v>
      </c>
      <c r="B54" s="87">
        <v>53</v>
      </c>
      <c r="C54" s="75"/>
      <c r="D54" s="82">
        <f t="shared" ref="D54:D60" si="3">158193*EXP(0.043*B54)</f>
        <v>1545056.5746640807</v>
      </c>
    </row>
    <row r="55" spans="1:4">
      <c r="A55" s="78">
        <v>2045</v>
      </c>
      <c r="B55" s="87">
        <v>54</v>
      </c>
      <c r="C55" s="75"/>
      <c r="D55" s="82">
        <f t="shared" si="3"/>
        <v>1612943.1079799184</v>
      </c>
    </row>
    <row r="56" spans="1:4">
      <c r="A56" s="78">
        <v>2046</v>
      </c>
      <c r="B56" s="87">
        <v>55</v>
      </c>
      <c r="C56" s="75"/>
      <c r="D56" s="82">
        <f t="shared" si="3"/>
        <v>1683812.4326583603</v>
      </c>
    </row>
    <row r="57" spans="1:4">
      <c r="A57" s="78">
        <v>2047</v>
      </c>
      <c r="B57" s="87">
        <v>56</v>
      </c>
      <c r="C57" s="75"/>
      <c r="D57" s="82">
        <f t="shared" si="3"/>
        <v>1757795.6062726579</v>
      </c>
    </row>
    <row r="58" spans="1:4">
      <c r="A58" s="78">
        <v>2048</v>
      </c>
      <c r="B58" s="87">
        <v>57</v>
      </c>
      <c r="C58" s="75"/>
      <c r="D58" s="82">
        <f t="shared" si="3"/>
        <v>1835029.4447899342</v>
      </c>
    </row>
    <row r="59" spans="1:4">
      <c r="A59" s="78">
        <v>2049</v>
      </c>
      <c r="B59" s="87">
        <v>58</v>
      </c>
      <c r="C59" s="75"/>
      <c r="D59" s="82">
        <f t="shared" si="3"/>
        <v>1915656.7755828928</v>
      </c>
    </row>
    <row r="60" spans="1:4">
      <c r="A60" s="78">
        <v>2050</v>
      </c>
      <c r="B60" s="87">
        <v>59</v>
      </c>
      <c r="C60" s="75"/>
      <c r="D60" s="8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A13" zoomScale="84" zoomScaleNormal="84" workbookViewId="0">
      <selection activeCell="A27" sqref="A27"/>
    </sheetView>
  </sheetViews>
  <sheetFormatPr baseColWidth="10" defaultRowHeight="15"/>
  <cols>
    <col min="1" max="1" width="54.7109375" style="123" customWidth="1"/>
  </cols>
  <sheetData>
    <row r="1" spans="1:16" s="75" customFormat="1" ht="17.25">
      <c r="A1" s="122" t="s">
        <v>71</v>
      </c>
      <c r="B1" s="121"/>
      <c r="C1" s="121"/>
      <c r="D1" s="121"/>
      <c r="E1" s="121"/>
      <c r="F1" s="121"/>
    </row>
    <row r="2" spans="1:16" s="75" customFormat="1">
      <c r="A2" s="123"/>
    </row>
    <row r="3" spans="1:16">
      <c r="A3" s="124" t="s">
        <v>65</v>
      </c>
    </row>
    <row r="4" spans="1:16">
      <c r="A4" s="124" t="s">
        <v>64</v>
      </c>
    </row>
    <row r="5" spans="1:16" ht="15.75">
      <c r="A5" s="124" t="s">
        <v>67</v>
      </c>
      <c r="G5" s="118"/>
    </row>
    <row r="6" spans="1:16">
      <c r="A6" s="124" t="s">
        <v>66</v>
      </c>
    </row>
    <row r="11" spans="1:16">
      <c r="P11" s="33"/>
    </row>
    <row r="13" spans="1:16" ht="95.25" customHeight="1">
      <c r="A13" s="125" t="s">
        <v>72</v>
      </c>
    </row>
    <row r="17" spans="1:4">
      <c r="A17" s="120" t="s">
        <v>68</v>
      </c>
      <c r="B17" s="119" t="s">
        <v>74</v>
      </c>
      <c r="C17" s="119" t="s">
        <v>73</v>
      </c>
      <c r="D17" s="119" t="s">
        <v>75</v>
      </c>
    </row>
    <row r="18" spans="1:4">
      <c r="A18" s="119">
        <v>1</v>
      </c>
    </row>
    <row r="19" spans="1:4">
      <c r="A19" s="119">
        <v>2</v>
      </c>
    </row>
    <row r="20" spans="1:4">
      <c r="A20" s="119">
        <v>3</v>
      </c>
    </row>
    <row r="21" spans="1:4">
      <c r="A21" s="119">
        <v>4</v>
      </c>
    </row>
    <row r="22" spans="1:4">
      <c r="A22" s="119">
        <v>5</v>
      </c>
    </row>
    <row r="25" spans="1:4">
      <c r="A25" s="123" t="s">
        <v>69</v>
      </c>
      <c r="B25" s="11">
        <v>0.05</v>
      </c>
    </row>
    <row r="26" spans="1:4">
      <c r="A26" s="123" t="s">
        <v>70</v>
      </c>
    </row>
    <row r="27" spans="1:4">
      <c r="A27" s="123" t="s">
        <v>76</v>
      </c>
      <c r="B27" s="1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bycicles</vt:lpstr>
      <vt:lpstr> VAN valor actual neto NPV </vt:lpstr>
      <vt:lpstr>Theory</vt:lpstr>
      <vt:lpstr>VAN</vt:lpstr>
      <vt:lpstr>% average growing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2024-02-26T21:37:03Z</dcterms:modified>
</cp:coreProperties>
</file>