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excel\Excel_proyects_mathematical_optimization_modeling\"/>
    </mc:Choice>
  </mc:AlternateContent>
  <bookViews>
    <workbookView xWindow="0" yWindow="0" windowWidth="16815" windowHeight="7650" firstSheet="3" activeTab="4"/>
  </bookViews>
  <sheets>
    <sheet name="Quality Sweater company" sheetId="1" r:id="rId1"/>
    <sheet name="hotdog stand" sheetId="2" r:id="rId2"/>
    <sheet name="N&amp;B bookstore" sheetId="3" r:id="rId3"/>
    <sheet name="COPIER" sheetId="4" r:id="rId4"/>
    <sheet name="Band `Screamin Blue Jays" sheetId="5" r:id="rId5"/>
    <sheet name="shop 19th Hole" sheetId="6" r:id="rId6"/>
  </sheets>
  <definedNames>
    <definedName name="_xlchart.0" hidden="1">'Quality Sweater company'!$F$7:$F$17</definedName>
    <definedName name="_xlchart.1" hidden="1">'Quality Sweater company'!$G$5:$G$6</definedName>
    <definedName name="_xlchart.2" hidden="1">'Quality Sweater company'!$G$7:$G$17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5" l="1"/>
  <c r="B6" i="5"/>
  <c r="C11" i="5"/>
  <c r="C16" i="5"/>
  <c r="C21" i="5"/>
  <c r="C6" i="5"/>
  <c r="B21" i="5" l="1"/>
  <c r="B16" i="5"/>
  <c r="B7" i="4"/>
  <c r="B4" i="4"/>
  <c r="B15" i="3"/>
  <c r="B12" i="3"/>
  <c r="B17" i="3" s="1"/>
  <c r="B19" i="3" s="1"/>
  <c r="F14" i="3" s="1"/>
  <c r="B9" i="2"/>
  <c r="B13" i="2"/>
  <c r="B15" i="2" s="1"/>
  <c r="B16" i="1"/>
  <c r="B20" i="1" s="1"/>
  <c r="C20" i="1"/>
  <c r="C7" i="4"/>
  <c r="C15" i="2"/>
  <c r="C4" i="4"/>
  <c r="C15" i="3"/>
  <c r="C17" i="3"/>
  <c r="C11" i="1"/>
  <c r="C13" i="2"/>
  <c r="C17" i="4"/>
  <c r="C19" i="3"/>
  <c r="C16" i="1"/>
  <c r="C21" i="1"/>
  <c r="C9" i="2"/>
  <c r="C12" i="3"/>
  <c r="B22" i="5" l="1"/>
  <c r="E3" i="5" s="1"/>
  <c r="B9" i="4"/>
  <c r="B11" i="1"/>
  <c r="B21" i="1" s="1"/>
  <c r="G5" i="1" s="1"/>
  <c r="B22" i="4" l="1"/>
  <c r="B17" i="4"/>
  <c r="B24" i="4" l="1"/>
  <c r="G2" i="4" s="1"/>
</calcChain>
</file>

<file path=xl/sharedStrings.xml><?xml version="1.0" encoding="utf-8"?>
<sst xmlns="http://schemas.openxmlformats.org/spreadsheetml/2006/main" count="111" uniqueCount="101">
  <si>
    <t>Quality Sweater Company</t>
  </si>
  <si>
    <t>Inputs:</t>
  </si>
  <si>
    <t>Costs:</t>
  </si>
  <si>
    <t>Printing:</t>
  </si>
  <si>
    <t>Variable:</t>
  </si>
  <si>
    <t>per catalog</t>
  </si>
  <si>
    <t>mailing:</t>
  </si>
  <si>
    <t>reply envelopments:</t>
  </si>
  <si>
    <t>per order</t>
  </si>
  <si>
    <t>Revenue:</t>
  </si>
  <si>
    <t>labor and materials:</t>
  </si>
  <si>
    <t>catalog ordered:</t>
  </si>
  <si>
    <t>Response rate:</t>
  </si>
  <si>
    <t>Total order:</t>
  </si>
  <si>
    <t>total revenue(ganancia):</t>
  </si>
  <si>
    <t>averange(promed)customer order</t>
  </si>
  <si>
    <t>dummy (ficticio)</t>
  </si>
  <si>
    <t>Total cost:</t>
  </si>
  <si>
    <t>TOTAL PROFIT (ganacia):</t>
  </si>
  <si>
    <t>a) Data base</t>
  </si>
  <si>
    <t>Response date:</t>
  </si>
  <si>
    <t>Profit:</t>
  </si>
  <si>
    <t>Haute Dog</t>
  </si>
  <si>
    <t>Sales:</t>
  </si>
  <si>
    <t>Days Open:</t>
  </si>
  <si>
    <t>days per week</t>
  </si>
  <si>
    <t>Daily sales:</t>
  </si>
  <si>
    <t>hot dog per day</t>
  </si>
  <si>
    <t>Open:</t>
  </si>
  <si>
    <t>variable cost:</t>
  </si>
  <si>
    <t>per hot dog</t>
  </si>
  <si>
    <t>Total weekly cost:</t>
  </si>
  <si>
    <t>Price:</t>
  </si>
  <si>
    <t>Revenue (ingresos)</t>
  </si>
  <si>
    <t>Weekly profit(ganancias):</t>
  </si>
  <si>
    <t>Total weeky revenue:</t>
  </si>
  <si>
    <t>solo se paga 1 vez</t>
  </si>
  <si>
    <t>N&amp;B bookstore</t>
  </si>
  <si>
    <t>Regular price</t>
  </si>
  <si>
    <t>Order:</t>
  </si>
  <si>
    <t>Ordered</t>
  </si>
  <si>
    <t>at least</t>
  </si>
  <si>
    <t>Unit Cost</t>
  </si>
  <si>
    <t>22´25</t>
  </si>
  <si>
    <t>21´75</t>
  </si>
  <si>
    <t>21´30</t>
  </si>
  <si>
    <t>Demand:</t>
  </si>
  <si>
    <t>(500-4500)</t>
  </si>
  <si>
    <t>Sale price :</t>
  </si>
  <si>
    <t>Surplus (dif tengo y demanda):</t>
  </si>
  <si>
    <t>Cost:</t>
  </si>
  <si>
    <t>Profit (ganancia)</t>
  </si>
  <si>
    <t>Revenue (ingresos):</t>
  </si>
  <si>
    <t xml:space="preserve">#si el resultado es un núm neg, excel pondrá un' 0' </t>
  </si>
  <si>
    <t>DEMAND</t>
  </si>
  <si>
    <t>ORDER</t>
  </si>
  <si>
    <t>COPIER</t>
  </si>
  <si>
    <t>number of rent copies</t>
  </si>
  <si>
    <t>max copies/year</t>
  </si>
  <si>
    <t>number demand/day</t>
  </si>
  <si>
    <t>demanda anual</t>
  </si>
  <si>
    <t>Copies made/ year</t>
  </si>
  <si>
    <t>COST</t>
  </si>
  <si>
    <t>Fixed cost</t>
  </si>
  <si>
    <t>per month</t>
  </si>
  <si>
    <t>Variable costs:</t>
  </si>
  <si>
    <t>copier rental</t>
  </si>
  <si>
    <t>operation cost</t>
  </si>
  <si>
    <t>per copy</t>
  </si>
  <si>
    <t>per copy per year</t>
  </si>
  <si>
    <t>Total cost/ year</t>
  </si>
  <si>
    <t>REVENUE</t>
  </si>
  <si>
    <t>selling price:</t>
  </si>
  <si>
    <t>Total annual reneuve:</t>
  </si>
  <si>
    <t>Annual Profit</t>
  </si>
  <si>
    <t>per year</t>
  </si>
  <si>
    <t>Screamin Blue Jays</t>
  </si>
  <si>
    <t>Number of concerts:</t>
  </si>
  <si>
    <t>Cocerts per week:</t>
  </si>
  <si>
    <t>Weeks on tour:</t>
  </si>
  <si>
    <t>Total concerts:</t>
  </si>
  <si>
    <t>Expected Concert Attendance:</t>
  </si>
  <si>
    <t>Maximun capacity:</t>
  </si>
  <si>
    <t>Attendance (%):</t>
  </si>
  <si>
    <t>Number of ticket sold:</t>
  </si>
  <si>
    <t>Fixed start-up cost:</t>
  </si>
  <si>
    <t>Venue (place) rental cost:</t>
  </si>
  <si>
    <t>per show</t>
  </si>
  <si>
    <t>Ticket price:</t>
  </si>
  <si>
    <t>Concession sales:</t>
  </si>
  <si>
    <t>Total revenue(ingresos):</t>
  </si>
  <si>
    <t>Profit(ganancias)</t>
  </si>
  <si>
    <t>Daily demand for photocopies</t>
  </si>
  <si>
    <t>Copies rented</t>
  </si>
  <si>
    <t>*(Datos/ Análisis de hipótesis/ Tabla de datos (con las celdas que componen la tabla previamente seleccionada))</t>
  </si>
  <si>
    <t>Month</t>
  </si>
  <si>
    <t>Price</t>
  </si>
  <si>
    <t>Demand</t>
  </si>
  <si>
    <t>Intercep(b):</t>
  </si>
  <si>
    <t>Slope(m):</t>
  </si>
  <si>
    <t>LINEAR: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</si>
</sst>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[$$-409]* #,##0.00_ ;_-[$$-409]* \-#,##0.00\ ;_-[$$-409]* &quot;-&quot;??_ ;_-@_ "/>
    <numFmt numFmtId="165" formatCode="_-[$$-409]* #,##0_ ;_-[$$-409]* \-#,##0\ ;_-[$$-409]* &quot;-&quot;??_ ;_-@_ 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1F1F1F"/>
      <name val="Var(--cds-font-family-source-sa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 indent="1"/>
    </xf>
    <xf numFmtId="1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9" fontId="0" fillId="2" borderId="0" xfId="1" applyFont="1" applyFill="1"/>
    <xf numFmtId="0" fontId="0" fillId="4" borderId="0" xfId="0" applyFill="1"/>
    <xf numFmtId="0" fontId="0" fillId="3" borderId="0" xfId="0" applyFill="1"/>
    <xf numFmtId="0" fontId="0" fillId="0" borderId="5" xfId="0" applyBorder="1"/>
    <xf numFmtId="164" fontId="0" fillId="0" borderId="6" xfId="0" applyNumberFormat="1" applyBorder="1"/>
    <xf numFmtId="164" fontId="0" fillId="3" borderId="0" xfId="0" applyNumberFormat="1" applyFill="1"/>
    <xf numFmtId="0" fontId="0" fillId="3" borderId="0" xfId="0" applyFill="1" applyAlignment="1">
      <alignment horizontal="left" indent="1"/>
    </xf>
    <xf numFmtId="0" fontId="0" fillId="7" borderId="4" xfId="0" applyFill="1" applyBorder="1"/>
    <xf numFmtId="164" fontId="3" fillId="7" borderId="4" xfId="0" applyNumberFormat="1" applyFont="1" applyFill="1" applyBorder="1"/>
    <xf numFmtId="9" fontId="0" fillId="7" borderId="4" xfId="1" applyFont="1" applyFill="1" applyBorder="1"/>
    <xf numFmtId="10" fontId="0" fillId="7" borderId="4" xfId="1" applyNumberFormat="1" applyFont="1" applyFill="1" applyBorder="1"/>
    <xf numFmtId="0" fontId="0" fillId="8" borderId="0" xfId="0" applyFill="1"/>
    <xf numFmtId="0" fontId="0" fillId="8" borderId="0" xfId="0" applyFill="1" applyAlignment="1">
      <alignment horizontal="left"/>
    </xf>
    <xf numFmtId="0" fontId="2" fillId="8" borderId="0" xfId="0" applyFont="1" applyFill="1"/>
    <xf numFmtId="0" fontId="2" fillId="8" borderId="2" xfId="0" applyFont="1" applyFill="1" applyBorder="1"/>
    <xf numFmtId="164" fontId="0" fillId="9" borderId="0" xfId="0" applyNumberFormat="1" applyFill="1"/>
    <xf numFmtId="0" fontId="2" fillId="5" borderId="5" xfId="0" applyFont="1" applyFill="1" applyBorder="1"/>
    <xf numFmtId="164" fontId="0" fillId="5" borderId="6" xfId="0" applyNumberFormat="1" applyFill="1" applyBorder="1"/>
    <xf numFmtId="0" fontId="0" fillId="0" borderId="0" xfId="0" quotePrefix="1"/>
    <xf numFmtId="0" fontId="0" fillId="7" borderId="3" xfId="0" applyFill="1" applyBorder="1"/>
    <xf numFmtId="164" fontId="0" fillId="7" borderId="3" xfId="0" applyNumberFormat="1" applyFill="1" applyBorder="1" applyAlignment="1">
      <alignment horizontal="left" indent="3"/>
    </xf>
    <xf numFmtId="0" fontId="0" fillId="4" borderId="6" xfId="0" applyFill="1" applyBorder="1"/>
    <xf numFmtId="0" fontId="0" fillId="4" borderId="5" xfId="0" applyFill="1" applyBorder="1"/>
    <xf numFmtId="0" fontId="4" fillId="0" borderId="0" xfId="0" applyFont="1"/>
    <xf numFmtId="0" fontId="2" fillId="0" borderId="10" xfId="0" applyFont="1" applyBorder="1"/>
    <xf numFmtId="164" fontId="0" fillId="0" borderId="11" xfId="0" applyNumberFormat="1" applyBorder="1"/>
    <xf numFmtId="164" fontId="0" fillId="0" borderId="6" xfId="0" quotePrefix="1" applyNumberFormat="1" applyBorder="1"/>
    <xf numFmtId="164" fontId="5" fillId="7" borderId="4" xfId="0" applyNumberFormat="1" applyFont="1" applyFill="1" applyBorder="1"/>
    <xf numFmtId="164" fontId="6" fillId="7" borderId="4" xfId="0" applyNumberFormat="1" applyFont="1" applyFill="1" applyBorder="1"/>
    <xf numFmtId="0" fontId="0" fillId="9" borderId="0" xfId="0" applyFill="1" applyAlignment="1">
      <alignment horizontal="left" indent="1"/>
    </xf>
    <xf numFmtId="0" fontId="0" fillId="9" borderId="0" xfId="0" applyFont="1" applyFill="1"/>
    <xf numFmtId="0" fontId="0" fillId="0" borderId="0" xfId="0" applyBorder="1" applyAlignment="1"/>
    <xf numFmtId="0" fontId="0" fillId="0" borderId="0" xfId="0" applyNumberFormat="1"/>
    <xf numFmtId="0" fontId="2" fillId="0" borderId="0" xfId="0" applyFont="1"/>
    <xf numFmtId="0" fontId="0" fillId="11" borderId="0" xfId="0" applyFill="1"/>
    <xf numFmtId="9" fontId="0" fillId="0" borderId="0" xfId="1" applyFont="1"/>
    <xf numFmtId="0" fontId="0" fillId="0" borderId="0" xfId="0" applyAlignment="1">
      <alignment horizontal="right"/>
    </xf>
    <xf numFmtId="164" fontId="0" fillId="7" borderId="4" xfId="0" applyNumberFormat="1" applyFill="1" applyBorder="1" applyAlignment="1">
      <alignment horizontal="center"/>
    </xf>
    <xf numFmtId="0" fontId="8" fillId="7" borderId="4" xfId="0" applyFont="1" applyFill="1" applyBorder="1"/>
    <xf numFmtId="0" fontId="0" fillId="8" borderId="5" xfId="0" applyFill="1" applyBorder="1"/>
    <xf numFmtId="0" fontId="0" fillId="8" borderId="6" xfId="0" applyFill="1" applyBorder="1"/>
    <xf numFmtId="0" fontId="0" fillId="11" borderId="10" xfId="0" applyFill="1" applyBorder="1"/>
    <xf numFmtId="164" fontId="0" fillId="11" borderId="11" xfId="0" applyNumberFormat="1" applyFill="1" applyBorder="1"/>
    <xf numFmtId="0" fontId="0" fillId="11" borderId="0" xfId="0" applyNumberFormat="1" applyFill="1"/>
    <xf numFmtId="0" fontId="0" fillId="11" borderId="0" xfId="0" applyFill="1" applyBorder="1"/>
    <xf numFmtId="164" fontId="0" fillId="11" borderId="0" xfId="0" applyNumberFormat="1" applyFill="1" applyBorder="1"/>
    <xf numFmtId="0" fontId="2" fillId="10" borderId="4" xfId="0" applyFont="1" applyFill="1" applyBorder="1" applyAlignment="1"/>
    <xf numFmtId="0" fontId="9" fillId="14" borderId="4" xfId="0" applyFont="1" applyFill="1" applyBorder="1" applyAlignment="1">
      <alignment vertical="center" wrapText="1"/>
    </xf>
    <xf numFmtId="0" fontId="9" fillId="14" borderId="0" xfId="0" applyFont="1" applyFill="1" applyBorder="1" applyAlignment="1">
      <alignment vertical="center" wrapText="1"/>
    </xf>
    <xf numFmtId="0" fontId="0" fillId="6" borderId="7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4" xfId="0" applyFill="1" applyBorder="1" applyAlignment="1">
      <alignment horizontal="center" vertical="center" textRotation="90"/>
    </xf>
    <xf numFmtId="0" fontId="6" fillId="0" borderId="8" xfId="0" applyFont="1" applyBorder="1" applyAlignment="1">
      <alignment horizontal="left"/>
    </xf>
    <xf numFmtId="0" fontId="2" fillId="8" borderId="5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 applyAlignment="1">
      <alignment horizontal="left"/>
    </xf>
    <xf numFmtId="0" fontId="2" fillId="8" borderId="14" xfId="0" applyFont="1" applyFill="1" applyBorder="1" applyAlignment="1">
      <alignment horizontal="right" vertical="center" textRotation="90"/>
    </xf>
    <xf numFmtId="0" fontId="2" fillId="8" borderId="15" xfId="0" applyFont="1" applyFill="1" applyBorder="1" applyAlignment="1">
      <alignment horizontal="right" vertical="center" textRotation="90"/>
    </xf>
    <xf numFmtId="0" fontId="2" fillId="8" borderId="16" xfId="0" applyFont="1" applyFill="1" applyBorder="1" applyAlignment="1">
      <alignment horizontal="right" vertical="center" textRotation="90"/>
    </xf>
    <xf numFmtId="0" fontId="7" fillId="13" borderId="10" xfId="0" applyFont="1" applyFill="1" applyBorder="1" applyAlignment="1">
      <alignment horizontal="center"/>
    </xf>
    <xf numFmtId="0" fontId="7" fillId="13" borderId="17" xfId="0" applyFont="1" applyFill="1" applyBorder="1" applyAlignment="1">
      <alignment horizontal="center"/>
    </xf>
    <xf numFmtId="0" fontId="7" fillId="13" borderId="11" xfId="0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_xlchart.0</cx:f>
      </cx:strDim>
      <cx:numDim type="val">
        <cx:f>_xlchart.2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Quality Sweater</a:t>
            </a:r>
          </a:p>
        </cx:rich>
      </cx:tx>
    </cx:title>
    <cx:plotArea>
      <cx:plotAreaRegion>
        <cx:series layoutId="waterfall" uniqueId="{2AFCF099-C2F4-4A67-99F9-5104282B1F14}">
          <cx:tx>
            <cx:txData>
              <cx:f>_xlchart.1</cx:f>
              <cx:v> $-1.000,00  -40000</cx:v>
            </cx:txData>
          </cx:tx>
          <cx:dataLabels pos="outEnd">
            <cx:visibility seriesName="0" categoryName="0" value="1"/>
          </cx:dataLabels>
          <cx:dataId val="0"/>
          <cx:layoutPr>
            <cx:visibility connectorLines="0"/>
            <cx:subtotals/>
          </cx:layoutPr>
        </cx:series>
      </cx:plotAreaRegion>
      <cx:axis id="0">
        <cx:catScaling gapWidth="0.25"/>
        <cx:tickLabels/>
      </cx:axis>
      <cx:axis id="1" hidden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Daily demand for photocopies</a:t>
            </a:r>
            <a:endParaRPr lang="en-US" sz="1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78937007874015"/>
          <c:y val="0.17171296296296298"/>
          <c:w val="0.85721062992125985"/>
          <c:h val="0.6002766841644794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COPIER!$H$1:$H$2</c:f>
              <c:strCache>
                <c:ptCount val="2"/>
                <c:pt idx="0">
                  <c:v>Daily demand for photocopies</c:v>
                </c:pt>
                <c:pt idx="1">
                  <c:v>500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multiLvlStrRef>
              <c:f>COPIER!$F$3:$G$7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Copies rented</c:v>
                  </c:pt>
                </c:lvl>
              </c:multiLvlStrCache>
            </c:multiLvlStrRef>
          </c:cat>
          <c:val>
            <c:numRef>
              <c:f>COPIER!$H$3:$H$7</c:f>
              <c:numCache>
                <c:formatCode>General</c:formatCode>
                <c:ptCount val="5"/>
                <c:pt idx="0">
                  <c:v>-2800</c:v>
                </c:pt>
                <c:pt idx="1">
                  <c:v>-2025</c:v>
                </c:pt>
                <c:pt idx="2">
                  <c:v>-7025</c:v>
                </c:pt>
                <c:pt idx="3">
                  <c:v>-12025</c:v>
                </c:pt>
                <c:pt idx="4">
                  <c:v>-17025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43-4C47-955B-1BF3A014A3C6}"/>
            </c:ext>
          </c:extLst>
        </c:ser>
        <c:ser>
          <c:idx val="1"/>
          <c:order val="1"/>
          <c:tx>
            <c:strRef>
              <c:f>COPIER!$I$1:$I$2</c:f>
              <c:strCache>
                <c:ptCount val="2"/>
                <c:pt idx="0">
                  <c:v>Daily demand for photocopies</c:v>
                </c:pt>
                <c:pt idx="1">
                  <c:v>1000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multiLvlStrRef>
              <c:f>COPIER!$F$3:$G$7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Copies rented</c:v>
                  </c:pt>
                </c:lvl>
              </c:multiLvlStrCache>
            </c:multiLvlStrRef>
          </c:cat>
          <c:val>
            <c:numRef>
              <c:f>COPIER!$I$3:$I$7</c:f>
              <c:numCache>
                <c:formatCode>General</c:formatCode>
                <c:ptCount val="5"/>
                <c:pt idx="0">
                  <c:v>-2800</c:v>
                </c:pt>
                <c:pt idx="1">
                  <c:v>-800</c:v>
                </c:pt>
                <c:pt idx="2">
                  <c:v>1200</c:v>
                </c:pt>
                <c:pt idx="3">
                  <c:v>750</c:v>
                </c:pt>
                <c:pt idx="4">
                  <c:v>-4250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43-4C47-955B-1BF3A014A3C6}"/>
            </c:ext>
          </c:extLst>
        </c:ser>
        <c:ser>
          <c:idx val="2"/>
          <c:order val="2"/>
          <c:tx>
            <c:strRef>
              <c:f>COPIER!$J$1:$J$2</c:f>
              <c:strCache>
                <c:ptCount val="2"/>
                <c:pt idx="0">
                  <c:v>Daily demand for photocopies</c:v>
                </c:pt>
                <c:pt idx="1">
                  <c:v>1500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multiLvlStrRef>
              <c:f>COPIER!$F$3:$G$7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Copies rented</c:v>
                  </c:pt>
                </c:lvl>
              </c:multiLvlStrCache>
            </c:multiLvlStrRef>
          </c:cat>
          <c:val>
            <c:numRef>
              <c:f>COPIER!$J$3:$J$7</c:f>
              <c:numCache>
                <c:formatCode>General</c:formatCode>
                <c:ptCount val="5"/>
                <c:pt idx="0">
                  <c:v>-2800</c:v>
                </c:pt>
                <c:pt idx="1">
                  <c:v>-800</c:v>
                </c:pt>
                <c:pt idx="2">
                  <c:v>1200</c:v>
                </c:pt>
                <c:pt idx="3">
                  <c:v>3200</c:v>
                </c:pt>
                <c:pt idx="4">
                  <c:v>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43-4C47-955B-1BF3A014A3C6}"/>
            </c:ext>
          </c:extLst>
        </c:ser>
        <c:ser>
          <c:idx val="3"/>
          <c:order val="3"/>
          <c:tx>
            <c:strRef>
              <c:f>COPIER!$K$1:$K$2</c:f>
              <c:strCache>
                <c:ptCount val="2"/>
                <c:pt idx="0">
                  <c:v>Daily demand for photocopies</c:v>
                </c:pt>
                <c:pt idx="1">
                  <c:v>2000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multiLvlStrRef>
              <c:f>COPIER!$F$3:$G$7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Copies rented</c:v>
                  </c:pt>
                </c:lvl>
              </c:multiLvlStrCache>
            </c:multiLvlStrRef>
          </c:cat>
          <c:val>
            <c:numRef>
              <c:f>COPIER!$K$3:$K$7</c:f>
              <c:numCache>
                <c:formatCode>General</c:formatCode>
                <c:ptCount val="5"/>
                <c:pt idx="0">
                  <c:v>-2800</c:v>
                </c:pt>
                <c:pt idx="1">
                  <c:v>-800</c:v>
                </c:pt>
                <c:pt idx="2">
                  <c:v>1200</c:v>
                </c:pt>
                <c:pt idx="3">
                  <c:v>3200</c:v>
                </c:pt>
                <c:pt idx="4">
                  <c:v>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43-4C47-955B-1BF3A014A3C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262280111"/>
        <c:axId val="1262277199"/>
      </c:barChart>
      <c:catAx>
        <c:axId val="1262280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277199"/>
        <c:crosses val="autoZero"/>
        <c:auto val="1"/>
        <c:lblAlgn val="ctr"/>
        <c:lblOffset val="100"/>
        <c:noMultiLvlLbl val="0"/>
      </c:catAx>
      <c:valAx>
        <c:axId val="1262277199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62280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bg1">
                    <a:lumMod val="50000"/>
                  </a:schemeClr>
                </a:solidFill>
              </a:rPr>
              <a:t>Tour profit/ price and nº of weeks</a:t>
            </a:r>
            <a:endParaRPr lang="en-US">
              <a:solidFill>
                <a:schemeClr val="bg1">
                  <a:lumMod val="50000"/>
                </a:schemeClr>
              </a:solidFill>
            </a:endParaRPr>
          </a:p>
        </c:rich>
      </c:tx>
      <c:layout>
        <c:manualLayout>
          <c:xMode val="edge"/>
          <c:yMode val="edge"/>
          <c:x val="9.8479002624671935E-2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Jays'!$E$3:$E$9</c:f>
              <c:numCache>
                <c:formatCode>General</c:formatCode>
                <c:ptCount val="7"/>
                <c:pt idx="0">
                  <c:v>4420000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3F-4AB1-97A0-0E6DB12F7F09}"/>
            </c:ext>
          </c:extLst>
        </c:ser>
        <c:ser>
          <c:idx val="1"/>
          <c:order val="1"/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Jays'!$F$3:$F$9</c:f>
              <c:numCache>
                <c:formatCode>General</c:formatCode>
                <c:ptCount val="7"/>
                <c:pt idx="0" formatCode="_-[$$-409]* #,##0.00_ ;_-[$$-409]* \-#,##0.00\ ;_-[$$-409]* &quot;-&quot;??_ ;_-@_ ">
                  <c:v>40</c:v>
                </c:pt>
                <c:pt idx="1">
                  <c:v>-1168000</c:v>
                </c:pt>
                <c:pt idx="2">
                  <c:v>-446000</c:v>
                </c:pt>
                <c:pt idx="3">
                  <c:v>276000</c:v>
                </c:pt>
                <c:pt idx="4">
                  <c:v>998000</c:v>
                </c:pt>
                <c:pt idx="5">
                  <c:v>1720000</c:v>
                </c:pt>
                <c:pt idx="6">
                  <c:v>2442000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3F-4AB1-97A0-0E6DB12F7F09}"/>
            </c:ext>
          </c:extLst>
        </c:ser>
        <c:ser>
          <c:idx val="2"/>
          <c:order val="2"/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Jays'!$G$3:$G$9</c:f>
              <c:numCache>
                <c:formatCode>General</c:formatCode>
                <c:ptCount val="7"/>
                <c:pt idx="0" formatCode="_-[$$-409]* #,##0.00_ ;_-[$$-409]* \-#,##0.00\ ;_-[$$-409]* &quot;-&quot;??_ ;_-@_ ">
                  <c:v>45</c:v>
                </c:pt>
                <c:pt idx="1">
                  <c:v>-628000</c:v>
                </c:pt>
                <c:pt idx="2">
                  <c:v>184000</c:v>
                </c:pt>
                <c:pt idx="3">
                  <c:v>996000</c:v>
                </c:pt>
                <c:pt idx="4">
                  <c:v>1808000</c:v>
                </c:pt>
                <c:pt idx="5">
                  <c:v>2620000</c:v>
                </c:pt>
                <c:pt idx="6">
                  <c:v>3432000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3F-4AB1-97A0-0E6DB12F7F09}"/>
            </c:ext>
          </c:extLst>
        </c:ser>
        <c:ser>
          <c:idx val="3"/>
          <c:order val="3"/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Jays'!$H$3:$H$9</c:f>
              <c:numCache>
                <c:formatCode>General</c:formatCode>
                <c:ptCount val="7"/>
                <c:pt idx="0" formatCode="_-[$$-409]* #,##0.00_ ;_-[$$-409]* \-#,##0.00\ ;_-[$$-409]* &quot;-&quot;??_ ;_-@_ ">
                  <c:v>50</c:v>
                </c:pt>
                <c:pt idx="1">
                  <c:v>-88000</c:v>
                </c:pt>
                <c:pt idx="2">
                  <c:v>814000</c:v>
                </c:pt>
                <c:pt idx="3">
                  <c:v>1716000</c:v>
                </c:pt>
                <c:pt idx="4">
                  <c:v>2618000</c:v>
                </c:pt>
                <c:pt idx="5">
                  <c:v>3520000</c:v>
                </c:pt>
                <c:pt idx="6">
                  <c:v>4422000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3F-4AB1-97A0-0E6DB12F7F09}"/>
            </c:ext>
          </c:extLst>
        </c:ser>
        <c:ser>
          <c:idx val="4"/>
          <c:order val="4"/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Jays'!$I$3:$I$9</c:f>
              <c:numCache>
                <c:formatCode>General</c:formatCode>
                <c:ptCount val="7"/>
                <c:pt idx="0" formatCode="_-[$$-409]* #,##0.00_ ;_-[$$-409]* \-#,##0.00\ ;_-[$$-409]* &quot;-&quot;??_ ;_-@_ ">
                  <c:v>55</c:v>
                </c:pt>
                <c:pt idx="1">
                  <c:v>452000</c:v>
                </c:pt>
                <c:pt idx="2">
                  <c:v>1444000</c:v>
                </c:pt>
                <c:pt idx="3">
                  <c:v>2436000</c:v>
                </c:pt>
                <c:pt idx="4">
                  <c:v>3428000</c:v>
                </c:pt>
                <c:pt idx="5">
                  <c:v>4420000</c:v>
                </c:pt>
                <c:pt idx="6">
                  <c:v>5412000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13F-4AB1-97A0-0E6DB12F7F09}"/>
            </c:ext>
          </c:extLst>
        </c:ser>
        <c:ser>
          <c:idx val="5"/>
          <c:order val="5"/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Jays'!$J$3:$J$9</c:f>
              <c:numCache>
                <c:formatCode>General</c:formatCode>
                <c:ptCount val="7"/>
                <c:pt idx="0" formatCode="_-[$$-409]* #,##0.00_ ;_-[$$-409]* \-#,##0.00\ ;_-[$$-409]* &quot;-&quot;??_ ;_-@_ ">
                  <c:v>60</c:v>
                </c:pt>
                <c:pt idx="1">
                  <c:v>992000</c:v>
                </c:pt>
                <c:pt idx="2">
                  <c:v>2074000</c:v>
                </c:pt>
                <c:pt idx="3">
                  <c:v>3156000</c:v>
                </c:pt>
                <c:pt idx="4">
                  <c:v>4238000</c:v>
                </c:pt>
                <c:pt idx="5">
                  <c:v>5320000</c:v>
                </c:pt>
                <c:pt idx="6">
                  <c:v>6402000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13F-4AB1-97A0-0E6DB12F7F09}"/>
            </c:ext>
          </c:extLst>
        </c:ser>
        <c:ser>
          <c:idx val="6"/>
          <c:order val="6"/>
          <c:spPr>
            <a:solidFill>
              <a:schemeClr val="accent1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Jays'!$K$3:$K$9</c:f>
              <c:numCache>
                <c:formatCode>General</c:formatCode>
                <c:ptCount val="7"/>
                <c:pt idx="0" formatCode="_-[$$-409]* #,##0.00_ ;_-[$$-409]* \-#,##0.00\ ;_-[$$-409]* &quot;-&quot;??_ ;_-@_ ">
                  <c:v>65</c:v>
                </c:pt>
                <c:pt idx="1">
                  <c:v>1532000</c:v>
                </c:pt>
                <c:pt idx="2">
                  <c:v>2704000</c:v>
                </c:pt>
                <c:pt idx="3">
                  <c:v>3876000</c:v>
                </c:pt>
                <c:pt idx="4">
                  <c:v>5048000</c:v>
                </c:pt>
                <c:pt idx="5">
                  <c:v>6220000</c:v>
                </c:pt>
                <c:pt idx="6">
                  <c:v>7392000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13F-4AB1-97A0-0E6DB12F7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axId val="1266876447"/>
        <c:axId val="1266870207"/>
      </c:barChart>
      <c:catAx>
        <c:axId val="1266876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Nº WEEKS OF TOUR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6360892388451449"/>
              <c:y val="0.888958151064450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870207"/>
        <c:crosses val="autoZero"/>
        <c:auto val="1"/>
        <c:lblAlgn val="ctr"/>
        <c:lblOffset val="100"/>
        <c:noMultiLvlLbl val="0"/>
      </c:catAx>
      <c:valAx>
        <c:axId val="1266870207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SERIES=</a:t>
                </a:r>
                <a:r>
                  <a:rPr lang="en-US" baseline="0"/>
                  <a:t> price of tickets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2222222222222223E-2"/>
              <c:y val="0.325856299212598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26687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vs Demand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'shop 19th Hole'!$C$1</c:f>
              <c:strCache>
                <c:ptCount val="1"/>
                <c:pt idx="0">
                  <c:v>Demand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805818022747157"/>
                  <c:y val="-0.553034412365121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7.5974846894138234E-2"/>
                  <c:y val="-0.376193861184018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'shop 19th Hole'!$B$2:$B$13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'shop 19th Hole'!$C$2:$C$13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AB-49A9-B9C3-9B3FD2D8C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6874367"/>
        <c:axId val="1266875199"/>
      </c:scatterChart>
      <c:valAx>
        <c:axId val="1266874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 (€)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875199"/>
        <c:crosses val="autoZero"/>
        <c:crossBetween val="midCat"/>
      </c:valAx>
      <c:valAx>
        <c:axId val="126687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874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7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/>
    </cs:fontRef>
    <cs:defRPr sz="900" b="1" i="0" u="none" strike="noStrike" kern="1200" baseline="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  <cs:bodyPr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280987</xdr:colOff>
      <xdr:row>2</xdr:row>
      <xdr:rowOff>114300</xdr:rowOff>
    </xdr:from>
    <xdr:to>
      <xdr:col>13</xdr:col>
      <xdr:colOff>280987</xdr:colOff>
      <xdr:row>17</xdr:row>
      <xdr:rowOff>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Gráfic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761999</xdr:colOff>
      <xdr:row>8</xdr:row>
      <xdr:rowOff>9525</xdr:rowOff>
    </xdr:from>
    <xdr:to>
      <xdr:col>11</xdr:col>
      <xdr:colOff>390524</xdr:colOff>
      <xdr:row>22</xdr:row>
      <xdr:rowOff>47625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714375</xdr:colOff>
      <xdr:row>10</xdr:row>
      <xdr:rowOff>0</xdr:rowOff>
    </xdr:from>
    <xdr:to>
      <xdr:col>9</xdr:col>
      <xdr:colOff>714375</xdr:colOff>
      <xdr:row>24</xdr:row>
      <xdr:rowOff>76200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757237</xdr:colOff>
      <xdr:row>0</xdr:row>
      <xdr:rowOff>19050</xdr:rowOff>
    </xdr:from>
    <xdr:to>
      <xdr:col>9</xdr:col>
      <xdr:colOff>757237</xdr:colOff>
      <xdr:row>14</xdr:row>
      <xdr:rowOff>95250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B1" zoomScaleNormal="100" workbookViewId="0">
      <selection activeCell="A9" sqref="A9"/>
    </sheetView>
  </sheetViews>
  <sheetFormatPr baseColWidth="10" defaultRowHeight="15"/>
  <cols>
    <col min="1" max="1" width="30.7109375" customWidth="1"/>
    <col min="2" max="2" width="12.28515625" bestFit="1" customWidth="1"/>
    <col min="6" max="6" width="14.5703125" bestFit="1" customWidth="1"/>
    <col min="7" max="7" width="12" bestFit="1" customWidth="1"/>
  </cols>
  <sheetData>
    <row r="1" spans="1:7" ht="15.75" thickBot="1">
      <c r="A1" s="56" t="s">
        <v>0</v>
      </c>
      <c r="B1" s="56"/>
      <c r="C1" s="56"/>
    </row>
    <row r="3" spans="1:7">
      <c r="A3" t="s">
        <v>1</v>
      </c>
      <c r="F3" t="s">
        <v>19</v>
      </c>
    </row>
    <row r="4" spans="1:7">
      <c r="A4" s="18" t="s">
        <v>2</v>
      </c>
      <c r="F4" s="14" t="s">
        <v>20</v>
      </c>
      <c r="G4" s="14" t="s">
        <v>21</v>
      </c>
    </row>
    <row r="5" spans="1:7">
      <c r="A5" s="3" t="s">
        <v>3</v>
      </c>
      <c r="B5" s="2">
        <v>20000</v>
      </c>
      <c r="F5" s="14"/>
      <c r="G5" s="15">
        <f>B21</f>
        <v>-1000</v>
      </c>
    </row>
    <row r="6" spans="1:7">
      <c r="A6" t="s">
        <v>4</v>
      </c>
      <c r="F6" s="14"/>
      <c r="G6" s="14">
        <f t="dataTable" ref="G6:G17" dt2D="0" dtr="0" r1="B15"/>
        <v>-40000</v>
      </c>
    </row>
    <row r="7" spans="1:7">
      <c r="A7" s="3" t="s">
        <v>3</v>
      </c>
      <c r="B7" s="1">
        <v>0.1</v>
      </c>
      <c r="C7" t="s">
        <v>5</v>
      </c>
      <c r="F7" s="16">
        <v>0.03</v>
      </c>
      <c r="G7" s="14">
        <v>-16600</v>
      </c>
    </row>
    <row r="8" spans="1:7">
      <c r="A8" s="3" t="s">
        <v>6</v>
      </c>
      <c r="B8" s="1">
        <v>0.1</v>
      </c>
      <c r="C8" t="s">
        <v>5</v>
      </c>
      <c r="F8" s="17">
        <v>3.5000000000000003E-2</v>
      </c>
      <c r="G8" s="14">
        <v>-12700</v>
      </c>
    </row>
    <row r="9" spans="1:7">
      <c r="A9" s="3" t="s">
        <v>7</v>
      </c>
      <c r="B9" s="1">
        <v>0.2</v>
      </c>
      <c r="C9" t="s">
        <v>8</v>
      </c>
      <c r="F9" s="16">
        <v>0.04</v>
      </c>
      <c r="G9" s="14">
        <v>-8800</v>
      </c>
    </row>
    <row r="10" spans="1:7">
      <c r="A10" s="3" t="s">
        <v>10</v>
      </c>
      <c r="B10" s="1">
        <v>32</v>
      </c>
      <c r="C10" t="s">
        <v>8</v>
      </c>
      <c r="F10" s="17">
        <v>4.4999999999999998E-2</v>
      </c>
      <c r="G10" s="14">
        <v>-4900</v>
      </c>
    </row>
    <row r="11" spans="1:7">
      <c r="A11" s="13" t="s">
        <v>17</v>
      </c>
      <c r="B11" s="12">
        <f>B5+(B7+B8)*B14+(B9+B10)*B16</f>
        <v>201000</v>
      </c>
      <c r="C11" t="str">
        <f ca="1">_xlfn.FORMULATEXT(B11)</f>
        <v>=B5+(B7+B8)*B14+(B9+B10)*B16</v>
      </c>
      <c r="F11" s="16">
        <v>0.05</v>
      </c>
      <c r="G11" s="14">
        <v>-1000</v>
      </c>
    </row>
    <row r="12" spans="1:7">
      <c r="F12" s="17">
        <v>5.5E-2</v>
      </c>
      <c r="G12" s="14">
        <v>2899.9999999999709</v>
      </c>
    </row>
    <row r="13" spans="1:7">
      <c r="F13" s="16">
        <v>0.06</v>
      </c>
      <c r="G13" s="14">
        <v>6799.9999999999709</v>
      </c>
    </row>
    <row r="14" spans="1:7">
      <c r="A14" s="19" t="s">
        <v>11</v>
      </c>
      <c r="B14" s="4">
        <v>100000</v>
      </c>
      <c r="F14" s="17">
        <v>6.5000000000000002E-2</v>
      </c>
      <c r="G14" s="14">
        <v>10699.999999999971</v>
      </c>
    </row>
    <row r="15" spans="1:7">
      <c r="A15" s="3" t="s">
        <v>12</v>
      </c>
      <c r="B15" s="7">
        <v>0.05</v>
      </c>
      <c r="C15" t="s">
        <v>16</v>
      </c>
      <c r="F15" s="16">
        <v>7.0000000000000007E-2</v>
      </c>
      <c r="G15" s="14">
        <v>14600</v>
      </c>
    </row>
    <row r="16" spans="1:7">
      <c r="A16" s="13" t="s">
        <v>13</v>
      </c>
      <c r="B16" s="9">
        <f>B14*B15</f>
        <v>5000</v>
      </c>
      <c r="C16" t="str">
        <f ca="1">_xlfn.FORMULATEXT(B16)</f>
        <v>=B14*B15</v>
      </c>
      <c r="F16" s="17">
        <v>7.4999999999999997E-2</v>
      </c>
      <c r="G16" s="14">
        <v>18500</v>
      </c>
    </row>
    <row r="17" spans="1:7">
      <c r="F17" s="16">
        <v>0.08</v>
      </c>
      <c r="G17" s="14">
        <v>22400</v>
      </c>
    </row>
    <row r="18" spans="1:7">
      <c r="A18" s="18" t="s">
        <v>9</v>
      </c>
    </row>
    <row r="19" spans="1:7">
      <c r="A19" s="5" t="s">
        <v>15</v>
      </c>
      <c r="B19" s="2">
        <v>40</v>
      </c>
    </row>
    <row r="20" spans="1:7">
      <c r="A20" t="s">
        <v>14</v>
      </c>
      <c r="B20" s="2">
        <f>B16*B19</f>
        <v>200000</v>
      </c>
      <c r="C20" t="str">
        <f ca="1">_xlfn.FORMULATEXT(B20)</f>
        <v>=B16*B19</v>
      </c>
    </row>
    <row r="21" spans="1:7">
      <c r="A21" s="9" t="s">
        <v>18</v>
      </c>
      <c r="B21" s="12">
        <f>B20-B11</f>
        <v>-1000</v>
      </c>
      <c r="C21" t="str">
        <f ca="1">_xlfn.FORMULATEXT(B21)</f>
        <v>=B20-B11</v>
      </c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8" sqref="D18"/>
    </sheetView>
  </sheetViews>
  <sheetFormatPr baseColWidth="10" defaultRowHeight="15"/>
  <cols>
    <col min="1" max="1" width="24.140625" bestFit="1" customWidth="1"/>
    <col min="2" max="2" width="15.7109375" customWidth="1"/>
    <col min="3" max="3" width="16.7109375" bestFit="1" customWidth="1"/>
  </cols>
  <sheetData>
    <row r="1" spans="1:5">
      <c r="A1" s="57" t="s">
        <v>22</v>
      </c>
      <c r="B1" s="57"/>
      <c r="C1" s="57"/>
    </row>
    <row r="2" spans="1:5">
      <c r="A2" s="21" t="s">
        <v>23</v>
      </c>
    </row>
    <row r="3" spans="1:5">
      <c r="A3" t="s">
        <v>24</v>
      </c>
      <c r="B3">
        <v>6</v>
      </c>
      <c r="C3" t="s">
        <v>25</v>
      </c>
    </row>
    <row r="4" spans="1:5">
      <c r="A4" t="s">
        <v>26</v>
      </c>
      <c r="B4" s="6">
        <v>50</v>
      </c>
      <c r="C4" t="s">
        <v>27</v>
      </c>
    </row>
    <row r="6" spans="1:5">
      <c r="A6" s="20" t="s">
        <v>2</v>
      </c>
    </row>
    <row r="7" spans="1:5">
      <c r="A7" t="s">
        <v>28</v>
      </c>
      <c r="B7" s="1">
        <v>200</v>
      </c>
      <c r="C7" t="s">
        <v>36</v>
      </c>
    </row>
    <row r="8" spans="1:5">
      <c r="A8" t="s">
        <v>29</v>
      </c>
      <c r="B8" s="1">
        <v>0.5</v>
      </c>
      <c r="C8" t="s">
        <v>30</v>
      </c>
      <c r="E8" s="1"/>
    </row>
    <row r="9" spans="1:5">
      <c r="A9" t="s">
        <v>31</v>
      </c>
      <c r="B9" s="1">
        <f>B7+B3*B4*B8</f>
        <v>350</v>
      </c>
      <c r="C9" t="str">
        <f ca="1">_xlfn.FORMULATEXT(B9)</f>
        <v>=B7+B3*B4*B8</v>
      </c>
    </row>
    <row r="11" spans="1:5">
      <c r="A11" s="20" t="s">
        <v>33</v>
      </c>
    </row>
    <row r="12" spans="1:5">
      <c r="A12" t="s">
        <v>32</v>
      </c>
      <c r="B12" s="1">
        <v>4</v>
      </c>
      <c r="C12" t="s">
        <v>30</v>
      </c>
    </row>
    <row r="13" spans="1:5">
      <c r="A13" t="s">
        <v>35</v>
      </c>
      <c r="B13" s="1">
        <f>B3*B4*B12</f>
        <v>1200</v>
      </c>
      <c r="C13" t="str">
        <f ca="1">_xlfn.FORMULATEXT(B13)</f>
        <v>=B3*B4*B12</v>
      </c>
    </row>
    <row r="15" spans="1:5">
      <c r="A15" s="23" t="s">
        <v>34</v>
      </c>
      <c r="B15" s="24">
        <f>B13-B9</f>
        <v>850</v>
      </c>
      <c r="C15" t="str">
        <f ca="1">_xlfn.FORMULATEXT(B15)</f>
        <v>=B13-B9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opLeftCell="C1" zoomScale="84" zoomScaleNormal="84" workbookViewId="0">
      <selection activeCell="E12" sqref="E12:O12"/>
    </sheetView>
  </sheetViews>
  <sheetFormatPr baseColWidth="10" defaultRowHeight="15"/>
  <cols>
    <col min="1" max="1" width="18.5703125" customWidth="1"/>
    <col min="2" max="2" width="20.85546875" customWidth="1"/>
    <col min="3" max="3" width="19.7109375" customWidth="1"/>
    <col min="6" max="6" width="12.7109375" customWidth="1"/>
    <col min="7" max="7" width="17.7109375" customWidth="1"/>
    <col min="8" max="8" width="12.5703125" customWidth="1"/>
  </cols>
  <sheetData>
    <row r="1" spans="1:15" ht="15.75" thickBot="1">
      <c r="A1" s="58" t="s">
        <v>37</v>
      </c>
      <c r="B1" s="59"/>
      <c r="C1" s="59"/>
      <c r="D1" s="59"/>
      <c r="E1" s="59"/>
      <c r="F1" s="59"/>
    </row>
    <row r="3" spans="1:15">
      <c r="E3" t="s">
        <v>41</v>
      </c>
    </row>
    <row r="4" spans="1:15">
      <c r="A4" t="s">
        <v>38</v>
      </c>
      <c r="B4" s="1">
        <v>30</v>
      </c>
      <c r="E4" s="26" t="s">
        <v>40</v>
      </c>
      <c r="F4" s="26" t="s">
        <v>42</v>
      </c>
    </row>
    <row r="5" spans="1:15">
      <c r="A5" t="s">
        <v>48</v>
      </c>
      <c r="B5" s="1">
        <v>10</v>
      </c>
      <c r="E5" s="26">
        <v>0</v>
      </c>
      <c r="F5" s="27">
        <v>24</v>
      </c>
    </row>
    <row r="6" spans="1:15">
      <c r="E6" s="26">
        <v>1000</v>
      </c>
      <c r="F6" s="27">
        <v>23</v>
      </c>
    </row>
    <row r="7" spans="1:15">
      <c r="E7" s="26">
        <v>2000</v>
      </c>
      <c r="F7" s="27" t="s">
        <v>43</v>
      </c>
    </row>
    <row r="8" spans="1:15">
      <c r="E8" s="26">
        <v>3000</v>
      </c>
      <c r="F8" s="27" t="s">
        <v>44</v>
      </c>
    </row>
    <row r="9" spans="1:15">
      <c r="A9" t="s">
        <v>46</v>
      </c>
      <c r="B9" s="8">
        <v>500</v>
      </c>
      <c r="C9" t="s">
        <v>47</v>
      </c>
      <c r="E9" s="26">
        <v>4000</v>
      </c>
      <c r="F9" s="27" t="s">
        <v>45</v>
      </c>
    </row>
    <row r="10" spans="1:15">
      <c r="A10" s="29" t="s">
        <v>39</v>
      </c>
      <c r="B10" s="28">
        <v>500</v>
      </c>
    </row>
    <row r="12" spans="1:15">
      <c r="A12" t="s">
        <v>49</v>
      </c>
      <c r="B12">
        <f>MAX(B10-B9,0)</f>
        <v>0</v>
      </c>
      <c r="C12" t="str">
        <f ca="1">_xlfn.FORMULATEXT(B12)</f>
        <v>=MAX(B10-B9;0)</v>
      </c>
      <c r="E12" s="62" t="s">
        <v>94</v>
      </c>
      <c r="F12" s="62"/>
      <c r="G12" s="62"/>
      <c r="H12" s="62"/>
      <c r="I12" s="62"/>
      <c r="J12" s="62"/>
      <c r="K12" s="62"/>
      <c r="L12" s="62"/>
      <c r="M12" s="62"/>
      <c r="N12" s="62"/>
      <c r="O12" s="62"/>
    </row>
    <row r="13" spans="1:15">
      <c r="B13" s="30" t="s">
        <v>53</v>
      </c>
      <c r="E13" s="14"/>
      <c r="F13" s="14"/>
      <c r="G13" s="60" t="s">
        <v>54</v>
      </c>
      <c r="H13" s="60"/>
      <c r="I13" s="60"/>
      <c r="J13" s="60"/>
      <c r="K13" s="60"/>
      <c r="L13" s="60"/>
      <c r="M13" s="60"/>
      <c r="N13" s="60"/>
      <c r="O13" s="60"/>
    </row>
    <row r="14" spans="1:15">
      <c r="E14" s="61" t="s">
        <v>55</v>
      </c>
      <c r="F14" s="35">
        <f>B19</f>
        <v>3000</v>
      </c>
      <c r="G14" s="14">
        <v>500</v>
      </c>
      <c r="H14" s="14">
        <v>1000</v>
      </c>
      <c r="I14" s="14">
        <v>1500</v>
      </c>
      <c r="J14" s="14">
        <v>2000</v>
      </c>
      <c r="K14" s="14">
        <v>2500</v>
      </c>
      <c r="L14" s="14">
        <v>3000</v>
      </c>
      <c r="M14" s="14">
        <v>3500</v>
      </c>
      <c r="N14" s="14">
        <v>4000</v>
      </c>
      <c r="O14" s="14">
        <v>4500</v>
      </c>
    </row>
    <row r="15" spans="1:15">
      <c r="A15" s="10" t="s">
        <v>50</v>
      </c>
      <c r="B15" s="33">
        <f>VLOOKUP(B10,E4:F9,2,TRUE)*B10</f>
        <v>12000</v>
      </c>
      <c r="C15" t="str">
        <f ca="1">_xlfn.FORMULATEXT(B15)</f>
        <v>=BUSCARV(B10;E4:F9;2;VERDADERO)*B10</v>
      </c>
      <c r="E15" s="61"/>
      <c r="F15" s="14">
        <v>500</v>
      </c>
      <c r="G15" s="14">
        <f t="dataTable" ref="G15:O23" dt2D="1" dtr="1" r1="B9" r2="B10"/>
        <v>3000</v>
      </c>
      <c r="H15" s="14">
        <v>3000</v>
      </c>
      <c r="I15" s="14">
        <v>3000</v>
      </c>
      <c r="J15" s="14">
        <v>3000</v>
      </c>
      <c r="K15" s="14">
        <v>3000</v>
      </c>
      <c r="L15" s="14">
        <v>3000</v>
      </c>
      <c r="M15" s="14">
        <v>3000</v>
      </c>
      <c r="N15" s="14">
        <v>3000</v>
      </c>
      <c r="O15" s="14">
        <v>3000</v>
      </c>
    </row>
    <row r="16" spans="1:15">
      <c r="E16" s="61"/>
      <c r="F16" s="14">
        <v>1000</v>
      </c>
      <c r="G16" s="14">
        <v>-3000</v>
      </c>
      <c r="H16" s="14">
        <v>7000</v>
      </c>
      <c r="I16" s="14">
        <v>7000</v>
      </c>
      <c r="J16" s="14">
        <v>7000</v>
      </c>
      <c r="K16" s="14">
        <v>7000</v>
      </c>
      <c r="L16" s="14">
        <v>7000</v>
      </c>
      <c r="M16" s="14">
        <v>7000</v>
      </c>
      <c r="N16" s="14">
        <v>7000</v>
      </c>
      <c r="O16" s="14">
        <v>7000</v>
      </c>
    </row>
    <row r="17" spans="1:15">
      <c r="A17" s="10" t="s">
        <v>52</v>
      </c>
      <c r="B17" s="11">
        <f>MIN(B9,B10)*B4+B12*B5</f>
        <v>15000</v>
      </c>
      <c r="C17" t="str">
        <f t="shared" ref="C17" ca="1" si="0">_xlfn.FORMULATEXT(B17)</f>
        <v>=MIN(B9;B10)*B4+B12*B5</v>
      </c>
      <c r="E17" s="61"/>
      <c r="F17" s="14">
        <v>1500</v>
      </c>
      <c r="G17" s="14">
        <v>-9500</v>
      </c>
      <c r="H17" s="14">
        <v>500</v>
      </c>
      <c r="I17" s="14">
        <v>10500</v>
      </c>
      <c r="J17" s="14">
        <v>10500</v>
      </c>
      <c r="K17" s="14">
        <v>10500</v>
      </c>
      <c r="L17" s="14">
        <v>10500</v>
      </c>
      <c r="M17" s="14">
        <v>10500</v>
      </c>
      <c r="N17" s="14">
        <v>10500</v>
      </c>
      <c r="O17" s="14">
        <v>10500</v>
      </c>
    </row>
    <row r="18" spans="1:15" ht="15.75" thickBot="1">
      <c r="E18" s="61"/>
      <c r="F18" s="14">
        <v>2000</v>
      </c>
      <c r="G18" s="14" t="e">
        <v>#VALUE!</v>
      </c>
      <c r="H18" s="14" t="e">
        <v>#VALUE!</v>
      </c>
      <c r="I18" s="14" t="e">
        <v>#VALUE!</v>
      </c>
      <c r="J18" s="14" t="e">
        <v>#VALUE!</v>
      </c>
      <c r="K18" s="14" t="e">
        <v>#VALUE!</v>
      </c>
      <c r="L18" s="14" t="e">
        <v>#VALUE!</v>
      </c>
      <c r="M18" s="14" t="e">
        <v>#VALUE!</v>
      </c>
      <c r="N18" s="14" t="e">
        <v>#VALUE!</v>
      </c>
      <c r="O18" s="14" t="e">
        <v>#VALUE!</v>
      </c>
    </row>
    <row r="19" spans="1:15" ht="15.75" thickBot="1">
      <c r="A19" s="31" t="s">
        <v>51</v>
      </c>
      <c r="B19" s="32">
        <f>B17-B15</f>
        <v>3000</v>
      </c>
      <c r="C19" t="str">
        <f ca="1">_xlfn.FORMULATEXT(B19)</f>
        <v>=B17-B15</v>
      </c>
      <c r="E19" s="61"/>
      <c r="F19" s="14">
        <v>2500</v>
      </c>
      <c r="G19" s="14" t="e">
        <v>#VALUE!</v>
      </c>
      <c r="H19" s="14" t="e">
        <v>#VALUE!</v>
      </c>
      <c r="I19" s="14" t="e">
        <v>#VALUE!</v>
      </c>
      <c r="J19" s="14" t="e">
        <v>#VALUE!</v>
      </c>
      <c r="K19" s="14" t="e">
        <v>#VALUE!</v>
      </c>
      <c r="L19" s="14" t="e">
        <v>#VALUE!</v>
      </c>
      <c r="M19" s="14" t="e">
        <v>#VALUE!</v>
      </c>
      <c r="N19" s="14" t="e">
        <v>#VALUE!</v>
      </c>
      <c r="O19" s="14" t="e">
        <v>#VALUE!</v>
      </c>
    </row>
    <row r="20" spans="1:15">
      <c r="E20" s="61"/>
      <c r="F20" s="14">
        <v>3000</v>
      </c>
      <c r="G20" s="14" t="e">
        <v>#VALUE!</v>
      </c>
      <c r="H20" s="14" t="e">
        <v>#VALUE!</v>
      </c>
      <c r="I20" s="14" t="e">
        <v>#VALUE!</v>
      </c>
      <c r="J20" s="14" t="e">
        <v>#VALUE!</v>
      </c>
      <c r="K20" s="14" t="e">
        <v>#VALUE!</v>
      </c>
      <c r="L20" s="14" t="e">
        <v>#VALUE!</v>
      </c>
      <c r="M20" s="14" t="e">
        <v>#VALUE!</v>
      </c>
      <c r="N20" s="14" t="e">
        <v>#VALUE!</v>
      </c>
      <c r="O20" s="14" t="e">
        <v>#VALUE!</v>
      </c>
    </row>
    <row r="21" spans="1:15">
      <c r="E21" s="61"/>
      <c r="F21" s="14">
        <v>3500</v>
      </c>
      <c r="G21" s="14" t="e">
        <v>#VALUE!</v>
      </c>
      <c r="H21" s="14" t="e">
        <v>#VALUE!</v>
      </c>
      <c r="I21" s="14" t="e">
        <v>#VALUE!</v>
      </c>
      <c r="J21" s="14" t="e">
        <v>#VALUE!</v>
      </c>
      <c r="K21" s="14" t="e">
        <v>#VALUE!</v>
      </c>
      <c r="L21" s="14" t="e">
        <v>#VALUE!</v>
      </c>
      <c r="M21" s="14" t="e">
        <v>#VALUE!</v>
      </c>
      <c r="N21" s="14" t="e">
        <v>#VALUE!</v>
      </c>
      <c r="O21" s="14" t="e">
        <v>#VALUE!</v>
      </c>
    </row>
    <row r="22" spans="1:15">
      <c r="E22" s="61"/>
      <c r="F22" s="14">
        <v>4000</v>
      </c>
      <c r="G22" s="14" t="e">
        <v>#VALUE!</v>
      </c>
      <c r="H22" s="14" t="e">
        <v>#VALUE!</v>
      </c>
      <c r="I22" s="14" t="e">
        <v>#VALUE!</v>
      </c>
      <c r="J22" s="14" t="e">
        <v>#VALUE!</v>
      </c>
      <c r="K22" s="14" t="e">
        <v>#VALUE!</v>
      </c>
      <c r="L22" s="14" t="e">
        <v>#VALUE!</v>
      </c>
      <c r="M22" s="14" t="e">
        <v>#VALUE!</v>
      </c>
      <c r="N22" s="14" t="e">
        <v>#VALUE!</v>
      </c>
      <c r="O22" s="14" t="e">
        <v>#VALUE!</v>
      </c>
    </row>
    <row r="23" spans="1:15">
      <c r="E23" s="61"/>
      <c r="F23" s="14">
        <v>4500</v>
      </c>
      <c r="G23" s="14" t="e">
        <v>#VALUE!</v>
      </c>
      <c r="H23" s="14" t="e">
        <v>#VALUE!</v>
      </c>
      <c r="I23" s="14" t="e">
        <v>#VALUE!</v>
      </c>
      <c r="J23" s="14" t="e">
        <v>#VALUE!</v>
      </c>
      <c r="K23" s="14" t="e">
        <v>#VALUE!</v>
      </c>
      <c r="L23" s="14" t="e">
        <v>#VALUE!</v>
      </c>
      <c r="M23" s="14" t="e">
        <v>#VALUE!</v>
      </c>
      <c r="N23" s="14" t="e">
        <v>#VALUE!</v>
      </c>
      <c r="O23" s="14" t="e">
        <v>#VALUE!</v>
      </c>
    </row>
  </sheetData>
  <mergeCells count="4">
    <mergeCell ref="A1:F1"/>
    <mergeCell ref="G13:O13"/>
    <mergeCell ref="E14:E23"/>
    <mergeCell ref="E12:O12"/>
  </mergeCells>
  <conditionalFormatting sqref="I5">
    <cfRule type="colorScale" priority="2">
      <colorScale>
        <cfvo type="min"/>
        <cfvo type="max"/>
        <color rgb="FFFCFCFF"/>
        <color rgb="FF63BE7B"/>
      </colorScale>
    </cfRule>
  </conditionalFormatting>
  <conditionalFormatting sqref="E13:O23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="77" zoomScaleNormal="77" workbookViewId="0">
      <selection activeCell="F28" sqref="F28"/>
    </sheetView>
  </sheetViews>
  <sheetFormatPr baseColWidth="10" defaultRowHeight="15"/>
  <cols>
    <col min="1" max="1" width="21.28515625" customWidth="1"/>
    <col min="2" max="2" width="17.7109375" customWidth="1"/>
    <col min="4" max="4" width="9.140625" customWidth="1"/>
  </cols>
  <sheetData>
    <row r="1" spans="1:11" ht="15.75" thickBot="1">
      <c r="A1" s="67" t="s">
        <v>56</v>
      </c>
      <c r="B1" s="68"/>
      <c r="C1" s="69"/>
      <c r="F1" s="38"/>
      <c r="G1" s="38"/>
      <c r="H1" s="63" t="s">
        <v>92</v>
      </c>
      <c r="I1" s="64"/>
      <c r="J1" s="64"/>
      <c r="K1" s="65"/>
    </row>
    <row r="2" spans="1:11">
      <c r="G2" s="34">
        <f>B24</f>
        <v>0</v>
      </c>
      <c r="H2" s="14">
        <v>500</v>
      </c>
      <c r="I2" s="14">
        <v>1000</v>
      </c>
      <c r="J2" s="14">
        <v>1500</v>
      </c>
      <c r="K2" s="14">
        <v>2000</v>
      </c>
    </row>
    <row r="3" spans="1:11">
      <c r="A3" s="37" t="s">
        <v>57</v>
      </c>
      <c r="B3" s="37">
        <v>3</v>
      </c>
      <c r="F3" s="71" t="s">
        <v>93</v>
      </c>
      <c r="G3" s="14">
        <v>1</v>
      </c>
      <c r="H3" s="14">
        <f t="dataTable" ref="H3:K7" dt2D="1" dtr="1" r1="B6" r2="B3"/>
        <v>-2800</v>
      </c>
      <c r="I3" s="14">
        <v>-2800</v>
      </c>
      <c r="J3" s="14">
        <v>-2800</v>
      </c>
      <c r="K3" s="14">
        <v>-2800</v>
      </c>
    </row>
    <row r="4" spans="1:11">
      <c r="A4" t="s">
        <v>58</v>
      </c>
      <c r="B4">
        <f>100000*B3</f>
        <v>300000</v>
      </c>
      <c r="C4" t="str">
        <f ca="1">_xlfn.FORMULATEXT(B4)</f>
        <v>=100000*B3</v>
      </c>
      <c r="F4" s="72"/>
      <c r="G4" s="14">
        <v>2</v>
      </c>
      <c r="H4" s="14">
        <v>-2025</v>
      </c>
      <c r="I4" s="14">
        <v>-800</v>
      </c>
      <c r="J4" s="14">
        <v>-800</v>
      </c>
      <c r="K4" s="14">
        <v>-800</v>
      </c>
    </row>
    <row r="5" spans="1:11">
      <c r="F5" s="72"/>
      <c r="G5" s="14">
        <v>3</v>
      </c>
      <c r="H5" s="14">
        <v>-7025</v>
      </c>
      <c r="I5" s="14">
        <v>1200</v>
      </c>
      <c r="J5" s="14">
        <v>1200</v>
      </c>
      <c r="K5" s="14">
        <v>1200</v>
      </c>
    </row>
    <row r="6" spans="1:11">
      <c r="A6" s="37" t="s">
        <v>59</v>
      </c>
      <c r="B6" s="37">
        <v>774.95107632093936</v>
      </c>
      <c r="F6" s="72"/>
      <c r="G6" s="14">
        <v>4</v>
      </c>
      <c r="H6" s="14">
        <v>-12025</v>
      </c>
      <c r="I6" s="14">
        <v>750</v>
      </c>
      <c r="J6" s="14">
        <v>3200</v>
      </c>
      <c r="K6" s="14">
        <v>3200</v>
      </c>
    </row>
    <row r="7" spans="1:11">
      <c r="A7" t="s">
        <v>60</v>
      </c>
      <c r="B7">
        <f>365*B6</f>
        <v>282857.14285714284</v>
      </c>
      <c r="C7" t="str">
        <f ca="1">_xlfn.FORMULATEXT(B7)</f>
        <v>=365*B6</v>
      </c>
      <c r="F7" s="73"/>
      <c r="G7" s="14">
        <v>5</v>
      </c>
      <c r="H7" s="14">
        <v>-17025</v>
      </c>
      <c r="I7" s="14">
        <v>-4250</v>
      </c>
      <c r="J7" s="14">
        <v>5200</v>
      </c>
      <c r="K7" s="14">
        <v>5200</v>
      </c>
    </row>
    <row r="9" spans="1:11">
      <c r="A9" t="s">
        <v>61</v>
      </c>
      <c r="B9" s="25">
        <f>IF(B7&gt;B4, B4,B7)</f>
        <v>282857.14285714284</v>
      </c>
    </row>
    <row r="11" spans="1:11" ht="15.75" thickBot="1">
      <c r="A11" s="66" t="s">
        <v>62</v>
      </c>
      <c r="B11" s="66"/>
      <c r="C11" s="66"/>
    </row>
    <row r="12" spans="1:11" ht="15.75" thickTop="1">
      <c r="A12" t="s">
        <v>63</v>
      </c>
      <c r="B12" s="1">
        <v>400</v>
      </c>
      <c r="C12" t="s">
        <v>64</v>
      </c>
    </row>
    <row r="13" spans="1:11">
      <c r="A13" t="s">
        <v>65</v>
      </c>
    </row>
    <row r="14" spans="1:11">
      <c r="A14" s="36" t="s">
        <v>66</v>
      </c>
      <c r="B14" s="22">
        <v>5000</v>
      </c>
      <c r="C14" t="s">
        <v>69</v>
      </c>
    </row>
    <row r="15" spans="1:11">
      <c r="A15" s="36" t="s">
        <v>67</v>
      </c>
      <c r="B15" s="22">
        <v>0.03</v>
      </c>
      <c r="C15" t="s">
        <v>68</v>
      </c>
    </row>
    <row r="17" spans="1:3">
      <c r="A17" s="51" t="s">
        <v>70</v>
      </c>
      <c r="B17" s="52">
        <f>B12*12+B14*B3+B15*B9</f>
        <v>28285.714285714283</v>
      </c>
      <c r="C17" t="str">
        <f ca="1">_xlfn.FORMULATEXT(B17)</f>
        <v>=B12*12+B14*B3+B15*B9</v>
      </c>
    </row>
    <row r="19" spans="1:3" ht="15.75" thickBot="1">
      <c r="A19" s="70" t="s">
        <v>71</v>
      </c>
      <c r="B19" s="70"/>
      <c r="C19" s="70"/>
    </row>
    <row r="20" spans="1:3" ht="15.75" thickTop="1">
      <c r="A20" t="s">
        <v>72</v>
      </c>
      <c r="B20" s="1">
        <v>0.1</v>
      </c>
      <c r="C20" t="s">
        <v>68</v>
      </c>
    </row>
    <row r="22" spans="1:3">
      <c r="A22" s="41" t="s">
        <v>73</v>
      </c>
      <c r="B22" s="50">
        <f>B20*B9</f>
        <v>28285.714285714286</v>
      </c>
      <c r="C22" t="s">
        <v>75</v>
      </c>
    </row>
    <row r="23" spans="1:3" ht="15.75" thickBot="1"/>
    <row r="24" spans="1:3" ht="15.75" thickBot="1">
      <c r="A24" s="48" t="s">
        <v>74</v>
      </c>
      <c r="B24" s="49">
        <f>B22-B17</f>
        <v>0</v>
      </c>
      <c r="C24" t="s">
        <v>75</v>
      </c>
    </row>
  </sheetData>
  <mergeCells count="5">
    <mergeCell ref="H1:K1"/>
    <mergeCell ref="A11:C11"/>
    <mergeCell ref="A1:C1"/>
    <mergeCell ref="A19:C19"/>
    <mergeCell ref="F3:F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A3" workbookViewId="0">
      <selection activeCell="C12" sqref="C12"/>
    </sheetView>
  </sheetViews>
  <sheetFormatPr baseColWidth="10" defaultRowHeight="15"/>
  <cols>
    <col min="1" max="1" width="23.5703125" customWidth="1"/>
    <col min="2" max="2" width="15.7109375" customWidth="1"/>
  </cols>
  <sheetData>
    <row r="1" spans="1:11" ht="15.75" thickBot="1">
      <c r="A1" s="74" t="s">
        <v>76</v>
      </c>
      <c r="B1" s="75"/>
      <c r="C1" s="76"/>
    </row>
    <row r="3" spans="1:11">
      <c r="A3" s="40" t="s">
        <v>77</v>
      </c>
      <c r="E3" s="45">
        <f>B22</f>
        <v>4420000</v>
      </c>
      <c r="F3" s="44">
        <v>40</v>
      </c>
      <c r="G3" s="44">
        <v>45</v>
      </c>
      <c r="H3" s="44">
        <v>50</v>
      </c>
      <c r="I3" s="44">
        <v>55</v>
      </c>
      <c r="J3" s="44">
        <v>60</v>
      </c>
      <c r="K3" s="44">
        <v>65</v>
      </c>
    </row>
    <row r="4" spans="1:11">
      <c r="A4" t="s">
        <v>78</v>
      </c>
      <c r="B4">
        <v>5</v>
      </c>
      <c r="E4" s="14">
        <v>30</v>
      </c>
      <c r="F4" s="14">
        <f t="dataTable" ref="F4:K9" dt2D="1" dtr="1" r1="B19" r2="B5"/>
        <v>-1168000</v>
      </c>
      <c r="G4" s="14">
        <v>-628000</v>
      </c>
      <c r="H4" s="14">
        <v>-88000</v>
      </c>
      <c r="I4" s="14">
        <v>452000</v>
      </c>
      <c r="J4" s="14">
        <v>992000</v>
      </c>
      <c r="K4" s="14">
        <v>1532000</v>
      </c>
    </row>
    <row r="5" spans="1:11">
      <c r="A5" t="s">
        <v>79</v>
      </c>
      <c r="B5">
        <v>50</v>
      </c>
      <c r="E5" s="14">
        <v>35</v>
      </c>
      <c r="F5" s="14">
        <v>-446000</v>
      </c>
      <c r="G5" s="14">
        <v>184000</v>
      </c>
      <c r="H5" s="14">
        <v>814000</v>
      </c>
      <c r="I5" s="14">
        <v>1444000</v>
      </c>
      <c r="J5" s="14">
        <v>2074000</v>
      </c>
      <c r="K5" s="14">
        <v>2704000</v>
      </c>
    </row>
    <row r="6" spans="1:11">
      <c r="A6" s="18" t="s">
        <v>80</v>
      </c>
      <c r="B6" s="18">
        <f>B5*B4</f>
        <v>250</v>
      </c>
      <c r="C6" s="5" t="str">
        <f ca="1">_xlfn.FORMULATEXT(B6)</f>
        <v>=B5*B4</v>
      </c>
      <c r="E6" s="14">
        <v>40</v>
      </c>
      <c r="F6" s="14">
        <v>276000</v>
      </c>
      <c r="G6" s="14">
        <v>996000</v>
      </c>
      <c r="H6" s="14">
        <v>1716000</v>
      </c>
      <c r="I6" s="14">
        <v>2436000</v>
      </c>
      <c r="J6" s="14">
        <v>3156000</v>
      </c>
      <c r="K6" s="14">
        <v>3876000</v>
      </c>
    </row>
    <row r="7" spans="1:11">
      <c r="E7" s="14">
        <v>45</v>
      </c>
      <c r="F7" s="14">
        <v>998000</v>
      </c>
      <c r="G7" s="14">
        <v>1808000</v>
      </c>
      <c r="H7" s="14">
        <v>2618000</v>
      </c>
      <c r="I7" s="14">
        <v>3428000</v>
      </c>
      <c r="J7" s="14">
        <v>4238000</v>
      </c>
      <c r="K7" s="14">
        <v>5048000</v>
      </c>
    </row>
    <row r="8" spans="1:11">
      <c r="A8" s="40" t="s">
        <v>81</v>
      </c>
      <c r="E8" s="14">
        <v>50</v>
      </c>
      <c r="F8" s="14">
        <v>1720000</v>
      </c>
      <c r="G8" s="14">
        <v>2620000</v>
      </c>
      <c r="H8" s="14">
        <v>3520000</v>
      </c>
      <c r="I8" s="14">
        <v>4420000</v>
      </c>
      <c r="J8" s="14">
        <v>5320000</v>
      </c>
      <c r="K8" s="14">
        <v>6220000</v>
      </c>
    </row>
    <row r="9" spans="1:11">
      <c r="A9" t="s">
        <v>82</v>
      </c>
      <c r="B9">
        <v>800</v>
      </c>
      <c r="E9" s="14">
        <v>55</v>
      </c>
      <c r="F9" s="14">
        <v>2442000</v>
      </c>
      <c r="G9" s="14">
        <v>3432000</v>
      </c>
      <c r="H9" s="14">
        <v>4422000</v>
      </c>
      <c r="I9" s="14">
        <v>5412000</v>
      </c>
      <c r="J9" s="14">
        <v>6402000</v>
      </c>
      <c r="K9" s="14">
        <v>7392000</v>
      </c>
    </row>
    <row r="10" spans="1:11">
      <c r="A10" t="s">
        <v>83</v>
      </c>
      <c r="B10" s="42">
        <v>0.9</v>
      </c>
    </row>
    <row r="11" spans="1:11">
      <c r="A11" t="s">
        <v>84</v>
      </c>
      <c r="B11">
        <f>B9*B10</f>
        <v>720</v>
      </c>
      <c r="C11" t="str">
        <f ca="1">_xlfn.FORMULATEXT(B11)</f>
        <v>=B9*B10</v>
      </c>
    </row>
    <row r="13" spans="1:11">
      <c r="A13" s="40" t="s">
        <v>50</v>
      </c>
    </row>
    <row r="14" spans="1:11">
      <c r="A14" t="s">
        <v>85</v>
      </c>
      <c r="B14">
        <v>5500000</v>
      </c>
    </row>
    <row r="15" spans="1:11">
      <c r="A15" t="s">
        <v>86</v>
      </c>
      <c r="B15">
        <v>1000</v>
      </c>
      <c r="C15" s="43" t="s">
        <v>87</v>
      </c>
    </row>
    <row r="16" spans="1:11">
      <c r="A16" s="18" t="s">
        <v>17</v>
      </c>
      <c r="B16" s="18">
        <f>B14+B6*B15</f>
        <v>5750000</v>
      </c>
      <c r="C16" t="str">
        <f ca="1">_xlfn.FORMULATEXT(B16)</f>
        <v>=B14+B6*B15</v>
      </c>
    </row>
    <row r="18" spans="1:3">
      <c r="A18" s="40" t="s">
        <v>9</v>
      </c>
    </row>
    <row r="19" spans="1:3">
      <c r="A19" t="s">
        <v>88</v>
      </c>
      <c r="B19" s="2">
        <v>55</v>
      </c>
    </row>
    <row r="20" spans="1:3">
      <c r="A20" t="s">
        <v>89</v>
      </c>
      <c r="B20" s="2">
        <v>1.5</v>
      </c>
    </row>
    <row r="21" spans="1:3">
      <c r="A21" t="s">
        <v>90</v>
      </c>
      <c r="B21" s="39">
        <f>B11*B6*(B19+B20)</f>
        <v>10170000</v>
      </c>
      <c r="C21" t="str">
        <f ca="1">_xlfn.FORMULATEXT(B21)</f>
        <v>=B11*B6*(B19+B20)</v>
      </c>
    </row>
    <row r="22" spans="1:3">
      <c r="A22" s="46" t="s">
        <v>91</v>
      </c>
      <c r="B22" s="47">
        <f>B21-B16</f>
        <v>4420000</v>
      </c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7" sqref="B17"/>
    </sheetView>
  </sheetViews>
  <sheetFormatPr baseColWidth="10" defaultRowHeight="15"/>
  <cols>
    <col min="1" max="1" width="12.7109375" customWidth="1"/>
  </cols>
  <sheetData>
    <row r="1" spans="1:3">
      <c r="A1" s="53" t="s">
        <v>95</v>
      </c>
      <c r="B1" s="53" t="s">
        <v>96</v>
      </c>
      <c r="C1" s="53" t="s">
        <v>97</v>
      </c>
    </row>
    <row r="2" spans="1:3">
      <c r="A2" s="54">
        <v>1</v>
      </c>
      <c r="B2" s="54">
        <v>450</v>
      </c>
      <c r="C2" s="54">
        <v>45</v>
      </c>
    </row>
    <row r="3" spans="1:3">
      <c r="A3" s="54">
        <v>2</v>
      </c>
      <c r="B3" s="54">
        <v>300</v>
      </c>
      <c r="C3" s="54">
        <v>103</v>
      </c>
    </row>
    <row r="4" spans="1:3">
      <c r="A4" s="54">
        <v>3</v>
      </c>
      <c r="B4" s="54">
        <v>440</v>
      </c>
      <c r="C4" s="54">
        <v>49</v>
      </c>
    </row>
    <row r="5" spans="1:3">
      <c r="A5" s="54">
        <v>4</v>
      </c>
      <c r="B5" s="54">
        <v>360</v>
      </c>
      <c r="C5" s="54">
        <v>86</v>
      </c>
    </row>
    <row r="6" spans="1:3">
      <c r="A6" s="54">
        <v>5</v>
      </c>
      <c r="B6" s="54">
        <v>290</v>
      </c>
      <c r="C6" s="54">
        <v>125</v>
      </c>
    </row>
    <row r="7" spans="1:3">
      <c r="A7" s="54">
        <v>6</v>
      </c>
      <c r="B7" s="54">
        <v>450</v>
      </c>
      <c r="C7" s="54">
        <v>52</v>
      </c>
    </row>
    <row r="8" spans="1:3">
      <c r="A8" s="54">
        <v>7</v>
      </c>
      <c r="B8" s="54">
        <v>340</v>
      </c>
      <c r="C8" s="54">
        <v>87</v>
      </c>
    </row>
    <row r="9" spans="1:3">
      <c r="A9" s="54">
        <v>8</v>
      </c>
      <c r="B9" s="54">
        <v>370</v>
      </c>
      <c r="C9" s="54">
        <v>68</v>
      </c>
    </row>
    <row r="10" spans="1:3">
      <c r="A10" s="54">
        <v>9</v>
      </c>
      <c r="B10" s="54">
        <v>500</v>
      </c>
      <c r="C10" s="54">
        <v>45</v>
      </c>
    </row>
    <row r="11" spans="1:3">
      <c r="A11" s="54">
        <v>10</v>
      </c>
      <c r="B11" s="54">
        <v>490</v>
      </c>
      <c r="C11" s="54">
        <v>44</v>
      </c>
    </row>
    <row r="12" spans="1:3">
      <c r="A12" s="54">
        <v>11</v>
      </c>
      <c r="B12" s="54">
        <v>430</v>
      </c>
      <c r="C12" s="54">
        <v>58</v>
      </c>
    </row>
    <row r="13" spans="1:3">
      <c r="A13" s="54">
        <v>12</v>
      </c>
      <c r="B13" s="54">
        <v>390</v>
      </c>
      <c r="C13" s="54">
        <v>68</v>
      </c>
    </row>
    <row r="15" spans="1:3">
      <c r="A15" t="s">
        <v>100</v>
      </c>
    </row>
    <row r="16" spans="1:3">
      <c r="A16" t="s">
        <v>98</v>
      </c>
      <c r="B16" s="55">
        <v>211.31</v>
      </c>
    </row>
    <row r="17" spans="1:2">
      <c r="A17" t="s">
        <v>99</v>
      </c>
      <c r="B17">
        <v>0.35460000000000003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Quality Sweater company</vt:lpstr>
      <vt:lpstr>hotdog stand</vt:lpstr>
      <vt:lpstr>N&amp;B bookstore</vt:lpstr>
      <vt:lpstr>COPIER</vt:lpstr>
      <vt:lpstr>Band `Screamin Blue Jays</vt:lpstr>
      <vt:lpstr>shop 19th Hole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2023-12-01T11:59:00Z</dcterms:created>
  <dcterms:modified xsi:type="dcterms:W3CDTF">2023-12-12T10:52:13Z</dcterms:modified>
</cp:coreProperties>
</file>