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2EAAE61A-9EA3-44A7-A681-0C43AC08644F}" xr6:coauthVersionLast="44" xr6:coauthVersionMax="44" xr10:uidLastSave="{00000000-0000-0000-0000-000000000000}"/>
  <bookViews>
    <workbookView xWindow="-120" yWindow="-120" windowWidth="20730" windowHeight="11160" xr2:uid="{00000000-000D-0000-FFFF-FFFF00000000}"/>
  </bookViews>
  <sheets>
    <sheet name="Foglio1" sheetId="1" r:id="rId1"/>
    <sheet name="Artigianato" sheetId="2" r:id="rId2"/>
    <sheet name="Professione" sheetId="5" r:id="rId3"/>
    <sheet name="Raccogliere informazioni" sheetId="4" r:id="rId4"/>
    <sheet name="Sopravvivenza" sheetId="3"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3" i="3" l="1"/>
  <c r="E13" i="3" s="1"/>
  <c r="C14" i="3"/>
  <c r="E14" i="3" s="1"/>
  <c r="C15" i="3"/>
  <c r="E15" i="3" s="1"/>
  <c r="C16" i="3"/>
  <c r="E16" i="3" s="1"/>
  <c r="C17" i="3"/>
  <c r="E17" i="3" s="1"/>
  <c r="C12" i="3"/>
  <c r="E12" i="3" s="1"/>
  <c r="B9" i="3"/>
  <c r="B6" i="3"/>
  <c r="B4" i="3"/>
  <c r="H32" i="2"/>
  <c r="G32" i="2"/>
  <c r="I32" i="2"/>
  <c r="I28" i="2"/>
  <c r="H28" i="2"/>
  <c r="G28" i="2"/>
  <c r="D28" i="2"/>
  <c r="C28" i="2"/>
  <c r="B28" i="2"/>
  <c r="AH3" i="2"/>
  <c r="AI3" i="2"/>
  <c r="AJ3" i="2"/>
  <c r="AK3" i="2"/>
  <c r="AL3" i="2"/>
  <c r="AM3" i="2"/>
  <c r="AH4" i="2"/>
  <c r="AI4" i="2"/>
  <c r="AJ4" i="2"/>
  <c r="AK4" i="2"/>
  <c r="AL4" i="2"/>
  <c r="AM4" i="2"/>
  <c r="AH5" i="2"/>
  <c r="AI5" i="2"/>
  <c r="AJ5" i="2"/>
  <c r="AK5" i="2"/>
  <c r="AL5" i="2"/>
  <c r="AM5" i="2"/>
  <c r="AH6" i="2"/>
  <c r="AI6" i="2"/>
  <c r="AJ6" i="2"/>
  <c r="AK6" i="2"/>
  <c r="AL6" i="2"/>
  <c r="AM6" i="2"/>
  <c r="AH7" i="2"/>
  <c r="AI7" i="2"/>
  <c r="AJ7" i="2"/>
  <c r="AK7" i="2"/>
  <c r="AL7" i="2"/>
  <c r="AM7" i="2"/>
  <c r="AH8" i="2"/>
  <c r="AI8" i="2"/>
  <c r="AJ8" i="2"/>
  <c r="AK8" i="2"/>
  <c r="AL8" i="2"/>
  <c r="AM8" i="2"/>
  <c r="AH9" i="2"/>
  <c r="AI9" i="2"/>
  <c r="AJ9" i="2"/>
  <c r="AK9" i="2"/>
  <c r="AL9" i="2"/>
  <c r="AM9" i="2"/>
  <c r="AH10" i="2"/>
  <c r="AI10" i="2"/>
  <c r="AJ10" i="2"/>
  <c r="AK10" i="2"/>
  <c r="AL10" i="2"/>
  <c r="AM10" i="2"/>
  <c r="AH11" i="2"/>
  <c r="AI11" i="2"/>
  <c r="AJ11" i="2"/>
  <c r="AK11" i="2"/>
  <c r="AL11" i="2"/>
  <c r="AM11" i="2"/>
  <c r="AH12" i="2"/>
  <c r="AI12" i="2"/>
  <c r="AJ12" i="2"/>
  <c r="AK12" i="2"/>
  <c r="AL12" i="2"/>
  <c r="AM12" i="2"/>
  <c r="AH13" i="2"/>
  <c r="AI13" i="2"/>
  <c r="AJ13" i="2"/>
  <c r="AK13" i="2"/>
  <c r="AL13" i="2"/>
  <c r="AM13" i="2"/>
  <c r="AH14" i="2"/>
  <c r="AI14" i="2"/>
  <c r="AJ14" i="2"/>
  <c r="AK14" i="2"/>
  <c r="AL14" i="2"/>
  <c r="AM14" i="2"/>
  <c r="AH15" i="2"/>
  <c r="AI15" i="2"/>
  <c r="AJ15" i="2"/>
  <c r="AK15" i="2"/>
  <c r="AL15" i="2"/>
  <c r="AM15" i="2"/>
  <c r="AH16" i="2"/>
  <c r="AI16" i="2"/>
  <c r="AJ16" i="2"/>
  <c r="AK16" i="2"/>
  <c r="AL16" i="2"/>
  <c r="AM16" i="2"/>
  <c r="AH17" i="2"/>
  <c r="AI17" i="2"/>
  <c r="AJ17" i="2"/>
  <c r="AK17" i="2"/>
  <c r="AL17" i="2"/>
  <c r="AM17" i="2"/>
  <c r="AH18" i="2"/>
  <c r="AI18" i="2"/>
  <c r="AJ18" i="2"/>
  <c r="AK18" i="2"/>
  <c r="AL18" i="2"/>
  <c r="AM18" i="2"/>
  <c r="AH19" i="2"/>
  <c r="AI19" i="2"/>
  <c r="AJ19" i="2"/>
  <c r="AK19" i="2"/>
  <c r="AL19" i="2"/>
  <c r="AM19" i="2"/>
  <c r="AG3" i="2"/>
  <c r="AG4" i="2"/>
  <c r="AG5" i="2"/>
  <c r="AG6" i="2"/>
  <c r="AG7" i="2"/>
  <c r="AG8" i="2"/>
  <c r="AG9" i="2"/>
  <c r="AG10" i="2"/>
  <c r="AG11" i="2"/>
  <c r="AG12" i="2"/>
  <c r="AG13" i="2"/>
  <c r="AG14" i="2"/>
  <c r="AG15" i="2"/>
  <c r="AG16" i="2"/>
  <c r="AG17" i="2"/>
  <c r="AG18" i="2"/>
  <c r="AG19" i="2"/>
  <c r="AF3" i="2"/>
  <c r="AF4" i="2"/>
  <c r="AF5" i="2"/>
  <c r="AF6" i="2"/>
  <c r="AF7" i="2"/>
  <c r="AF8" i="2"/>
  <c r="AF9" i="2"/>
  <c r="AF10" i="2"/>
  <c r="AF11" i="2"/>
  <c r="AF12" i="2"/>
  <c r="AF13" i="2"/>
  <c r="AF14" i="2"/>
  <c r="AF15" i="2"/>
  <c r="AF16" i="2"/>
  <c r="AF17" i="2"/>
  <c r="AF18" i="2"/>
  <c r="AF19" i="2"/>
  <c r="AE4" i="2"/>
  <c r="AE5" i="2"/>
  <c r="AE6" i="2"/>
  <c r="AE7" i="2"/>
  <c r="AE8" i="2"/>
  <c r="AE9" i="2"/>
  <c r="AE10" i="2"/>
  <c r="AE11" i="2"/>
  <c r="AE12" i="2"/>
  <c r="AE13" i="2"/>
  <c r="AE14" i="2"/>
  <c r="AE15" i="2"/>
  <c r="AE16" i="2"/>
  <c r="AE17" i="2"/>
  <c r="AE18" i="2"/>
  <c r="AE19" i="2"/>
  <c r="AE3" i="2"/>
  <c r="E4" i="2"/>
  <c r="E5" i="2"/>
  <c r="E6" i="2"/>
  <c r="E7" i="2"/>
  <c r="E8" i="2"/>
  <c r="E9" i="2"/>
  <c r="E10" i="2"/>
  <c r="E11" i="2"/>
  <c r="E12" i="2"/>
  <c r="E13" i="2"/>
  <c r="E14" i="2"/>
  <c r="E15" i="2"/>
  <c r="E16" i="2"/>
  <c r="E17" i="2"/>
  <c r="E18" i="2"/>
  <c r="E19" i="2"/>
  <c r="E3" i="2"/>
  <c r="F19" i="2"/>
  <c r="F18" i="2"/>
  <c r="F17" i="2"/>
  <c r="F16" i="2"/>
  <c r="F15" i="2"/>
  <c r="F14" i="2"/>
  <c r="F13" i="2"/>
  <c r="F12" i="2"/>
  <c r="F11" i="2"/>
  <c r="F10" i="2"/>
  <c r="F9" i="2"/>
  <c r="F8" i="2"/>
  <c r="F7" i="2"/>
  <c r="F6" i="2"/>
  <c r="F5" i="2"/>
  <c r="F4" i="2"/>
  <c r="F3" i="2"/>
  <c r="E15" i="1"/>
  <c r="E14" i="1"/>
  <c r="E13" i="1"/>
  <c r="C16" i="1"/>
  <c r="C14" i="1"/>
  <c r="C13" i="1"/>
  <c r="C15" i="1"/>
  <c r="B5" i="1"/>
  <c r="C5" i="1"/>
  <c r="H16" i="2" l="1"/>
  <c r="J16" i="2" s="1"/>
  <c r="L16" i="2" s="1"/>
  <c r="N16" i="2" s="1"/>
  <c r="P16" i="2" s="1"/>
  <c r="R16" i="2" s="1"/>
  <c r="T16" i="2" s="1"/>
  <c r="V16" i="2" s="1"/>
  <c r="X16" i="2" s="1"/>
  <c r="H8" i="2"/>
  <c r="J8" i="2" s="1"/>
  <c r="L8" i="2" s="1"/>
  <c r="N8" i="2" s="1"/>
  <c r="P8" i="2" s="1"/>
  <c r="R8" i="2" s="1"/>
  <c r="T8" i="2" s="1"/>
  <c r="V8" i="2" s="1"/>
  <c r="X8" i="2" s="1"/>
  <c r="H10" i="2"/>
  <c r="J10" i="2" s="1"/>
  <c r="L10" i="2" s="1"/>
  <c r="N10" i="2" s="1"/>
  <c r="P10" i="2" s="1"/>
  <c r="R10" i="2" s="1"/>
  <c r="T10" i="2" s="1"/>
  <c r="V10" i="2" s="1"/>
  <c r="X10" i="2" s="1"/>
  <c r="H15" i="2"/>
  <c r="J15" i="2" s="1"/>
  <c r="L15" i="2" s="1"/>
  <c r="N15" i="2" s="1"/>
  <c r="P15" i="2" s="1"/>
  <c r="R15" i="2" s="1"/>
  <c r="T15" i="2" s="1"/>
  <c r="V15" i="2" s="1"/>
  <c r="X15" i="2" s="1"/>
  <c r="H7" i="2"/>
  <c r="J7" i="2" s="1"/>
  <c r="L7" i="2" s="1"/>
  <c r="N7" i="2" s="1"/>
  <c r="P7" i="2" s="1"/>
  <c r="R7" i="2" s="1"/>
  <c r="T7" i="2" s="1"/>
  <c r="V7" i="2" s="1"/>
  <c r="X7" i="2" s="1"/>
  <c r="H12" i="2"/>
  <c r="J12" i="2" s="1"/>
  <c r="L12" i="2" s="1"/>
  <c r="N12" i="2" s="1"/>
  <c r="P12" i="2" s="1"/>
  <c r="R12" i="2" s="1"/>
  <c r="T12" i="2" s="1"/>
  <c r="V12" i="2" s="1"/>
  <c r="X12" i="2" s="1"/>
  <c r="H19" i="2"/>
  <c r="J19" i="2" s="1"/>
  <c r="L19" i="2" s="1"/>
  <c r="N19" i="2" s="1"/>
  <c r="P19" i="2" s="1"/>
  <c r="R19" i="2" s="1"/>
  <c r="T19" i="2" s="1"/>
  <c r="H11" i="2"/>
  <c r="J11" i="2" s="1"/>
  <c r="L11" i="2" s="1"/>
  <c r="N11" i="2" s="1"/>
  <c r="P11" i="2" s="1"/>
  <c r="R11" i="2" s="1"/>
  <c r="T11" i="2" s="1"/>
  <c r="V11" i="2" s="1"/>
  <c r="X11" i="2" s="1"/>
  <c r="H9" i="2"/>
  <c r="J9" i="2" s="1"/>
  <c r="L9" i="2" s="1"/>
  <c r="N9" i="2" s="1"/>
  <c r="P9" i="2" s="1"/>
  <c r="R9" i="2" s="1"/>
  <c r="T9" i="2" s="1"/>
  <c r="V9" i="2" s="1"/>
  <c r="X9" i="2" s="1"/>
  <c r="H13" i="2"/>
  <c r="J13" i="2" s="1"/>
  <c r="L13" i="2" s="1"/>
  <c r="N13" i="2" s="1"/>
  <c r="P13" i="2" s="1"/>
  <c r="R13" i="2" s="1"/>
  <c r="T13" i="2" s="1"/>
  <c r="V13" i="2" s="1"/>
  <c r="X13" i="2" s="1"/>
  <c r="H14" i="2"/>
  <c r="J14" i="2" s="1"/>
  <c r="L14" i="2" s="1"/>
  <c r="N14" i="2" s="1"/>
  <c r="P14" i="2" s="1"/>
  <c r="R14" i="2" s="1"/>
  <c r="T14" i="2" s="1"/>
  <c r="V14" i="2" s="1"/>
  <c r="X14" i="2" s="1"/>
  <c r="H18" i="2"/>
  <c r="J18" i="2" s="1"/>
  <c r="L18" i="2" s="1"/>
  <c r="N18" i="2" s="1"/>
  <c r="P18" i="2" s="1"/>
  <c r="R18" i="2" s="1"/>
  <c r="T18" i="2" s="1"/>
  <c r="V18" i="2" s="1"/>
  <c r="X18" i="2" s="1"/>
  <c r="H17" i="2"/>
  <c r="J17" i="2" s="1"/>
  <c r="L17" i="2" s="1"/>
  <c r="N17" i="2" s="1"/>
  <c r="P17" i="2" s="1"/>
  <c r="R17" i="2" s="1"/>
  <c r="T17" i="2" s="1"/>
  <c r="V17" i="2" s="1"/>
  <c r="X17" i="2" s="1"/>
  <c r="H6" i="2"/>
  <c r="H5" i="2"/>
  <c r="J5" i="2" s="1"/>
  <c r="L5" i="2" s="1"/>
  <c r="N5" i="2" s="1"/>
  <c r="P5" i="2" s="1"/>
  <c r="R5" i="2" s="1"/>
  <c r="T5" i="2" s="1"/>
  <c r="V5" i="2" s="1"/>
  <c r="X5" i="2" s="1"/>
  <c r="H4" i="2"/>
  <c r="J4" i="2" s="1"/>
  <c r="L4" i="2" s="1"/>
  <c r="N4" i="2" s="1"/>
  <c r="P4" i="2" s="1"/>
  <c r="R4" i="2" s="1"/>
  <c r="T4" i="2" s="1"/>
  <c r="V4" i="2" s="1"/>
  <c r="X4" i="2" s="1"/>
  <c r="H3" i="2"/>
  <c r="J6" i="2" l="1"/>
  <c r="L6" i="2" s="1"/>
  <c r="N6" i="2" s="1"/>
  <c r="P6" i="2" s="1"/>
  <c r="R6" i="2" s="1"/>
  <c r="T6" i="2" s="1"/>
  <c r="V6" i="2" s="1"/>
  <c r="X6" i="2" s="1"/>
  <c r="I21" i="2"/>
  <c r="I22" i="2" s="1"/>
  <c r="J3" i="2"/>
  <c r="L3" i="2" s="1"/>
  <c r="N3" i="2" s="1"/>
  <c r="P3" i="2" s="1"/>
  <c r="R3" i="2" s="1"/>
  <c r="T3" i="2" s="1"/>
  <c r="V3" i="2" s="1"/>
  <c r="X3" i="2" s="1"/>
  <c r="V19" i="2" l="1"/>
  <c r="X19" i="2" s="1"/>
</calcChain>
</file>

<file path=xl/sharedStrings.xml><?xml version="1.0" encoding="utf-8"?>
<sst xmlns="http://schemas.openxmlformats.org/spreadsheetml/2006/main" count="204" uniqueCount="136">
  <si>
    <t xml:space="preserve">ABILITA' </t>
  </si>
  <si>
    <t>Tipo</t>
  </si>
  <si>
    <t>Rari</t>
  </si>
  <si>
    <t>Esotici</t>
  </si>
  <si>
    <t>Leggendari</t>
  </si>
  <si>
    <t>CD</t>
  </si>
  <si>
    <t>Con Addestramento</t>
  </si>
  <si>
    <t>Senza Addestramento</t>
  </si>
  <si>
    <t>Non si può valutare</t>
  </si>
  <si>
    <t>Valore oggetto</t>
  </si>
  <si>
    <t>Risultato dado</t>
  </si>
  <si>
    <t>CALCOLO MONETE</t>
  </si>
  <si>
    <t xml:space="preserve">Valore </t>
  </si>
  <si>
    <t>Somma</t>
  </si>
  <si>
    <t>Sottrazione</t>
  </si>
  <si>
    <t>TOTALE</t>
  </si>
  <si>
    <t>VALUTARE</t>
  </si>
  <si>
    <t>ARTIGIANATO</t>
  </si>
  <si>
    <t>OGGETTO</t>
  </si>
  <si>
    <t>VALORE MO</t>
  </si>
  <si>
    <t>VALORE MA</t>
  </si>
  <si>
    <t>COSTO Mat. P.</t>
  </si>
  <si>
    <t>Acido</t>
  </si>
  <si>
    <t>Alchimia</t>
  </si>
  <si>
    <t>RISULTATO</t>
  </si>
  <si>
    <t>PROVA</t>
  </si>
  <si>
    <t>Bastone di fumo,     fuoco dell'alchimista, tizzone ardente</t>
  </si>
  <si>
    <t>Antitossina, borsa dell'impedimento, pietra del tuono, verga del sole</t>
  </si>
  <si>
    <t>Arco lungo o arco corto</t>
  </si>
  <si>
    <t>Arco lungo composito o arco lungo composito</t>
  </si>
  <si>
    <t>Balestra</t>
  </si>
  <si>
    <t>Arma semplice da mischia o da lancio</t>
  </si>
  <si>
    <t>Arma da guerra da mischia o da lancio</t>
  </si>
  <si>
    <t>Arma esotica da mischia  o da lancio</t>
  </si>
  <si>
    <t>Trappola meccanica</t>
  </si>
  <si>
    <t>Oggetto molto semplice (cucchiaio di legno)</t>
  </si>
  <si>
    <t>Oggetto tipico (pentola di ferro)</t>
  </si>
  <si>
    <t>Oggetto di alta qualità (campana)</t>
  </si>
  <si>
    <t>Oggetto complesso o superiore (serratura)</t>
  </si>
  <si>
    <t>Fabbricare armature</t>
  </si>
  <si>
    <t>Costruire archi</t>
  </si>
  <si>
    <t>Fabbricare armi</t>
  </si>
  <si>
    <t>Costruire trappole</t>
  </si>
  <si>
    <t>Variabile</t>
  </si>
  <si>
    <t>Armatura o scudo (10 + bonus alla CA</t>
  </si>
  <si>
    <t>Arco lungo composito o arco lungo composito con alto valore di Forza 15 + (2 x bonus For)</t>
  </si>
  <si>
    <t>RACCOGLIERE INFORMAZIONI</t>
  </si>
  <si>
    <t>EFFETTI</t>
  </si>
  <si>
    <t>RITENTARE</t>
  </si>
  <si>
    <t>TEMPO</t>
  </si>
  <si>
    <t>Tipicamente 1d4 + 1 ora</t>
  </si>
  <si>
    <t>Si ma ci vuole tempo per ogni prova e i personaggi possono attirare l'attenzione.</t>
  </si>
  <si>
    <t>Informazioni locali</t>
  </si>
  <si>
    <t>Informazioni particolari</t>
  </si>
  <si>
    <t>15-25</t>
  </si>
  <si>
    <t>Se i personaggi cercano notizie particolari o specifiche la CD varia ("Qual' è la strada per le rovine?", "Cosa puoi dirmi sulla spada del capitano delle guardie", ottenere una mappa ecc.)</t>
  </si>
  <si>
    <t>Varia</t>
  </si>
  <si>
    <t>SOPRAVVIVENZA</t>
  </si>
  <si>
    <t>CD di sopravvivenza</t>
  </si>
  <si>
    <t>Azione</t>
  </si>
  <si>
    <t>Cavarsela in territori selvaggi. Il personaggio si muove alla metà della velocità su terra mentre caccia e saccheggia. Egli può fornire cibo e acqua per un'altra persona per ogni 2 punti con cui il risultato della prova supera 10</t>
  </si>
  <si>
    <t>Risultato prova</t>
  </si>
  <si>
    <t>Il personaggio guadagna un bonus di +2 a tutti i tiri salvezza sulla Tempra contro avverse condizioni atrmosferiche mentre si muove fino alla metà della velocità su terra, o un bonus di +4 se rimane fermo. Egli può garantire lo stesso bonus a un altro personaggio per ogni punto con cui il risultato della prova supera 15</t>
  </si>
  <si>
    <t>Risultato</t>
  </si>
  <si>
    <t>Smarrimento</t>
  </si>
  <si>
    <t>Se esistono le condizioni che rendono possibile lo smarrimento, il personaggio che guida il cammino deve superare una prova di Sopravvivenza, altrimenti si perderà. La difficoltà di questa prova dipende dal terreno, dalle condizioni di visibilità e dal fatto di possedere o meno una mappa dell'area che si attraversa.</t>
  </si>
  <si>
    <t>Tipo di terreno</t>
  </si>
  <si>
    <t>CD Sopravvivenza</t>
  </si>
  <si>
    <t>Brughiera o collina, mappa</t>
  </si>
  <si>
    <t>Montagna, mappa</t>
  </si>
  <si>
    <t>Brughiera o collina, senza mappa</t>
  </si>
  <si>
    <t>Scarsa visibilità</t>
  </si>
  <si>
    <t>Montagna, senza mappa</t>
  </si>
  <si>
    <t>Foresta</t>
  </si>
  <si>
    <t>Il personaggio evita di perdersi ed evita i pericoli naturali, come le sabbe mobili.</t>
  </si>
  <si>
    <t>Predire il tempo fino a 24 ore in anticipo. Per ogni 5 punti con cui il risultato della prova di Sopravvivenza super il 15, si può predire il tempo per un ulteriore giorno in anticipo.</t>
  </si>
  <si>
    <t>Valore</t>
  </si>
  <si>
    <t>Oggetti comuni o ben conosciuti</t>
  </si>
  <si>
    <t>1° GIORNO</t>
  </si>
  <si>
    <t>2° GIORNO</t>
  </si>
  <si>
    <t>3° GIORNO</t>
  </si>
  <si>
    <t>4° GIORNO</t>
  </si>
  <si>
    <t>PROFESSIONE</t>
  </si>
  <si>
    <t>20</t>
  </si>
  <si>
    <t>0-3</t>
  </si>
  <si>
    <t>4-7</t>
  </si>
  <si>
    <t>8-11</t>
  </si>
  <si>
    <t>12-15</t>
  </si>
  <si>
    <t>16-19</t>
  </si>
  <si>
    <t>1°</t>
  </si>
  <si>
    <t>Nessun grado</t>
  </si>
  <si>
    <t>2°</t>
  </si>
  <si>
    <t>3°</t>
  </si>
  <si>
    <t>4°</t>
  </si>
  <si>
    <t>5°</t>
  </si>
  <si>
    <t>Chi vive nel tuo paese e nelle zone limitrofe sanno che offri quel servizio, alcuni iniziano ad affidarsi a te.</t>
  </si>
  <si>
    <t>Il tuo nome inizia ad entrare nelle città partendo dai bassifondi.</t>
  </si>
  <si>
    <t>Sei diventato un esperto, anche i re ti vorrebbero a corte per i tuoi servigi.</t>
  </si>
  <si>
    <t>Nessuna</t>
  </si>
  <si>
    <t>Villaggi e paesini</t>
  </si>
  <si>
    <t>Villaggio dove vivi</t>
  </si>
  <si>
    <t>Bassifondi delle città</t>
  </si>
  <si>
    <t>Zone ricche delle città</t>
  </si>
  <si>
    <t>Corte del regno</t>
  </si>
  <si>
    <t>GRADI SPESI</t>
  </si>
  <si>
    <t>LIVELLO DI PRESTIGIO</t>
  </si>
  <si>
    <t>BENEFICI</t>
  </si>
  <si>
    <t>TASSO DI INTERESSE SUL LAVORO</t>
  </si>
  <si>
    <t>AIUTO ED INFORMAZIONI AGGIUNTIVE</t>
  </si>
  <si>
    <t>Il tuo paese e i paesi limitrofi sanno che offri quel servizio e si affidano a te.</t>
  </si>
  <si>
    <t>allevatore, barcaiolo, birraio, boscaiolo, cacciatore, carovaniere, carrettiere, commerciante conciatore, contabile, contadino, cuoco, erborista, facchino, farmacista, guida ingegnere d'assedio, locandiere, marinaio, minatore, mugnaio, oste, pastore, pescatore, scrivano, stalliere, taglialegna.</t>
  </si>
  <si>
    <t>Stai facendo un ottimo lavoro, il tuo nome e la tua fama sono arrivati li dove sono i soldi, il tuo nome riecheggia tra i nobili.</t>
  </si>
  <si>
    <t>5° GIORNO</t>
  </si>
  <si>
    <t>OGGETTO PERFETTO</t>
  </si>
  <si>
    <t>FISSA</t>
  </si>
  <si>
    <t>Per creare un oggetto perfetto lo si deve creare come se fosse un oggetto distinto. La CD per crearlo è 20 ed il costo è di 300 MO per un arma e 150 MO per un'armatura o uno scudo. Il costo in materie prima è 1/3 del costo base. Una volta realizzata la componente base e la componente perfetta, l'oggetto perfetto è stato creato.</t>
  </si>
  <si>
    <t>6° GIORNO</t>
  </si>
  <si>
    <t>7° GIORNO</t>
  </si>
  <si>
    <t>8° GIORNO</t>
  </si>
  <si>
    <t>9° GIORNO</t>
  </si>
  <si>
    <t>MOLTIPLICATORI</t>
  </si>
  <si>
    <t>Giorno 1</t>
  </si>
  <si>
    <t>Giorno 2</t>
  </si>
  <si>
    <t>Giorno 3</t>
  </si>
  <si>
    <t>Giorno 4</t>
  </si>
  <si>
    <t>Giorno 5</t>
  </si>
  <si>
    <t>Giorno 6</t>
  </si>
  <si>
    <t>Giorno 7</t>
  </si>
  <si>
    <t>Giorno 8</t>
  </si>
  <si>
    <t>Giorno 9</t>
  </si>
  <si>
    <t>CREAZIONE OGGETTI MAGICI</t>
  </si>
  <si>
    <t>COSTO PE</t>
  </si>
  <si>
    <t>CREAZIONE OGGETTI MAGICI Artefice</t>
  </si>
  <si>
    <t>CREAZIONE OGGETTI MAGICI Artefice + artigiano magico</t>
  </si>
  <si>
    <t>Nessuno sa che svolgi quella professione. Ad esempio la svolgi nel tuo seminterrato senza pubblicizzarlo in alcun modo.</t>
  </si>
  <si>
    <r>
      <t xml:space="preserve">Spendendo qualche MO e facendosi degli amici, offrendo da bere e mangiare, ci si può fare un'idea generale delle notizie principali in città, se non ci sono ovvie ragione per cui le informazioni debbano essere negate (Inimicizia razziale, incapacità di parlare il linguaggio locale ecc.)                                                                                               </t>
    </r>
    <r>
      <rPr>
        <u/>
        <sz val="11"/>
        <color theme="1"/>
        <rFont val="Calibri"/>
        <family val="2"/>
        <scheme val="minor"/>
      </rPr>
      <t>Più è alta la prova e migliori sono le informazioni.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</si>
</sst>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 _€_-;\-* #,##0.00\ _€_-;_-* &quot;-&quot;??\ _€_-;_-@_-"/>
    <numFmt numFmtId="165" formatCode="00.00.00"/>
    <numFmt numFmtId="166" formatCode="_-* ##,#00.00.00"/>
    <numFmt numFmtId="167" formatCode="_-* ##,#00.0.0"/>
    <numFmt numFmtId="168" formatCode="_-* ##,#00.00"/>
    <numFmt numFmtId="169" formatCode="_-* ##,#00.00;[Red]\-\ #,##0.00"/>
    <numFmt numFmtId="170" formatCode="_-* #,##0\ _€_-;\-* #,##0\ _€_-;_-* &quot;-&quot;??\ _€_-;_-@_-"/>
    <numFmt numFmtId="171" formatCode="_-* #,##0.000\ _€_-;\-* #,##0.000\ _€_-;_-* &quot;-&quot;???\ _€_-;_-@_-"/>
    <numFmt numFmtId="172" formatCode="_-* #,##0.0.0;[Red]\-\ #,##0.0.0"/>
    <numFmt numFmtId="173" formatCode="_-* ##,#00.0.0;[Red]\-\ #,##0.0.0"/>
    <numFmt numFmtId="174" formatCode="_-* ##,#00"/>
    <numFmt numFmtId="175" formatCode="#,##0_ ;\-#,##0\ "/>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22"/>
      <color theme="1"/>
      <name val="Calibri"/>
      <family val="2"/>
      <scheme val="minor"/>
    </font>
    <font>
      <u/>
      <sz val="11"/>
      <color theme="1"/>
      <name val="Calibri"/>
      <family val="2"/>
      <scheme val="minor"/>
    </font>
    <font>
      <b/>
      <sz val="11"/>
      <name val="Calibri"/>
      <family val="2"/>
      <scheme val="minor"/>
    </font>
    <font>
      <sz val="11"/>
      <name val="Calibri"/>
      <family val="2"/>
      <scheme val="minor"/>
    </font>
    <font>
      <sz val="10"/>
      <color theme="1"/>
      <name val="Calibri"/>
      <family val="2"/>
      <scheme val="minor"/>
    </font>
  </fonts>
  <fills count="2">
    <fill>
      <patternFill patternType="none"/>
    </fill>
    <fill>
      <patternFill patternType="gray125"/>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right/>
      <top style="thin">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indexed="64"/>
      </right>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ck">
        <color indexed="64"/>
      </left>
      <right/>
      <top style="medium">
        <color indexed="64"/>
      </top>
      <bottom style="medium">
        <color indexed="64"/>
      </bottom>
      <diagonal/>
    </border>
    <border>
      <left style="thick">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s>
  <cellStyleXfs count="1">
    <xf numFmtId="0" fontId="0" fillId="0" borderId="0"/>
  </cellStyleXfs>
  <cellXfs count="229">
    <xf numFmtId="0" fontId="0" fillId="0" borderId="0" xfId="0"/>
    <xf numFmtId="0" fontId="0" fillId="0" borderId="0" xfId="0" applyAlignment="1">
      <alignment horizontal="center"/>
    </xf>
    <xf numFmtId="165" fontId="0" fillId="0" borderId="0" xfId="0" applyNumberFormat="1"/>
    <xf numFmtId="0" fontId="0" fillId="0" borderId="0" xfId="0"/>
    <xf numFmtId="166" fontId="0" fillId="0" borderId="0" xfId="0" applyNumberFormat="1"/>
    <xf numFmtId="0" fontId="1" fillId="0" borderId="3" xfId="0" applyFont="1" applyBorder="1"/>
    <xf numFmtId="0" fontId="1" fillId="0" borderId="4" xfId="0" applyFont="1" applyBorder="1"/>
    <xf numFmtId="0" fontId="1" fillId="0" borderId="6" xfId="0" applyFont="1" applyBorder="1" applyAlignment="1">
      <alignment horizontal="center"/>
    </xf>
    <xf numFmtId="0" fontId="0" fillId="0" borderId="8" xfId="0" applyBorder="1" applyAlignment="1">
      <alignment wrapText="1"/>
    </xf>
    <xf numFmtId="0" fontId="0" fillId="0" borderId="8" xfId="0" applyBorder="1"/>
    <xf numFmtId="0" fontId="1" fillId="0" borderId="1" xfId="0" applyFont="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xf numFmtId="165" fontId="0" fillId="0" borderId="1" xfId="0" applyNumberFormat="1" applyBorder="1"/>
    <xf numFmtId="0" fontId="1" fillId="0" borderId="1" xfId="0" applyFont="1" applyBorder="1"/>
    <xf numFmtId="167" fontId="0" fillId="0" borderId="1" xfId="0" applyNumberFormat="1" applyBorder="1"/>
    <xf numFmtId="167" fontId="0" fillId="0" borderId="0" xfId="0" applyNumberFormat="1"/>
    <xf numFmtId="168" fontId="0" fillId="0" borderId="0" xfId="0" applyNumberFormat="1"/>
    <xf numFmtId="0" fontId="0" fillId="0" borderId="19" xfId="0"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vertical="center" wrapText="1"/>
    </xf>
    <xf numFmtId="49" fontId="0" fillId="0" borderId="0" xfId="0" applyNumberFormat="1" applyBorder="1" applyAlignment="1">
      <alignment horizontal="center" vertical="center"/>
    </xf>
    <xf numFmtId="0" fontId="0" fillId="0" borderId="22" xfId="0" applyBorder="1"/>
    <xf numFmtId="0" fontId="0" fillId="0" borderId="22" xfId="0" applyBorder="1" applyAlignment="1">
      <alignment vertical="top" wrapText="1"/>
    </xf>
    <xf numFmtId="0" fontId="0" fillId="0" borderId="22" xfId="0" applyBorder="1" applyAlignment="1">
      <alignment wrapText="1"/>
    </xf>
    <xf numFmtId="0" fontId="0" fillId="0" borderId="24" xfId="0" applyBorder="1" applyAlignment="1">
      <alignment wrapText="1"/>
    </xf>
    <xf numFmtId="0" fontId="0" fillId="0" borderId="25" xfId="0" applyBorder="1" applyAlignment="1">
      <alignment horizontal="left" vertical="center" wrapText="1"/>
    </xf>
    <xf numFmtId="0" fontId="0" fillId="0" borderId="24" xfId="0" applyBorder="1" applyAlignment="1">
      <alignment vertical="top"/>
    </xf>
    <xf numFmtId="0" fontId="0" fillId="0" borderId="25" xfId="0" applyBorder="1" applyAlignment="1">
      <alignment horizontal="center" vertical="top"/>
    </xf>
    <xf numFmtId="167" fontId="0" fillId="0" borderId="25" xfId="0" applyNumberFormat="1" applyBorder="1" applyAlignment="1">
      <alignment horizontal="left" vertical="top"/>
    </xf>
    <xf numFmtId="167" fontId="0" fillId="0" borderId="26" xfId="0" applyNumberFormat="1" applyBorder="1" applyAlignment="1">
      <alignment vertical="top" wrapText="1"/>
    </xf>
    <xf numFmtId="0" fontId="0" fillId="0" borderId="27" xfId="0" applyBorder="1"/>
    <xf numFmtId="0" fontId="0" fillId="0" borderId="28" xfId="0" applyBorder="1"/>
    <xf numFmtId="0" fontId="0" fillId="0" borderId="27" xfId="0" applyBorder="1" applyAlignment="1">
      <alignment vertical="top"/>
    </xf>
    <xf numFmtId="0" fontId="0" fillId="0" borderId="28" xfId="0" applyBorder="1" applyAlignment="1">
      <alignment horizontal="center" vertical="top"/>
    </xf>
    <xf numFmtId="167" fontId="0" fillId="0" borderId="28" xfId="0" applyNumberFormat="1" applyBorder="1" applyAlignment="1">
      <alignment vertical="top" wrapText="1"/>
    </xf>
    <xf numFmtId="167" fontId="0" fillId="0" borderId="29" xfId="0" applyNumberFormat="1" applyBorder="1" applyAlignment="1">
      <alignment vertical="top" wrapText="1"/>
    </xf>
    <xf numFmtId="167" fontId="1" fillId="0" borderId="4" xfId="0" applyNumberFormat="1" applyFont="1" applyBorder="1" applyAlignment="1">
      <alignment horizontal="center"/>
    </xf>
    <xf numFmtId="0" fontId="0" fillId="0" borderId="0" xfId="0" applyBorder="1"/>
    <xf numFmtId="0" fontId="0" fillId="0" borderId="1" xfId="0" applyBorder="1"/>
    <xf numFmtId="0" fontId="5" fillId="0" borderId="30" xfId="0" applyFont="1" applyBorder="1" applyAlignment="1">
      <alignment horizontal="center"/>
    </xf>
    <xf numFmtId="0" fontId="5" fillId="0" borderId="4" xfId="0" applyFont="1" applyBorder="1" applyAlignment="1">
      <alignment horizontal="center"/>
    </xf>
    <xf numFmtId="0" fontId="6" fillId="0" borderId="19" xfId="0" applyFont="1" applyBorder="1" applyAlignment="1">
      <alignment horizontal="center" vertical="center"/>
    </xf>
    <xf numFmtId="0" fontId="6" fillId="0" borderId="25" xfId="0" applyFont="1" applyBorder="1" applyAlignment="1">
      <alignment horizontal="center" vertical="center"/>
    </xf>
    <xf numFmtId="0" fontId="0" fillId="0" borderId="7" xfId="0" applyBorder="1"/>
    <xf numFmtId="0" fontId="1" fillId="0" borderId="16" xfId="0" applyFont="1" applyFill="1" applyBorder="1"/>
    <xf numFmtId="168" fontId="1" fillId="0" borderId="16" xfId="0" applyNumberFormat="1" applyFont="1" applyBorder="1"/>
    <xf numFmtId="0" fontId="1" fillId="0" borderId="1" xfId="0" applyFont="1" applyBorder="1" applyAlignment="1"/>
    <xf numFmtId="0" fontId="0" fillId="0" borderId="8" xfId="0" applyFill="1" applyBorder="1"/>
    <xf numFmtId="0" fontId="0" fillId="0" borderId="9" xfId="0" applyFill="1" applyBorder="1"/>
    <xf numFmtId="0" fontId="0" fillId="0" borderId="44"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0" xfId="0" applyAlignment="1">
      <alignment horizontal="center" vertical="center"/>
    </xf>
    <xf numFmtId="1" fontId="0" fillId="0" borderId="0" xfId="0" applyNumberFormat="1"/>
    <xf numFmtId="170" fontId="0" fillId="0" borderId="0" xfId="0" applyNumberFormat="1" applyAlignment="1">
      <alignment horizontal="center" vertical="center"/>
    </xf>
    <xf numFmtId="171" fontId="0" fillId="0" borderId="0" xfId="0" applyNumberFormat="1"/>
    <xf numFmtId="172" fontId="6" fillId="0" borderId="29" xfId="0" applyNumberFormat="1" applyFont="1"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xf>
    <xf numFmtId="174" fontId="0" fillId="0" borderId="1" xfId="0" applyNumberFormat="1" applyBorder="1"/>
    <xf numFmtId="0" fontId="0" fillId="0" borderId="19" xfId="0" applyBorder="1" applyAlignment="1">
      <alignment horizontal="center" vertical="center"/>
    </xf>
    <xf numFmtId="49" fontId="0" fillId="0" borderId="0" xfId="0" applyNumberFormat="1"/>
    <xf numFmtId="0" fontId="0" fillId="0" borderId="0" xfId="0" applyAlignment="1"/>
    <xf numFmtId="0" fontId="0" fillId="0" borderId="0" xfId="0" applyFill="1" applyBorder="1" applyAlignment="1">
      <alignment wrapText="1"/>
    </xf>
    <xf numFmtId="0" fontId="1" fillId="0" borderId="0" xfId="0" applyFont="1" applyAlignment="1">
      <alignment horizontal="center" vertical="center" wrapText="1"/>
    </xf>
    <xf numFmtId="0" fontId="7" fillId="0" borderId="6" xfId="0" applyFont="1" applyBorder="1" applyAlignment="1">
      <alignment vertical="top" wrapText="1"/>
    </xf>
    <xf numFmtId="0" fontId="7" fillId="0" borderId="50" xfId="0" applyFont="1" applyBorder="1" applyAlignment="1">
      <alignment vertical="top" wrapText="1"/>
    </xf>
    <xf numFmtId="0" fontId="7" fillId="0" borderId="51" xfId="0" applyFont="1" applyBorder="1" applyAlignment="1">
      <alignment vertical="top" wrapText="1"/>
    </xf>
    <xf numFmtId="0" fontId="1" fillId="0" borderId="0" xfId="0" applyFont="1" applyBorder="1" applyAlignment="1">
      <alignment horizontal="center" vertical="center" wrapText="1"/>
    </xf>
    <xf numFmtId="0" fontId="0" fillId="0" borderId="0" xfId="0" applyBorder="1" applyAlignment="1"/>
    <xf numFmtId="49" fontId="0" fillId="0" borderId="0" xfId="0" applyNumberFormat="1" applyBorder="1"/>
    <xf numFmtId="0" fontId="0" fillId="0" borderId="49" xfId="0" applyBorder="1" applyAlignment="1">
      <alignment horizontal="center" vertical="center"/>
    </xf>
    <xf numFmtId="0" fontId="0" fillId="0" borderId="37" xfId="0" applyBorder="1" applyAlignment="1">
      <alignment horizontal="left" vertical="center" wrapText="1"/>
    </xf>
    <xf numFmtId="49" fontId="0" fillId="0" borderId="6" xfId="0" applyNumberFormat="1" applyBorder="1" applyAlignment="1">
      <alignment horizontal="center" vertical="center"/>
    </xf>
    <xf numFmtId="0" fontId="0" fillId="0" borderId="51" xfId="0" applyBorder="1" applyAlignment="1">
      <alignment horizontal="left" vertical="center" wrapText="1"/>
    </xf>
    <xf numFmtId="0" fontId="0" fillId="0" borderId="53" xfId="0" applyBorder="1" applyAlignment="1">
      <alignment horizontal="center" vertical="center"/>
    </xf>
    <xf numFmtId="0" fontId="0" fillId="0" borderId="54" xfId="0" applyBorder="1" applyAlignment="1">
      <alignment horizontal="center" vertical="center"/>
    </xf>
    <xf numFmtId="9" fontId="0" fillId="0" borderId="42" xfId="0" applyNumberFormat="1" applyBorder="1" applyAlignment="1">
      <alignment horizontal="center" vertical="center"/>
    </xf>
    <xf numFmtId="9" fontId="0" fillId="0" borderId="36" xfId="0" applyNumberFormat="1" applyBorder="1" applyAlignment="1">
      <alignment horizontal="center" vertical="center"/>
    </xf>
    <xf numFmtId="9" fontId="0" fillId="0" borderId="36" xfId="0" applyNumberFormat="1" applyFill="1" applyBorder="1" applyAlignment="1">
      <alignment horizontal="center" vertical="center" wrapText="1"/>
    </xf>
    <xf numFmtId="9" fontId="0" fillId="0" borderId="19" xfId="0" applyNumberFormat="1" applyBorder="1" applyAlignment="1">
      <alignment horizontal="center" vertical="center"/>
    </xf>
    <xf numFmtId="49" fontId="0" fillId="0" borderId="8" xfId="0" applyNumberFormat="1" applyBorder="1" applyAlignment="1">
      <alignment horizontal="center" vertical="center"/>
    </xf>
    <xf numFmtId="0" fontId="0" fillId="0" borderId="13" xfId="0" applyBorder="1" applyAlignment="1">
      <alignment horizontal="left" vertical="center" wrapText="1"/>
    </xf>
    <xf numFmtId="49" fontId="0" fillId="0" borderId="7" xfId="0" applyNumberFormat="1" applyBorder="1" applyAlignment="1">
      <alignment horizontal="center" vertical="center"/>
    </xf>
    <xf numFmtId="0" fontId="0" fillId="0" borderId="12" xfId="0" applyFill="1" applyBorder="1" applyAlignment="1">
      <alignment horizontal="left" vertical="center" wrapText="1"/>
    </xf>
    <xf numFmtId="0" fontId="0" fillId="0" borderId="12" xfId="0" applyBorder="1" applyAlignment="1">
      <alignment horizontal="left" vertical="center" wrapText="1"/>
    </xf>
    <xf numFmtId="0" fontId="0" fillId="0" borderId="55" xfId="0" applyBorder="1" applyAlignment="1">
      <alignment horizontal="center" vertical="center"/>
    </xf>
    <xf numFmtId="9" fontId="0" fillId="0" borderId="56" xfId="0" applyNumberFormat="1" applyBorder="1" applyAlignment="1">
      <alignment horizontal="center" vertical="center"/>
    </xf>
    <xf numFmtId="0" fontId="7" fillId="0" borderId="55" xfId="0" applyFont="1" applyBorder="1" applyAlignment="1">
      <alignment vertical="top" wrapText="1"/>
    </xf>
    <xf numFmtId="0" fontId="7" fillId="0" borderId="56" xfId="0" applyFont="1" applyBorder="1" applyAlignment="1">
      <alignment vertical="top"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30" xfId="0" applyFont="1" applyBorder="1" applyAlignment="1">
      <alignment horizontal="center"/>
    </xf>
    <xf numFmtId="0" fontId="1" fillId="0" borderId="3" xfId="0" applyFont="1" applyBorder="1" applyAlignment="1">
      <alignment horizontal="center"/>
    </xf>
    <xf numFmtId="0" fontId="1" fillId="0" borderId="30" xfId="0" applyFont="1" applyBorder="1" applyAlignment="1">
      <alignment horizontal="center"/>
    </xf>
    <xf numFmtId="0" fontId="1" fillId="0" borderId="9" xfId="0" applyFont="1" applyBorder="1" applyAlignment="1">
      <alignment wrapText="1"/>
    </xf>
    <xf numFmtId="0" fontId="0" fillId="0" borderId="1" xfId="0" applyBorder="1" applyAlignment="1">
      <alignment horizontal="left" vertical="center" wrapText="1"/>
    </xf>
    <xf numFmtId="0" fontId="0" fillId="0" borderId="38" xfId="0" applyBorder="1" applyAlignment="1">
      <alignment horizontal="center" vertical="center"/>
    </xf>
    <xf numFmtId="173" fontId="0" fillId="0" borderId="16" xfId="0" applyNumberFormat="1" applyBorder="1" applyAlignment="1">
      <alignment horizontal="center" vertical="center"/>
    </xf>
    <xf numFmtId="169" fontId="6" fillId="0" borderId="1" xfId="0" applyNumberFormat="1" applyFont="1" applyBorder="1" applyAlignment="1">
      <alignment horizontal="center" vertical="center"/>
    </xf>
    <xf numFmtId="0" fontId="6" fillId="0" borderId="4" xfId="0" applyFont="1" applyBorder="1" applyAlignment="1">
      <alignment horizontal="center" vertical="center"/>
    </xf>
    <xf numFmtId="172" fontId="6" fillId="0" borderId="1" xfId="0" applyNumberFormat="1" applyFont="1" applyBorder="1" applyAlignment="1">
      <alignment horizontal="center" vertical="center"/>
    </xf>
    <xf numFmtId="0" fontId="0" fillId="0" borderId="0" xfId="0" applyAlignment="1">
      <alignment vertical="top" wrapText="1"/>
    </xf>
    <xf numFmtId="0" fontId="6" fillId="0" borderId="49" xfId="0" applyFont="1" applyBorder="1" applyAlignment="1">
      <alignment horizontal="center" vertical="center"/>
    </xf>
    <xf numFmtId="0" fontId="1" fillId="0" borderId="0" xfId="0" applyFont="1"/>
    <xf numFmtId="164" fontId="0" fillId="0" borderId="0" xfId="0" applyNumberFormat="1"/>
    <xf numFmtId="0" fontId="1" fillId="0" borderId="0" xfId="0" applyFont="1" applyAlignment="1"/>
    <xf numFmtId="0" fontId="5" fillId="0" borderId="57" xfId="0" applyFont="1" applyBorder="1" applyAlignment="1">
      <alignment horizontal="center"/>
    </xf>
    <xf numFmtId="173" fontId="0" fillId="0" borderId="59" xfId="0" applyNumberFormat="1" applyBorder="1" applyAlignment="1">
      <alignment horizontal="center" vertical="center"/>
    </xf>
    <xf numFmtId="173" fontId="0" fillId="0" borderId="19" xfId="0" applyNumberFormat="1" applyBorder="1" applyAlignment="1">
      <alignment horizontal="center" vertical="center"/>
    </xf>
    <xf numFmtId="173" fontId="0" fillId="0" borderId="25" xfId="0" applyNumberFormat="1" applyBorder="1" applyAlignment="1">
      <alignment horizontal="center" vertical="center"/>
    </xf>
    <xf numFmtId="169" fontId="6" fillId="0" borderId="28" xfId="0" applyNumberFormat="1" applyFont="1" applyBorder="1" applyAlignment="1">
      <alignment horizontal="center" vertical="center"/>
    </xf>
    <xf numFmtId="0" fontId="6" fillId="0" borderId="36" xfId="0" applyFont="1" applyBorder="1" applyAlignment="1">
      <alignment horizontal="center" vertical="center"/>
    </xf>
    <xf numFmtId="0" fontId="6" fillId="0" borderId="58" xfId="0" applyFont="1" applyBorder="1" applyAlignment="1">
      <alignment horizontal="center" vertical="center"/>
    </xf>
    <xf numFmtId="173" fontId="6" fillId="0" borderId="23" xfId="0" applyNumberFormat="1" applyFont="1" applyBorder="1" applyAlignment="1">
      <alignment horizontal="center" vertical="center"/>
    </xf>
    <xf numFmtId="173" fontId="6" fillId="0" borderId="26" xfId="0" applyNumberFormat="1" applyFont="1" applyBorder="1" applyAlignment="1">
      <alignment horizontal="center" vertical="center"/>
    </xf>
    <xf numFmtId="169" fontId="6" fillId="0" borderId="60" xfId="0" applyNumberFormat="1" applyFont="1" applyBorder="1" applyAlignment="1">
      <alignment horizontal="center" vertical="center"/>
    </xf>
    <xf numFmtId="172" fontId="6" fillId="0" borderId="4" xfId="0" applyNumberFormat="1" applyFont="1" applyBorder="1" applyAlignment="1">
      <alignment horizontal="center" vertical="center"/>
    </xf>
    <xf numFmtId="173" fontId="6" fillId="0" borderId="17" xfId="0" applyNumberFormat="1" applyFont="1" applyBorder="1" applyAlignment="1">
      <alignment horizontal="center" vertical="center"/>
    </xf>
    <xf numFmtId="0" fontId="6" fillId="0" borderId="1" xfId="0" applyFont="1" applyBorder="1" applyAlignment="1">
      <alignment horizontal="center" vertical="center"/>
    </xf>
    <xf numFmtId="0" fontId="6" fillId="0" borderId="52" xfId="0" applyFont="1" applyBorder="1" applyAlignment="1">
      <alignment horizontal="center" vertical="center"/>
    </xf>
    <xf numFmtId="172" fontId="6" fillId="0" borderId="19" xfId="0" applyNumberFormat="1" applyFont="1" applyBorder="1" applyAlignment="1">
      <alignment horizontal="center" vertical="center"/>
    </xf>
    <xf numFmtId="172" fontId="6" fillId="0" borderId="53" xfId="0" applyNumberFormat="1" applyFont="1" applyBorder="1" applyAlignment="1">
      <alignment horizontal="center" vertical="center"/>
    </xf>
    <xf numFmtId="0" fontId="6" fillId="0" borderId="42" xfId="0" applyFont="1" applyBorder="1" applyAlignment="1">
      <alignment horizontal="center" vertical="center"/>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0" fillId="0" borderId="19" xfId="0" applyBorder="1" applyAlignment="1">
      <alignment horizontal="center" vertical="center"/>
    </xf>
    <xf numFmtId="0" fontId="1" fillId="0" borderId="16" xfId="0" applyFont="1" applyBorder="1" applyAlignment="1">
      <alignment horizontal="center"/>
    </xf>
    <xf numFmtId="0" fontId="1" fillId="0" borderId="30" xfId="0" applyFont="1" applyBorder="1" applyAlignment="1">
      <alignment horizontal="center"/>
    </xf>
    <xf numFmtId="0" fontId="1" fillId="0" borderId="3" xfId="0" applyFont="1" applyBorder="1" applyAlignment="1">
      <alignment horizontal="center"/>
    </xf>
    <xf numFmtId="0" fontId="6" fillId="0" borderId="31" xfId="0" applyFont="1" applyBorder="1" applyAlignment="1">
      <alignment horizontal="center" vertical="center"/>
    </xf>
    <xf numFmtId="172" fontId="6" fillId="0" borderId="31" xfId="0" applyNumberFormat="1" applyFont="1" applyBorder="1" applyAlignment="1">
      <alignment horizontal="center" vertical="center"/>
    </xf>
    <xf numFmtId="0" fontId="6" fillId="0" borderId="61" xfId="0" applyFont="1" applyBorder="1" applyAlignment="1">
      <alignment horizontal="center" vertical="center"/>
    </xf>
    <xf numFmtId="0" fontId="6" fillId="0" borderId="18" xfId="0" applyFont="1" applyBorder="1" applyAlignment="1">
      <alignment horizontal="center" vertical="center"/>
    </xf>
    <xf numFmtId="0" fontId="6" fillId="0" borderId="60" xfId="0" applyFont="1" applyBorder="1" applyAlignment="1">
      <alignment horizontal="center" vertical="center"/>
    </xf>
    <xf numFmtId="172" fontId="6" fillId="0" borderId="60" xfId="0" applyNumberFormat="1" applyFont="1" applyBorder="1" applyAlignment="1">
      <alignment horizontal="center" vertical="center"/>
    </xf>
    <xf numFmtId="172" fontId="6" fillId="0" borderId="16" xfId="0" applyNumberFormat="1" applyFont="1" applyBorder="1" applyAlignment="1">
      <alignment horizontal="center" vertical="center"/>
    </xf>
    <xf numFmtId="172" fontId="6" fillId="0" borderId="30" xfId="0" applyNumberFormat="1" applyFont="1" applyBorder="1" applyAlignment="1">
      <alignment horizontal="center" vertical="center"/>
    </xf>
    <xf numFmtId="172" fontId="6" fillId="0" borderId="62" xfId="0" applyNumberFormat="1" applyFont="1" applyBorder="1" applyAlignment="1">
      <alignment horizontal="center" vertical="center"/>
    </xf>
    <xf numFmtId="0" fontId="1" fillId="0" borderId="0" xfId="0" applyFont="1" applyBorder="1" applyAlignment="1"/>
    <xf numFmtId="0" fontId="2" fillId="0" borderId="0" xfId="0" applyFont="1" applyBorder="1" applyAlignment="1"/>
    <xf numFmtId="0" fontId="0" fillId="0" borderId="53" xfId="0" applyBorder="1"/>
    <xf numFmtId="175" fontId="0" fillId="0" borderId="63" xfId="0" applyNumberFormat="1" applyBorder="1"/>
    <xf numFmtId="0" fontId="0" fillId="0" borderId="63" xfId="0" applyNumberFormat="1" applyBorder="1"/>
    <xf numFmtId="0" fontId="5" fillId="0" borderId="18" xfId="0" applyFont="1" applyBorder="1" applyAlignment="1">
      <alignment horizontal="center"/>
    </xf>
    <xf numFmtId="0" fontId="5" fillId="0" borderId="1" xfId="0" applyFont="1" applyBorder="1" applyAlignment="1">
      <alignment horizontal="center"/>
    </xf>
    <xf numFmtId="0" fontId="5" fillId="0" borderId="17" xfId="0" applyFont="1" applyBorder="1" applyAlignment="1">
      <alignment horizontal="center"/>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55" xfId="0" applyBorder="1" applyAlignment="1">
      <alignment horizontal="left" vertical="top" wrapText="1"/>
    </xf>
    <xf numFmtId="0" fontId="0" fillId="0" borderId="50" xfId="0" applyBorder="1" applyAlignment="1">
      <alignment horizontal="left" vertical="top" wrapText="1"/>
    </xf>
    <xf numFmtId="0" fontId="0" fillId="0" borderId="56" xfId="0" applyBorder="1" applyAlignment="1">
      <alignment horizontal="left" vertical="top" wrapText="1"/>
    </xf>
    <xf numFmtId="0" fontId="0" fillId="0" borderId="53"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52" xfId="0" applyBorder="1" applyAlignment="1">
      <alignment horizontal="left" vertical="top" wrapText="1"/>
    </xf>
    <xf numFmtId="0" fontId="0" fillId="0" borderId="34" xfId="0" applyBorder="1" applyAlignment="1">
      <alignment horizontal="left" vertical="top" wrapText="1"/>
    </xf>
    <xf numFmtId="0" fontId="0" fillId="0" borderId="54"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7" fillId="0" borderId="6" xfId="0" applyFont="1" applyBorder="1" applyAlignment="1">
      <alignment horizontal="left" vertical="top" wrapText="1"/>
    </xf>
    <xf numFmtId="0" fontId="7" fillId="0" borderId="50" xfId="0" applyFont="1" applyBorder="1" applyAlignment="1">
      <alignment horizontal="left" vertical="top" wrapText="1"/>
    </xf>
    <xf numFmtId="0" fontId="7" fillId="0" borderId="51" xfId="0" applyFont="1" applyBorder="1" applyAlignment="1">
      <alignment horizontal="left" vertical="top" wrapText="1"/>
    </xf>
    <xf numFmtId="0" fontId="2" fillId="0" borderId="48"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3" fillId="0" borderId="0" xfId="0" applyFont="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15" xfId="0" applyFont="1" applyBorder="1" applyAlignment="1">
      <alignment horizontal="center"/>
    </xf>
    <xf numFmtId="0" fontId="1" fillId="0" borderId="4" xfId="0" applyFont="1" applyBorder="1" applyAlignment="1">
      <alignment horizontal="center"/>
    </xf>
    <xf numFmtId="0" fontId="1" fillId="0" borderId="16" xfId="0" applyFont="1" applyBorder="1" applyAlignment="1">
      <alignment horizontal="center"/>
    </xf>
    <xf numFmtId="0" fontId="1" fillId="0" borderId="39" xfId="0" applyFont="1" applyBorder="1" applyAlignment="1">
      <alignment horizontal="center"/>
    </xf>
    <xf numFmtId="167" fontId="0" fillId="0" borderId="40" xfId="0" applyNumberFormat="1" applyBorder="1" applyAlignment="1">
      <alignment horizontal="center" vertical="center" readingOrder="1"/>
    </xf>
    <xf numFmtId="167" fontId="0" fillId="0" borderId="41" xfId="0" applyNumberFormat="1" applyBorder="1" applyAlignment="1">
      <alignment horizontal="center" vertical="center" readingOrder="1"/>
    </xf>
    <xf numFmtId="0" fontId="1" fillId="0" borderId="46" xfId="0" applyFont="1" applyBorder="1" applyAlignment="1">
      <alignment horizontal="center"/>
    </xf>
    <xf numFmtId="0" fontId="1" fillId="0" borderId="18" xfId="0" applyFont="1" applyBorder="1" applyAlignment="1">
      <alignment horizontal="center"/>
    </xf>
    <xf numFmtId="167" fontId="0" fillId="0" borderId="47" xfId="0" applyNumberFormat="1" applyBorder="1" applyAlignment="1">
      <alignment horizontal="center" vertical="center"/>
    </xf>
    <xf numFmtId="167" fontId="0" fillId="0" borderId="13" xfId="0" applyNumberFormat="1" applyBorder="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2" fillId="0" borderId="6" xfId="0" applyFont="1" applyBorder="1" applyAlignment="1">
      <alignment horizontal="center"/>
    </xf>
    <xf numFmtId="0" fontId="2" fillId="0" borderId="50" xfId="0" applyFont="1" applyBorder="1" applyAlignment="1">
      <alignment horizontal="center"/>
    </xf>
    <xf numFmtId="0" fontId="1" fillId="0" borderId="0" xfId="0" applyFont="1" applyBorder="1" applyAlignment="1">
      <alignment horizontal="center"/>
    </xf>
    <xf numFmtId="0" fontId="1" fillId="0" borderId="30" xfId="0" applyFont="1" applyBorder="1" applyAlignment="1">
      <alignment horizontal="center"/>
    </xf>
    <xf numFmtId="0" fontId="0" fillId="0" borderId="28" xfId="0" applyBorder="1" applyAlignment="1">
      <alignment horizontal="left" vertical="top" wrapText="1"/>
    </xf>
    <xf numFmtId="0" fontId="0" fillId="0" borderId="25" xfId="0" applyBorder="1" applyAlignment="1">
      <alignment horizontal="left" vertical="top" wrapText="1"/>
    </xf>
    <xf numFmtId="0" fontId="0" fillId="0" borderId="36" xfId="0" applyBorder="1" applyAlignment="1">
      <alignment horizontal="center"/>
    </xf>
    <xf numFmtId="0" fontId="0" fillId="0" borderId="28" xfId="0"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7" xfId="0" applyBorder="1"/>
    <xf numFmtId="0" fontId="0" fillId="0" borderId="18" xfId="0" applyBorder="1"/>
    <xf numFmtId="0" fontId="1" fillId="0" borderId="17" xfId="0" applyFont="1" applyBorder="1" applyAlignment="1">
      <alignment horizontal="center"/>
    </xf>
    <xf numFmtId="0" fontId="0" fillId="0" borderId="37" xfId="0" applyBorder="1" applyAlignment="1">
      <alignment horizontal="left" vertical="top" wrapText="1"/>
    </xf>
    <xf numFmtId="0" fontId="0" fillId="0" borderId="38" xfId="0" applyBorder="1" applyAlignment="1">
      <alignment horizontal="left"/>
    </xf>
    <xf numFmtId="0" fontId="0" fillId="0" borderId="14" xfId="0" applyBorder="1" applyAlignment="1">
      <alignment horizontal="left"/>
    </xf>
    <xf numFmtId="0" fontId="0" fillId="0" borderId="12" xfId="0" applyBorder="1" applyAlignment="1">
      <alignment horizontal="left" vertical="top" wrapText="1"/>
    </xf>
    <xf numFmtId="0" fontId="0" fillId="0" borderId="32" xfId="0" applyBorder="1" applyAlignment="1">
      <alignment horizontal="left"/>
    </xf>
    <xf numFmtId="0" fontId="0" fillId="0" borderId="43" xfId="0" applyBorder="1" applyAlignment="1">
      <alignment horizontal="left"/>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xf>
    <xf numFmtId="0" fontId="0" fillId="0" borderId="37" xfId="0" applyBorder="1" applyAlignment="1">
      <alignment horizontal="left" vertical="top"/>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8" xfId="0" applyBorder="1" applyAlignment="1">
      <alignment horizontal="center" vertical="center"/>
    </xf>
    <xf numFmtId="0" fontId="0" fillId="0" borderId="34"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9"/>
  <sheetViews>
    <sheetView tabSelected="1" topLeftCell="A4" workbookViewId="0">
      <selection activeCell="A8" sqref="A8:N8"/>
    </sheetView>
  </sheetViews>
  <sheetFormatPr defaultRowHeight="15" x14ac:dyDescent="0.25"/>
  <cols>
    <col min="1" max="1" width="22.85546875" customWidth="1"/>
    <col min="2" max="2" width="15.85546875" customWidth="1"/>
    <col min="3" max="3" width="10.7109375" customWidth="1"/>
    <col min="4" max="4" width="11.28515625" bestFit="1" customWidth="1"/>
    <col min="5" max="5" width="11.28515625" style="3" bestFit="1" customWidth="1"/>
    <col min="6" max="6" width="13.42578125" bestFit="1" customWidth="1"/>
    <col min="7" max="7" width="15.140625" customWidth="1"/>
    <col min="8" max="8" width="15.28515625" style="3" customWidth="1"/>
    <col min="9" max="10" width="15.140625" customWidth="1"/>
    <col min="11" max="11" width="15.140625" style="3" customWidth="1"/>
    <col min="12" max="14" width="15.140625" customWidth="1"/>
    <col min="15" max="15" width="11.28515625" bestFit="1" customWidth="1"/>
    <col min="26" max="26" width="12.7109375" bestFit="1" customWidth="1"/>
    <col min="28" max="28" width="11.140625" bestFit="1" customWidth="1"/>
  </cols>
  <sheetData>
    <row r="1" spans="1:14" x14ac:dyDescent="0.25">
      <c r="A1" s="3" t="s">
        <v>11</v>
      </c>
    </row>
    <row r="2" spans="1:14" ht="15" customHeight="1" thickBot="1" x14ac:dyDescent="0.3">
      <c r="J2" s="4"/>
      <c r="K2" s="4"/>
    </row>
    <row r="3" spans="1:14" ht="15.75" thickBot="1" x14ac:dyDescent="0.3">
      <c r="A3" s="13" t="s">
        <v>12</v>
      </c>
      <c r="B3" s="14" t="s">
        <v>13</v>
      </c>
      <c r="C3" s="13" t="s">
        <v>14</v>
      </c>
    </row>
    <row r="4" spans="1:14" ht="15.75" thickBot="1" x14ac:dyDescent="0.3">
      <c r="A4" s="16"/>
      <c r="B4" s="16"/>
      <c r="C4" s="16"/>
    </row>
    <row r="5" spans="1:14" ht="15.75" thickBot="1" x14ac:dyDescent="0.3">
      <c r="A5" s="15" t="s">
        <v>15</v>
      </c>
      <c r="B5" s="16">
        <f>A4+B4</f>
        <v>0</v>
      </c>
      <c r="C5" s="16">
        <f>A4-C4</f>
        <v>0</v>
      </c>
    </row>
    <row r="6" spans="1:14" x14ac:dyDescent="0.25">
      <c r="J6" s="2"/>
      <c r="K6" s="2"/>
    </row>
    <row r="8" spans="1:14" ht="28.5" x14ac:dyDescent="0.45">
      <c r="A8" s="178" t="s">
        <v>0</v>
      </c>
      <c r="B8" s="178"/>
      <c r="C8" s="178"/>
      <c r="D8" s="178"/>
      <c r="E8" s="178"/>
      <c r="F8" s="178"/>
      <c r="G8" s="178"/>
      <c r="H8" s="178"/>
      <c r="I8" s="178"/>
      <c r="J8" s="178"/>
      <c r="K8" s="178"/>
      <c r="L8" s="178"/>
      <c r="M8" s="178"/>
      <c r="N8" s="178"/>
    </row>
    <row r="9" spans="1:14" ht="15.75" thickBot="1" x14ac:dyDescent="0.3"/>
    <row r="10" spans="1:14" ht="19.5" thickBot="1" x14ac:dyDescent="0.35">
      <c r="A10" s="179" t="s">
        <v>16</v>
      </c>
      <c r="B10" s="180"/>
      <c r="C10" s="180"/>
      <c r="D10" s="180"/>
      <c r="E10" s="180"/>
      <c r="F10" s="180"/>
      <c r="G10" s="180"/>
      <c r="H10" s="181"/>
    </row>
    <row r="11" spans="1:14" ht="15.75" thickBot="1" x14ac:dyDescent="0.3">
      <c r="A11" s="5"/>
      <c r="B11" s="6"/>
      <c r="C11" s="182" t="s">
        <v>6</v>
      </c>
      <c r="D11" s="183"/>
      <c r="E11" s="184" t="s">
        <v>7</v>
      </c>
      <c r="F11" s="185"/>
      <c r="G11" s="15" t="s">
        <v>10</v>
      </c>
      <c r="H11" s="13"/>
    </row>
    <row r="12" spans="1:14" ht="15.75" thickBot="1" x14ac:dyDescent="0.3">
      <c r="A12" s="7" t="s">
        <v>1</v>
      </c>
      <c r="B12" s="10" t="s">
        <v>5</v>
      </c>
      <c r="C12" s="186" t="s">
        <v>76</v>
      </c>
      <c r="D12" s="187"/>
      <c r="E12" s="190" t="s">
        <v>76</v>
      </c>
      <c r="F12" s="191"/>
      <c r="G12" s="15" t="s">
        <v>9</v>
      </c>
      <c r="H12" s="63"/>
    </row>
    <row r="13" spans="1:14" ht="30.75" thickBot="1" x14ac:dyDescent="0.3">
      <c r="A13" s="61" t="s">
        <v>77</v>
      </c>
      <c r="B13" s="11">
        <v>12</v>
      </c>
      <c r="C13" s="188">
        <f ca="1">IF($H$11&gt;=B13,$H$12,(((RANDBETWEEN(2,5)+RANDBETWEEN(2,5)+3)*10)%)*$H$12)</f>
        <v>0</v>
      </c>
      <c r="D13" s="189"/>
      <c r="E13" s="188">
        <f ca="1">IF($H$11&gt;=B13,$H$12,(((RANDBETWEEN(1,6)+RANDBETWEEN(1,6)+3)*10)%)*$H$12)</f>
        <v>0</v>
      </c>
      <c r="F13" s="189"/>
      <c r="G13" s="21"/>
      <c r="H13"/>
      <c r="J13" s="39"/>
      <c r="K13" s="39"/>
    </row>
    <row r="14" spans="1:14" ht="28.9" customHeight="1" thickBot="1" x14ac:dyDescent="0.3">
      <c r="A14" s="62" t="s">
        <v>2</v>
      </c>
      <c r="B14" s="11">
        <v>15</v>
      </c>
      <c r="C14" s="188">
        <f ca="1">IF($H$11&gt;=B14,$H$12,(((RANDBETWEEN(1,5)+RANDBETWEEN(1,5)+3)*10)%)*$H$12)</f>
        <v>0</v>
      </c>
      <c r="D14" s="189"/>
      <c r="E14" s="192" t="str">
        <f ca="1">IF($H$11&gt;=B13,(((RANDBETWEEN(1,6)+RANDBETWEEN(1,6)+3)*10)%)*$H$12,"Non si può valutare")</f>
        <v>Non si può valutare</v>
      </c>
      <c r="F14" s="193"/>
      <c r="G14" s="22"/>
      <c r="H14"/>
      <c r="J14" s="39"/>
      <c r="K14" s="39"/>
    </row>
    <row r="15" spans="1:14" ht="28.9" customHeight="1" thickBot="1" x14ac:dyDescent="0.3">
      <c r="A15" s="62" t="s">
        <v>3</v>
      </c>
      <c r="B15" s="11">
        <v>20</v>
      </c>
      <c r="C15" s="188">
        <f ca="1">IF($H$11&gt;=B15,($H$12*1.1),(((RANDBETWEEN(1,6)+RANDBETWEEN(1,6)+3)*10)%)*$H$12)</f>
        <v>0</v>
      </c>
      <c r="D15" s="189"/>
      <c r="E15" s="192" t="str">
        <f ca="1">IF($H$11&gt;=B15,(((RANDBETWEEN(1,6)+RANDBETWEEN(1,6)+RANDBETWEEN(1,6)+3)*10)%)*$H$12,"Non si può valutare")</f>
        <v>Non si può valutare</v>
      </c>
      <c r="F15" s="193"/>
      <c r="G15" s="21"/>
      <c r="H15"/>
    </row>
    <row r="16" spans="1:14" ht="28.9" customHeight="1" x14ac:dyDescent="0.25">
      <c r="A16" s="62" t="s">
        <v>4</v>
      </c>
      <c r="B16" s="12">
        <v>25</v>
      </c>
      <c r="C16" s="188" t="str">
        <f>IF($H$11&gt;=B16,($H$12*1.25),"Non si può valutare")</f>
        <v>Non si può valutare</v>
      </c>
      <c r="D16" s="189"/>
      <c r="E16" s="155" t="s">
        <v>8</v>
      </c>
      <c r="F16" s="156"/>
      <c r="G16" s="21"/>
      <c r="H16" s="56"/>
      <c r="I16" s="58"/>
      <c r="K16" s="18"/>
      <c r="L16" s="57"/>
    </row>
    <row r="17" spans="5:11" x14ac:dyDescent="0.25">
      <c r="I17" s="59"/>
    </row>
    <row r="19" spans="5:11" x14ac:dyDescent="0.25">
      <c r="E19"/>
      <c r="H19"/>
      <c r="K19"/>
    </row>
    <row r="20" spans="5:11" x14ac:dyDescent="0.25">
      <c r="E20"/>
      <c r="H20"/>
      <c r="K20"/>
    </row>
    <row r="21" spans="5:11" x14ac:dyDescent="0.25">
      <c r="E21"/>
      <c r="H21"/>
      <c r="K21"/>
    </row>
    <row r="22" spans="5:11" x14ac:dyDescent="0.25">
      <c r="E22"/>
      <c r="H22"/>
      <c r="K22"/>
    </row>
    <row r="23" spans="5:11" x14ac:dyDescent="0.25">
      <c r="E23"/>
      <c r="H23"/>
      <c r="K23"/>
    </row>
    <row r="24" spans="5:11" x14ac:dyDescent="0.25">
      <c r="E24"/>
      <c r="H24"/>
      <c r="K24"/>
    </row>
    <row r="25" spans="5:11" x14ac:dyDescent="0.25">
      <c r="E25"/>
      <c r="H25"/>
      <c r="K25"/>
    </row>
    <row r="26" spans="5:11" x14ac:dyDescent="0.25">
      <c r="E26"/>
      <c r="H26"/>
      <c r="K26"/>
    </row>
    <row r="27" spans="5:11" s="3" customFormat="1" x14ac:dyDescent="0.25"/>
    <row r="28" spans="5:11" x14ac:dyDescent="0.25">
      <c r="E28"/>
      <c r="H28"/>
      <c r="K28"/>
    </row>
    <row r="29" spans="5:11" x14ac:dyDescent="0.25">
      <c r="E29"/>
      <c r="H29"/>
      <c r="K29"/>
    </row>
    <row r="30" spans="5:11" x14ac:dyDescent="0.25">
      <c r="E30"/>
      <c r="H30"/>
      <c r="K30"/>
    </row>
    <row r="31" spans="5:11" x14ac:dyDescent="0.25">
      <c r="E31"/>
      <c r="H31"/>
      <c r="K31"/>
    </row>
    <row r="32" spans="5:11" x14ac:dyDescent="0.25">
      <c r="E32"/>
      <c r="H32"/>
      <c r="K32"/>
    </row>
    <row r="33" spans="2:11" x14ac:dyDescent="0.25">
      <c r="E33"/>
      <c r="H33"/>
      <c r="K33"/>
    </row>
    <row r="34" spans="2:11" x14ac:dyDescent="0.25">
      <c r="E34"/>
      <c r="H34"/>
      <c r="K34"/>
    </row>
    <row r="35" spans="2:11" x14ac:dyDescent="0.25">
      <c r="E35"/>
      <c r="H35"/>
      <c r="K35"/>
    </row>
    <row r="36" spans="2:11" x14ac:dyDescent="0.25">
      <c r="E36"/>
      <c r="H36"/>
      <c r="K36"/>
    </row>
    <row r="37" spans="2:11" x14ac:dyDescent="0.25">
      <c r="D37" s="17"/>
      <c r="E37" s="17"/>
      <c r="F37" s="18"/>
      <c r="G37" s="17"/>
      <c r="H37" s="17"/>
    </row>
    <row r="38" spans="2:11" x14ac:dyDescent="0.25">
      <c r="D38" s="17"/>
      <c r="E38" s="17"/>
      <c r="F38" s="18"/>
      <c r="G38" s="17"/>
      <c r="H38" s="17"/>
    </row>
    <row r="39" spans="2:11" x14ac:dyDescent="0.25">
      <c r="C39" s="3"/>
      <c r="E39"/>
      <c r="H39"/>
      <c r="K39"/>
    </row>
    <row r="40" spans="2:11" x14ac:dyDescent="0.25">
      <c r="C40" s="3"/>
      <c r="E40"/>
      <c r="H40"/>
      <c r="K40"/>
    </row>
    <row r="41" spans="2:11" ht="99.6" customHeight="1" x14ac:dyDescent="0.25">
      <c r="C41" s="3"/>
      <c r="E41"/>
      <c r="H41"/>
      <c r="K41"/>
    </row>
    <row r="42" spans="2:11" ht="88.9" customHeight="1" x14ac:dyDescent="0.25">
      <c r="C42" s="3"/>
      <c r="E42"/>
      <c r="H42"/>
      <c r="K42"/>
    </row>
    <row r="43" spans="2:11" x14ac:dyDescent="0.25">
      <c r="B43" s="1"/>
      <c r="C43" s="3"/>
      <c r="D43" s="17"/>
      <c r="E43" s="17"/>
      <c r="F43" s="18"/>
      <c r="G43" s="17"/>
      <c r="H43" s="17"/>
    </row>
    <row r="44" spans="2:11" x14ac:dyDescent="0.25">
      <c r="B44" s="1"/>
      <c r="C44" s="3"/>
      <c r="D44" s="17"/>
      <c r="E44" s="17"/>
      <c r="F44" s="18"/>
      <c r="G44" s="17"/>
      <c r="H44" s="17"/>
    </row>
    <row r="45" spans="2:11" x14ac:dyDescent="0.25">
      <c r="B45" s="3"/>
      <c r="E45"/>
      <c r="H45"/>
      <c r="K45"/>
    </row>
    <row r="46" spans="2:11" x14ac:dyDescent="0.25">
      <c r="B46" s="3"/>
      <c r="E46"/>
      <c r="H46"/>
      <c r="K46"/>
    </row>
    <row r="47" spans="2:11" ht="46.15" customHeight="1" x14ac:dyDescent="0.25">
      <c r="B47" s="3"/>
      <c r="E47"/>
      <c r="H47"/>
      <c r="K47"/>
    </row>
    <row r="48" spans="2:11" x14ac:dyDescent="0.25">
      <c r="B48" s="3"/>
      <c r="E48"/>
      <c r="H48"/>
      <c r="K48"/>
    </row>
    <row r="49" spans="2:11" ht="57.6" customHeight="1" x14ac:dyDescent="0.25">
      <c r="B49" s="3"/>
      <c r="E49"/>
      <c r="H49"/>
      <c r="K49"/>
    </row>
    <row r="50" spans="2:11" x14ac:dyDescent="0.25">
      <c r="B50" s="3"/>
      <c r="E50"/>
      <c r="H50"/>
      <c r="K50"/>
    </row>
    <row r="51" spans="2:11" s="3" customFormat="1" ht="14.45" customHeight="1" x14ac:dyDescent="0.25"/>
    <row r="52" spans="2:11" s="3" customFormat="1" ht="30.6" customHeight="1" x14ac:dyDescent="0.25"/>
    <row r="53" spans="2:11" s="3" customFormat="1" x14ac:dyDescent="0.25"/>
    <row r="54" spans="2:11" ht="60.6" customHeight="1" x14ac:dyDescent="0.25">
      <c r="B54" s="3"/>
      <c r="E54"/>
      <c r="H54"/>
      <c r="K54"/>
    </row>
    <row r="55" spans="2:11" x14ac:dyDescent="0.25">
      <c r="B55" s="3"/>
      <c r="E55"/>
      <c r="H55"/>
      <c r="K55"/>
    </row>
    <row r="56" spans="2:11" x14ac:dyDescent="0.25">
      <c r="B56" s="3"/>
      <c r="E56"/>
      <c r="H56"/>
      <c r="K56"/>
    </row>
    <row r="57" spans="2:11" x14ac:dyDescent="0.25">
      <c r="B57" s="3"/>
      <c r="E57"/>
      <c r="H57"/>
      <c r="K57"/>
    </row>
    <row r="58" spans="2:11" x14ac:dyDescent="0.25">
      <c r="B58" s="3"/>
      <c r="E58"/>
      <c r="H58"/>
      <c r="K58"/>
    </row>
    <row r="59" spans="2:11" x14ac:dyDescent="0.25">
      <c r="B59" s="3"/>
      <c r="E59"/>
      <c r="H59"/>
      <c r="K59"/>
    </row>
    <row r="60" spans="2:11" x14ac:dyDescent="0.25">
      <c r="B60" s="3"/>
      <c r="E60"/>
      <c r="H60"/>
      <c r="K60"/>
    </row>
    <row r="61" spans="2:11" x14ac:dyDescent="0.25">
      <c r="B61" s="3"/>
      <c r="E61"/>
      <c r="H61"/>
      <c r="K61"/>
    </row>
    <row r="65" spans="1:13" ht="15.75" thickBot="1" x14ac:dyDescent="0.3"/>
    <row r="66" spans="1:13" ht="18.75" x14ac:dyDescent="0.3">
      <c r="A66" s="172" t="s">
        <v>82</v>
      </c>
      <c r="B66" s="173"/>
      <c r="C66" s="173"/>
      <c r="D66" s="173"/>
      <c r="E66" s="173"/>
      <c r="F66" s="173"/>
      <c r="G66" s="173"/>
      <c r="H66" s="173"/>
      <c r="I66" s="174"/>
    </row>
    <row r="67" spans="1:13" ht="28.9" customHeight="1" thickBot="1" x14ac:dyDescent="0.3">
      <c r="A67" s="169" t="s">
        <v>110</v>
      </c>
      <c r="B67" s="170"/>
      <c r="C67" s="170"/>
      <c r="D67" s="170"/>
      <c r="E67" s="170"/>
      <c r="F67" s="170"/>
      <c r="G67" s="170"/>
      <c r="H67" s="170"/>
      <c r="I67" s="171"/>
      <c r="J67" s="39"/>
      <c r="K67" s="39"/>
      <c r="L67" s="39"/>
    </row>
    <row r="68" spans="1:13" ht="45.75" thickBot="1" x14ac:dyDescent="0.3">
      <c r="A68" s="95" t="s">
        <v>104</v>
      </c>
      <c r="B68" s="96" t="s">
        <v>105</v>
      </c>
      <c r="C68" s="175" t="s">
        <v>106</v>
      </c>
      <c r="D68" s="176"/>
      <c r="E68" s="176"/>
      <c r="F68" s="176"/>
      <c r="G68" s="177"/>
      <c r="H68" s="96" t="s">
        <v>107</v>
      </c>
      <c r="I68" s="94" t="s">
        <v>108</v>
      </c>
      <c r="J68" s="39"/>
      <c r="K68" s="39"/>
      <c r="L68" s="39"/>
    </row>
    <row r="69" spans="1:13" ht="14.45" hidden="1" customHeight="1" x14ac:dyDescent="0.25">
      <c r="A69" s="69"/>
      <c r="B69" s="92"/>
      <c r="C69" s="92"/>
      <c r="D69" s="70"/>
      <c r="E69" s="70"/>
      <c r="F69" s="70"/>
      <c r="G69" s="93"/>
      <c r="H69" s="93"/>
      <c r="I69" s="71"/>
      <c r="J69" s="39"/>
      <c r="K69" s="39"/>
      <c r="L69" s="39"/>
    </row>
    <row r="70" spans="1:13" ht="29.45" customHeight="1" x14ac:dyDescent="0.25">
      <c r="A70" s="75" t="s">
        <v>84</v>
      </c>
      <c r="B70" s="79" t="s">
        <v>90</v>
      </c>
      <c r="C70" s="160" t="s">
        <v>134</v>
      </c>
      <c r="D70" s="161"/>
      <c r="E70" s="161"/>
      <c r="F70" s="161"/>
      <c r="G70" s="162"/>
      <c r="H70" s="81">
        <v>0.1</v>
      </c>
      <c r="I70" s="76" t="s">
        <v>98</v>
      </c>
      <c r="J70" s="39"/>
      <c r="K70" s="39"/>
      <c r="L70" s="39"/>
    </row>
    <row r="71" spans="1:13" s="68" customFormat="1" ht="29.45" customHeight="1" x14ac:dyDescent="0.25">
      <c r="A71" s="85" t="s">
        <v>85</v>
      </c>
      <c r="B71" s="64" t="s">
        <v>89</v>
      </c>
      <c r="C71" s="163" t="s">
        <v>95</v>
      </c>
      <c r="D71" s="164"/>
      <c r="E71" s="164"/>
      <c r="F71" s="164"/>
      <c r="G71" s="165"/>
      <c r="H71" s="84">
        <v>0.08</v>
      </c>
      <c r="I71" s="86" t="s">
        <v>100</v>
      </c>
      <c r="L71" s="72"/>
    </row>
    <row r="72" spans="1:13" ht="30" x14ac:dyDescent="0.25">
      <c r="A72" s="87" t="s">
        <v>86</v>
      </c>
      <c r="B72" s="80" t="s">
        <v>91</v>
      </c>
      <c r="C72" s="166" t="s">
        <v>109</v>
      </c>
      <c r="D72" s="167"/>
      <c r="E72" s="167"/>
      <c r="F72" s="167"/>
      <c r="G72" s="168"/>
      <c r="H72" s="83">
        <v>0.06</v>
      </c>
      <c r="I72" s="88" t="s">
        <v>99</v>
      </c>
      <c r="L72" s="39"/>
    </row>
    <row r="73" spans="1:13" ht="29.45" customHeight="1" x14ac:dyDescent="0.25">
      <c r="A73" s="87" t="s">
        <v>87</v>
      </c>
      <c r="B73" s="80" t="s">
        <v>92</v>
      </c>
      <c r="C73" s="166" t="s">
        <v>96</v>
      </c>
      <c r="D73" s="167"/>
      <c r="E73" s="167"/>
      <c r="F73" s="167"/>
      <c r="G73" s="168"/>
      <c r="H73" s="82">
        <v>0.04</v>
      </c>
      <c r="I73" s="89" t="s">
        <v>101</v>
      </c>
      <c r="L73" s="73"/>
      <c r="M73" s="66"/>
    </row>
    <row r="74" spans="1:13" ht="29.45" customHeight="1" x14ac:dyDescent="0.25">
      <c r="A74" s="87" t="s">
        <v>88</v>
      </c>
      <c r="B74" s="80" t="s">
        <v>93</v>
      </c>
      <c r="C74" s="166" t="s">
        <v>111</v>
      </c>
      <c r="D74" s="167"/>
      <c r="E74" s="167"/>
      <c r="F74" s="167"/>
      <c r="G74" s="168"/>
      <c r="H74" s="82">
        <v>0.02</v>
      </c>
      <c r="I74" s="89" t="s">
        <v>102</v>
      </c>
      <c r="L74" s="67"/>
      <c r="M74" s="67"/>
    </row>
    <row r="75" spans="1:13" ht="15.75" thickBot="1" x14ac:dyDescent="0.3">
      <c r="A75" s="77" t="s">
        <v>83</v>
      </c>
      <c r="B75" s="90" t="s">
        <v>94</v>
      </c>
      <c r="C75" s="157" t="s">
        <v>97</v>
      </c>
      <c r="D75" s="158"/>
      <c r="E75" s="158"/>
      <c r="F75" s="158"/>
      <c r="G75" s="159"/>
      <c r="H75" s="91">
        <v>0</v>
      </c>
      <c r="I75" s="78" t="s">
        <v>103</v>
      </c>
      <c r="L75" s="39"/>
    </row>
    <row r="76" spans="1:13" ht="32.450000000000003" customHeight="1" x14ac:dyDescent="0.25">
      <c r="L76" s="39"/>
    </row>
    <row r="77" spans="1:13" ht="14.45" customHeight="1" x14ac:dyDescent="0.25">
      <c r="L77" s="39"/>
    </row>
    <row r="78" spans="1:13" x14ac:dyDescent="0.25">
      <c r="A78" s="74"/>
      <c r="B78" s="39"/>
      <c r="C78" s="39"/>
      <c r="D78" s="39"/>
      <c r="E78" s="39"/>
      <c r="F78" s="39"/>
      <c r="G78" s="39"/>
      <c r="H78" s="39"/>
      <c r="I78" s="39"/>
      <c r="J78" s="39"/>
      <c r="K78" s="39"/>
      <c r="L78" s="39"/>
    </row>
    <row r="79" spans="1:13" x14ac:dyDescent="0.25">
      <c r="A79" s="65"/>
    </row>
  </sheetData>
  <mergeCells count="23">
    <mergeCell ref="C13:D13"/>
    <mergeCell ref="C14:D14"/>
    <mergeCell ref="C15:D15"/>
    <mergeCell ref="C16:D16"/>
    <mergeCell ref="E12:F12"/>
    <mergeCell ref="E13:F13"/>
    <mergeCell ref="E14:F14"/>
    <mergeCell ref="E15:F15"/>
    <mergeCell ref="A8:N8"/>
    <mergeCell ref="A10:H10"/>
    <mergeCell ref="C11:D11"/>
    <mergeCell ref="E11:F11"/>
    <mergeCell ref="C12:D12"/>
    <mergeCell ref="E16:F16"/>
    <mergeCell ref="C75:G75"/>
    <mergeCell ref="C70:G70"/>
    <mergeCell ref="C71:G71"/>
    <mergeCell ref="C72:G72"/>
    <mergeCell ref="C73:G73"/>
    <mergeCell ref="C74:G74"/>
    <mergeCell ref="A67:I67"/>
    <mergeCell ref="A66:I66"/>
    <mergeCell ref="C68:G6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48"/>
  <sheetViews>
    <sheetView workbookViewId="0">
      <selection activeCell="D7" sqref="D7"/>
    </sheetView>
  </sheetViews>
  <sheetFormatPr defaultRowHeight="15" x14ac:dyDescent="0.25"/>
  <cols>
    <col min="1" max="1" width="22.85546875" customWidth="1"/>
    <col min="2" max="2" width="15.85546875" customWidth="1"/>
    <col min="3" max="3" width="10.7109375" customWidth="1"/>
    <col min="4" max="5" width="11.28515625" bestFit="1" customWidth="1"/>
    <col min="6" max="6" width="13.42578125" bestFit="1" customWidth="1"/>
    <col min="7" max="7" width="15.140625" customWidth="1"/>
    <col min="8" max="8" width="16.28515625" bestFit="1" customWidth="1"/>
    <col min="9" max="9" width="15.140625" customWidth="1"/>
    <col min="10" max="10" width="16.28515625" bestFit="1" customWidth="1"/>
    <col min="11" max="11" width="15.140625" customWidth="1"/>
    <col min="12" max="12" width="16.28515625" bestFit="1" customWidth="1"/>
    <col min="13" max="24" width="15.140625" customWidth="1"/>
    <col min="31" max="31" width="8.140625" bestFit="1" customWidth="1"/>
    <col min="32" max="38" width="8.140625" style="3" customWidth="1"/>
  </cols>
  <sheetData>
    <row r="1" spans="1:39" ht="19.5" thickBot="1" x14ac:dyDescent="0.35">
      <c r="A1" s="196" t="s">
        <v>17</v>
      </c>
      <c r="B1" s="197"/>
      <c r="C1" s="197"/>
      <c r="D1" s="197"/>
      <c r="E1" s="197"/>
      <c r="F1" s="197"/>
      <c r="G1" s="197"/>
      <c r="H1" s="197"/>
      <c r="I1" s="197"/>
      <c r="J1" s="197"/>
      <c r="K1" s="197"/>
      <c r="L1" s="197"/>
      <c r="M1" s="197"/>
      <c r="N1" s="197"/>
      <c r="O1" s="197"/>
      <c r="P1" s="197"/>
      <c r="Q1" s="197"/>
      <c r="R1" s="197"/>
      <c r="S1" s="197"/>
      <c r="T1" s="197"/>
      <c r="U1" s="197"/>
      <c r="V1" s="197"/>
      <c r="W1" s="197"/>
      <c r="X1" s="197"/>
      <c r="AE1" s="195" t="s">
        <v>120</v>
      </c>
      <c r="AF1" s="195"/>
      <c r="AG1" s="195"/>
      <c r="AH1" s="195"/>
      <c r="AI1" s="195"/>
      <c r="AJ1" s="195"/>
      <c r="AK1" s="195"/>
      <c r="AL1" s="195"/>
      <c r="AM1" s="114"/>
    </row>
    <row r="2" spans="1:39" ht="15.75" thickBot="1" x14ac:dyDescent="0.3">
      <c r="A2" s="101" t="s">
        <v>18</v>
      </c>
      <c r="B2" s="100" t="s">
        <v>0</v>
      </c>
      <c r="C2" s="100" t="s">
        <v>5</v>
      </c>
      <c r="D2" s="102" t="s">
        <v>19</v>
      </c>
      <c r="E2" s="41" t="s">
        <v>20</v>
      </c>
      <c r="F2" s="42" t="s">
        <v>21</v>
      </c>
      <c r="G2" s="115" t="s">
        <v>78</v>
      </c>
      <c r="H2" s="42" t="s">
        <v>24</v>
      </c>
      <c r="I2" s="41" t="s">
        <v>79</v>
      </c>
      <c r="J2" s="42" t="s">
        <v>24</v>
      </c>
      <c r="K2" s="41" t="s">
        <v>80</v>
      </c>
      <c r="L2" s="42" t="s">
        <v>24</v>
      </c>
      <c r="M2" s="41" t="s">
        <v>81</v>
      </c>
      <c r="N2" s="42" t="s">
        <v>24</v>
      </c>
      <c r="O2" s="41" t="s">
        <v>112</v>
      </c>
      <c r="P2" s="42" t="s">
        <v>24</v>
      </c>
      <c r="Q2" s="41" t="s">
        <v>116</v>
      </c>
      <c r="R2" s="42" t="s">
        <v>24</v>
      </c>
      <c r="S2" s="41" t="s">
        <v>117</v>
      </c>
      <c r="T2" s="42" t="s">
        <v>24</v>
      </c>
      <c r="U2" s="41" t="s">
        <v>118</v>
      </c>
      <c r="V2" s="42" t="s">
        <v>24</v>
      </c>
      <c r="W2" s="41" t="s">
        <v>119</v>
      </c>
      <c r="X2" s="42" t="s">
        <v>24</v>
      </c>
      <c r="AE2" s="112" t="s">
        <v>121</v>
      </c>
      <c r="AF2" s="112" t="s">
        <v>122</v>
      </c>
      <c r="AG2" s="112" t="s">
        <v>123</v>
      </c>
      <c r="AH2" s="112" t="s">
        <v>124</v>
      </c>
      <c r="AI2" s="112" t="s">
        <v>125</v>
      </c>
      <c r="AJ2" s="112" t="s">
        <v>126</v>
      </c>
      <c r="AK2" s="112" t="s">
        <v>127</v>
      </c>
      <c r="AL2" s="112" t="s">
        <v>128</v>
      </c>
      <c r="AM2" s="112" t="s">
        <v>129</v>
      </c>
    </row>
    <row r="3" spans="1:39" x14ac:dyDescent="0.25">
      <c r="A3" s="32" t="s">
        <v>22</v>
      </c>
      <c r="B3" s="33" t="s">
        <v>23</v>
      </c>
      <c r="C3" s="99">
        <v>15</v>
      </c>
      <c r="D3" s="116"/>
      <c r="E3" s="119">
        <f>D3*10</f>
        <v>0</v>
      </c>
      <c r="F3" s="122">
        <f t="shared" ref="F3:F18" si="0">D3/3</f>
        <v>0</v>
      </c>
      <c r="G3" s="120"/>
      <c r="H3" s="130" t="str">
        <f>IF(($E3-(AE3*$C3))&lt;=0,"Completato",IF(AE3&gt;=$C3,E3-(AE3*$C3),IF($C3-G3&gt;4,-($F3/2),E3)))</f>
        <v>Completato</v>
      </c>
      <c r="I3" s="138"/>
      <c r="J3" s="130" t="e">
        <f>IF(($H3-(AF3*$C3))&lt;=0,"Completato",IF(AF3&gt;=$C3,H3-(AF3*$C3),IF($C3-I3&gt;4,-($F3/2),H3)))</f>
        <v>#VALUE!</v>
      </c>
      <c r="K3" s="138"/>
      <c r="L3" s="139" t="e">
        <f>IF(($J3-(AG3*$C3))&lt;=0,"Completato",IF(AG3&gt;=$C3,J3-(AG3*$C3),IF($C3-K3&gt;4,-($F3/2),J3)))</f>
        <v>#VALUE!</v>
      </c>
      <c r="M3" s="131"/>
      <c r="N3" s="130" t="e">
        <f>IF(($L3-(AH3*$C3))&lt;=0,"Completato",IF(AH3&gt;=$C3,L3-(AH3*$C3),IF($C3-M3&gt;4,-($F3/2),L3)))</f>
        <v>#VALUE!</v>
      </c>
      <c r="O3" s="138"/>
      <c r="P3" s="130" t="e">
        <f>IF(($N3-(AI3*$C3))&lt;=0,"Completato",IF(AI3&gt;=$C3,N3-(AI3*$C3),IF($C3-O3&gt;4,-($F3/2),N3)))</f>
        <v>#VALUE!</v>
      </c>
      <c r="Q3" s="138"/>
      <c r="R3" s="139" t="e">
        <f>IF(($P3-(AJ3*$C3))&lt;=0,"Completato",IF(AJ3&gt;=$C3,P3-(AJ3*$C3),IF($C3-Q3&gt;4,-($F3/2),P3)))</f>
        <v>#VALUE!</v>
      </c>
      <c r="S3" s="131"/>
      <c r="T3" s="130" t="e">
        <f>IF(($R3-(AK3*$C3))&lt;=0,"Completato",IF(AK3&gt;=$C3,R3-(AK3*$C3),IF($C3-S3&gt;4,-($F3/2),R3)))</f>
        <v>#VALUE!</v>
      </c>
      <c r="U3" s="138"/>
      <c r="V3" s="130" t="e">
        <f>IF(($T3-(AL3*$C3))&lt;=0,"Completato",IF(AL3&gt;=$C3,T3-(AL3*$C3),IF($C3-U3&gt;4,-($F3/2),T3)))</f>
        <v>#VALUE!</v>
      </c>
      <c r="W3" s="138"/>
      <c r="X3" s="60" t="e">
        <f>IF(($V3-(AM3*$C3))&lt;=0,"Completato",IF(AM3&gt;=$C3,V3-(AM3*$C3),IF($C3-W3&gt;4,-($F3/2),V3)))</f>
        <v>#VALUE!</v>
      </c>
      <c r="Y3" s="111"/>
      <c r="AE3" s="56">
        <f>IF(G3&gt;=$C3,IF($D3&lt;500,G3*1,IF($D3&lt;1000,G3*1.15,IF($D3&lt;1500,G3*1.3,IF($D3&lt;2000,G3*1.45,IF($D3&lt;2500,G3*1.6,IF($D3&lt;3000,G3*1.75,IF($D3&lt;3500,G3*1.9,IF($D3&lt;4000,G3*2.05,IF($D3&lt;4500,G3*2.2,IF($D3&lt;5000,G3*2.35,IF($D3&lt;5500,G3*2.5,IF($D3&lt;6000,G3*2.65,IF($D3&lt;6000,G3*2.8,IF($D3&lt;6500,G3*2.95,IF($D3&lt;7000,G3*3.1,IF($D3&lt;7500,G3*3.25,IF($D3&lt;8000,G3*3.4,IF($D3&lt;8500,G3*3.55,IF($D3&lt;9000,G3*3.7,IF($D3&lt;9500,G3*3.85,IF($D3&lt;10000,G3*4,IF($D3&lt;10500,G3*4.15,IF($D3&lt;11000,G3*4.3,IF($D3&lt;11500,G3*4.45,IF($D3&lt;12000,G3*4.6,IF($D3&lt;12500,G3*4.75,IF($D3&lt;13000,G3*4.9,IF($D3&lt;13500,G3*5.05,IF($D3&lt;14000,G3*5.2,IF($D3&lt;14500,G3*5.35,IF($D3&lt;15000,G3*5.4,IF($D3&lt;15000,G3*5.55,IF($D3&lt;16000,G3*5.7,IF($D3&lt;16500,G3*5.85,IF($D3&lt;20000,G3*5.9,))))))))))))))))))))))))))))))))))),G3)</f>
        <v>0</v>
      </c>
      <c r="AF3" s="56">
        <f t="shared" ref="AF3:AF19" si="1">IF(I3&gt;=$C3,IF($D3&lt;500,I3*1,IF($D3&lt;1000,I3*1.15,IF($D3&lt;1500,I3*1.3,IF($D3&lt;2000,I3*1.45,IF($D3&lt;2500,I3*1.6,IF($D3&lt;3000,I3*1.75,IF($D3&lt;3500,I3*1.9,IF($D3&lt;4000,I3*2.05,IF($D3&lt;4500,I3*2.2,IF($D3&lt;5000,I3*2.35,IF($D3&lt;5500,I3*2.5,IF($D3&lt;6000,I3*2.65,IF($D3&lt;6000,I3*2.8,IF($D3&lt;6500,I3*2.95,IF($D3&lt;7000,I3*3.1,IF($D3&lt;7500,I3*3.25,IF($D3&lt;8000,I3*3.4,IF($D3&lt;8500,I3*3.55,IF($D3&lt;9000,I3*3.7,IF($D3&lt;9500,I3*3.85,IF($D3&lt;10000,I3*4,IF($D3&lt;10500,I3*4.15,IF($D3&lt;11000,I3*4.3,IF($D3&lt;11500,I3*4.45,IF($D3&lt;12000,I3*4.6,IF($D3&lt;12500,I3*4.75,IF($D3&lt;13000,I3*4.9,IF($D3&lt;13500,I3*5.05,IF($D3&lt;14000,I3*5.2,IF($D3&lt;14500,I3*5.35,IF($D3&lt;15000,I3*5.4,IF($D3&lt;15000,I3*5.55,IF($D3&lt;16000,I3*5.7,IF($D3&lt;16500,I3*5.85,IF($D3&lt;20000,I3*5.9,))))))))))))))))))))))))))))))))))),I3)</f>
        <v>0</v>
      </c>
      <c r="AG3" s="56">
        <f t="shared" ref="AG3:AG19" si="2">IF(K3&gt;=$C3,IF($D3&lt;500,K3*1,IF($D3&lt;1000,K3*1.15,IF($D3&lt;1500,K3*1.3,IF($D3&lt;2000,K3*1.45,IF($D3&lt;2500,K3*1.6,IF($D3&lt;3000,K3*1.75,IF($D3&lt;3500,K3*1.9,IF($D3&lt;4000,K3*2.05,IF($D3&lt;4500,K3*2.2,IF($D3&lt;5000,K3*2.35,IF($D3&lt;5500,K3*2.5,IF($D3&lt;6000,K3*2.65,IF($D3&lt;6000,K3*2.8,IF($D3&lt;6500,K3*2.95,IF($D3&lt;7000,K3*3.1,IF($D3&lt;7500,K3*3.25,IF($D3&lt;8000,K3*3.4,IF($D3&lt;8500,K3*3.55,IF($D3&lt;9000,K3*3.7,IF($D3&lt;9500,K3*3.85,IF($D3&lt;10000,K3*4,IF($D3&lt;10500,K3*4.15,IF($D3&lt;11000,K3*4.3,IF($D3&lt;11500,K3*4.45,IF($D3&lt;12000,K3*4.6,IF($D3&lt;12500,K3*4.75,IF($D3&lt;13000,K3*4.9,IF($D3&lt;13500,K3*5.05,IF($D3&lt;14000,K3*5.2,IF($D3&lt;14500,K3*5.35,IF($D3&lt;15000,K3*5.4,IF($D3&lt;15000,K3*5.55,IF($D3&lt;16000,K3*5.7,IF($D3&lt;16500,K3*5.85,IF($D3&lt;20000,K3*5.9,))))))))))))))))))))))))))))))))))),K3)</f>
        <v>0</v>
      </c>
      <c r="AH3" s="56">
        <f t="shared" ref="AH3:AH19" si="3">IF(M3&gt;=$C3,IF($D3&lt;500,M3*1,IF($D3&lt;1000,M3*1.15,IF($D3&lt;1500,M3*1.3,IF($D3&lt;2000,M3*1.45,IF($D3&lt;2500,M3*1.6,IF($D3&lt;3000,M3*1.75,IF($D3&lt;3500,M3*1.9,IF($D3&lt;4000,M3*2.05,IF($D3&lt;4500,M3*2.2,IF($D3&lt;5000,M3*2.35,IF($D3&lt;5500,M3*2.5,IF($D3&lt;6000,M3*2.65,IF($D3&lt;6000,M3*2.8,IF($D3&lt;6500,M3*2.95,IF($D3&lt;7000,M3*3.1,IF($D3&lt;7500,M3*3.25,IF($D3&lt;8000,M3*3.4,IF($D3&lt;8500,M3*3.55,IF($D3&lt;9000,M3*3.7,IF($D3&lt;9500,M3*3.85,IF($D3&lt;10000,M3*4,IF($D3&lt;10500,M3*4.15,IF($D3&lt;11000,M3*4.3,IF($D3&lt;11500,M3*4.45,IF($D3&lt;12000,M3*4.6,IF($D3&lt;12500,M3*4.75,IF($D3&lt;13000,M3*4.9,IF($D3&lt;13500,M3*5.05,IF($D3&lt;14000,M3*5.2,IF($D3&lt;14500,M3*5.35,IF($D3&lt;15000,M3*5.4,IF($D3&lt;15000,M3*5.55,IF($D3&lt;16000,M3*5.7,IF($D3&lt;16500,M3*5.85,IF($D3&lt;20000,M3*5.9,))))))))))))))))))))))))))))))))))),M3)</f>
        <v>0</v>
      </c>
      <c r="AI3" s="56">
        <f t="shared" ref="AI3:AI19" si="4">IF(O3&gt;=$C3,IF($D3&lt;500,O3*1,IF($D3&lt;1000,O3*1.15,IF($D3&lt;1500,O3*1.3,IF($D3&lt;2000,O3*1.45,IF($D3&lt;2500,O3*1.6,IF($D3&lt;3000,O3*1.75,IF($D3&lt;3500,O3*1.9,IF($D3&lt;4000,O3*2.05,IF($D3&lt;4500,O3*2.2,IF($D3&lt;5000,O3*2.35,IF($D3&lt;5500,O3*2.5,IF($D3&lt;6000,O3*2.65,IF($D3&lt;6000,O3*2.8,IF($D3&lt;6500,O3*2.95,IF($D3&lt;7000,O3*3.1,IF($D3&lt;7500,O3*3.25,IF($D3&lt;8000,O3*3.4,IF($D3&lt;8500,O3*3.55,IF($D3&lt;9000,O3*3.7,IF($D3&lt;9500,O3*3.85,IF($D3&lt;10000,O3*4,IF($D3&lt;10500,O3*4.15,IF($D3&lt;11000,O3*4.3,IF($D3&lt;11500,O3*4.45,IF($D3&lt;12000,O3*4.6,IF($D3&lt;12500,O3*4.75,IF($D3&lt;13000,O3*4.9,IF($D3&lt;13500,O3*5.05,IF($D3&lt;14000,O3*5.2,IF($D3&lt;14500,O3*5.35,IF($D3&lt;15000,O3*5.4,IF($D3&lt;15000,O3*5.55,IF($D3&lt;16000,O3*5.7,IF($D3&lt;16500,O3*5.85,IF($D3&lt;20000,O3*5.9,))))))))))))))))))))))))))))))))))),O3)</f>
        <v>0</v>
      </c>
      <c r="AJ3" s="56">
        <f t="shared" ref="AJ3:AJ19" si="5">IF(Q3&gt;=$C3,IF($D3&lt;500,Q3*1,IF($D3&lt;1000,Q3*1.15,IF($D3&lt;1500,Q3*1.3,IF($D3&lt;2000,Q3*1.45,IF($D3&lt;2500,Q3*1.6,IF($D3&lt;3000,Q3*1.75,IF($D3&lt;3500,Q3*1.9,IF($D3&lt;4000,Q3*2.05,IF($D3&lt;4500,Q3*2.2,IF($D3&lt;5000,Q3*2.35,IF($D3&lt;5500,Q3*2.5,IF($D3&lt;6000,Q3*2.65,IF($D3&lt;6000,Q3*2.8,IF($D3&lt;6500,Q3*2.95,IF($D3&lt;7000,Q3*3.1,IF($D3&lt;7500,Q3*3.25,IF($D3&lt;8000,Q3*3.4,IF($D3&lt;8500,Q3*3.55,IF($D3&lt;9000,Q3*3.7,IF($D3&lt;9500,Q3*3.85,IF($D3&lt;10000,Q3*4,IF($D3&lt;10500,Q3*4.15,IF($D3&lt;11000,Q3*4.3,IF($D3&lt;11500,Q3*4.45,IF($D3&lt;12000,Q3*4.6,IF($D3&lt;12500,Q3*4.75,IF($D3&lt;13000,Q3*4.9,IF($D3&lt;13500,Q3*5.05,IF($D3&lt;14000,Q3*5.2,IF($D3&lt;14500,Q3*5.35,IF($D3&lt;15000,Q3*5.4,IF($D3&lt;15000,Q3*5.55,IF($D3&lt;16000,Q3*5.7,IF($D3&lt;16500,Q3*5.85,IF($D3&lt;20000,Q3*5.9,))))))))))))))))))))))))))))))))))),Q3)</f>
        <v>0</v>
      </c>
      <c r="AK3" s="56">
        <f t="shared" ref="AK3:AK19" si="6">IF(S3&gt;=$C3,IF($D3&lt;500,S3*1,IF($D3&lt;1000,S3*1.15,IF($D3&lt;1500,S3*1.3,IF($D3&lt;2000,S3*1.45,IF($D3&lt;2500,S3*1.6,IF($D3&lt;3000,S3*1.75,IF($D3&lt;3500,S3*1.9,IF($D3&lt;4000,S3*2.05,IF($D3&lt;4500,S3*2.2,IF($D3&lt;5000,S3*2.35,IF($D3&lt;5500,S3*2.5,IF($D3&lt;6000,S3*2.65,IF($D3&lt;6000,S3*2.8,IF($D3&lt;6500,S3*2.95,IF($D3&lt;7000,S3*3.1,IF($D3&lt;7500,S3*3.25,IF($D3&lt;8000,S3*3.4,IF($D3&lt;8500,S3*3.55,IF($D3&lt;9000,S3*3.7,IF($D3&lt;9500,S3*3.85,IF($D3&lt;10000,S3*4,IF($D3&lt;10500,S3*4.15,IF($D3&lt;11000,S3*4.3,IF($D3&lt;11500,S3*4.45,IF($D3&lt;12000,S3*4.6,IF($D3&lt;12500,S3*4.75,IF($D3&lt;13000,S3*4.9,IF($D3&lt;13500,S3*5.05,IF($D3&lt;14000,S3*5.2,IF($D3&lt;14500,S3*5.35,IF($D3&lt;15000,S3*5.4,IF($D3&lt;15000,S3*5.55,IF($D3&lt;16000,S3*5.7,IF($D3&lt;16500,S3*5.85,IF($D3&lt;20000,S3*5.9,))))))))))))))))))))))))))))))))))),S3)</f>
        <v>0</v>
      </c>
      <c r="AL3" s="56">
        <f t="shared" ref="AL3:AL19" si="7">IF(U3&gt;=$C3,IF($D3&lt;500,U3*1,IF($D3&lt;1000,U3*1.15,IF($D3&lt;1500,U3*1.3,IF($D3&lt;2000,U3*1.45,IF($D3&lt;2500,U3*1.6,IF($D3&lt;3000,U3*1.75,IF($D3&lt;3500,U3*1.9,IF($D3&lt;4000,U3*2.05,IF($D3&lt;4500,U3*2.2,IF($D3&lt;5000,U3*2.35,IF($D3&lt;5500,U3*2.5,IF($D3&lt;6000,U3*2.65,IF($D3&lt;6000,U3*2.8,IF($D3&lt;6500,U3*2.95,IF($D3&lt;7000,U3*3.1,IF($D3&lt;7500,U3*3.25,IF($D3&lt;8000,U3*3.4,IF($D3&lt;8500,U3*3.55,IF($D3&lt;9000,U3*3.7,IF($D3&lt;9500,U3*3.85,IF($D3&lt;10000,U3*4,IF($D3&lt;10500,U3*4.15,IF($D3&lt;11000,U3*4.3,IF($D3&lt;11500,U3*4.45,IF($D3&lt;12000,U3*4.6,IF($D3&lt;12500,U3*4.75,IF($D3&lt;13000,U3*4.9,IF($D3&lt;13500,U3*5.05,IF($D3&lt;14000,U3*5.2,IF($D3&lt;14500,U3*5.35,IF($D3&lt;15000,U3*5.4,IF($D3&lt;15000,U3*5.55,IF($D3&lt;16000,U3*5.7,IF($D3&lt;16500,U3*5.85,IF($D3&lt;20000,U3*5.9,))))))))))))))))))))))))))))))))))),U3)</f>
        <v>0</v>
      </c>
      <c r="AM3" s="56">
        <f t="shared" ref="AM3:AM19" si="8">IF(W3&gt;=$C3,IF($D3&lt;500,W3*1,IF($D3&lt;1000,W3*1.15,IF($D3&lt;1500,W3*1.3,IF($D3&lt;2000,W3*1.45,IF($D3&lt;2500,W3*1.6,IF($D3&lt;3000,W3*1.75,IF($D3&lt;3500,W3*1.9,IF($D3&lt;4000,W3*2.05,IF($D3&lt;4500,W3*2.2,IF($D3&lt;5000,W3*2.35,IF($D3&lt;5500,W3*2.5,IF($D3&lt;6000,W3*2.65,IF($D3&lt;6000,W3*2.8,IF($D3&lt;6500,W3*2.95,IF($D3&lt;7000,W3*3.1,IF($D3&lt;7500,W3*3.25,IF($D3&lt;8000,W3*3.4,IF($D3&lt;8500,W3*3.55,IF($D3&lt;9000,W3*3.7,IF($D3&lt;9500,W3*3.85,IF($D3&lt;10000,W3*4,IF($D3&lt;10500,W3*4.15,IF($D3&lt;11000,W3*4.3,IF($D3&lt;11500,W3*4.45,IF($D3&lt;12000,W3*4.6,IF($D3&lt;12500,W3*4.75,IF($D3&lt;13000,W3*4.9,IF($D3&lt;13500,W3*5.05,IF($D3&lt;14000,W3*5.2,IF($D3&lt;14500,W3*5.35,IF($D3&lt;15000,W3*5.4,IF($D3&lt;15000,W3*5.55,IF($D3&lt;16000,W3*5.7,IF($D3&lt;16500,W3*5.85,IF($D3&lt;20000,W3*5.9,))))))))))))))))))))))))))))))))))),W3)</f>
        <v>0</v>
      </c>
    </row>
    <row r="4" spans="1:39" ht="45" x14ac:dyDescent="0.25">
      <c r="A4" s="24" t="s">
        <v>26</v>
      </c>
      <c r="B4" s="19" t="s">
        <v>23</v>
      </c>
      <c r="C4" s="97">
        <v>20</v>
      </c>
      <c r="D4" s="117"/>
      <c r="E4" s="119">
        <f t="shared" ref="E4:E19" si="9">D4*10</f>
        <v>0</v>
      </c>
      <c r="F4" s="122">
        <f t="shared" si="0"/>
        <v>0</v>
      </c>
      <c r="G4" s="128"/>
      <c r="H4" s="129" t="str">
        <f t="shared" ref="H4:H19" si="10">IF(($E4-(AE4*$C4))&lt;=0,"Completato",IF(AE4&gt;=$C4,E4-(AE4*$C4),IF($C4-G4&gt;4,-($F4/2),E4)))</f>
        <v>Completato</v>
      </c>
      <c r="I4" s="43"/>
      <c r="J4" s="129" t="e">
        <f t="shared" ref="J4:J19" si="11">IF(($H4-(AF4*$C4))&lt;=0,"Completato",IF(AF4&gt;=$C4,H4-(AF4*$C4),IF($C4-I4&gt;4,-($F4/2),H4)))</f>
        <v>#VALUE!</v>
      </c>
      <c r="K4" s="43"/>
      <c r="L4" s="129" t="e">
        <f t="shared" ref="L4:L19" si="12">IF(($J4-(AG4*$C4))&lt;=0,"Completato",IF(AG4&gt;=$C4,J4-(AG4*$C4),IF($C4-K4&gt;4,-($F4/2),J4)))</f>
        <v>#VALUE!</v>
      </c>
      <c r="M4" s="43"/>
      <c r="N4" s="129" t="e">
        <f t="shared" ref="N4:N19" si="13">IF(($L4-(AH4*$C4))&lt;=0,"Completato",IF(AH4&gt;=$C4,L4-(AH4*$C4),IF($C4-M4&gt;4,-($F4/2),L4)))</f>
        <v>#VALUE!</v>
      </c>
      <c r="O4" s="43"/>
      <c r="P4" s="129" t="e">
        <f t="shared" ref="P4:P19" si="14">IF(($N4-(AI4*$C4))&lt;=0,"Completato",IF(AI4&gt;=$C4,N4-(AI4*$C4),IF($C4-O4&gt;4,-($F4/2),N4)))</f>
        <v>#VALUE!</v>
      </c>
      <c r="Q4" s="43"/>
      <c r="R4" s="129" t="e">
        <f t="shared" ref="R4:R19" si="15">IF(($P4-(AJ4*$C4))&lt;=0,"Completato",IF(AJ4&gt;=$C4,P4-(AJ4*$C4),IF($C4-Q4&gt;4,-($F4/2),P4)))</f>
        <v>#VALUE!</v>
      </c>
      <c r="S4" s="43"/>
      <c r="T4" s="129" t="e">
        <f t="shared" ref="T4:T19" si="16">IF(($R4-(AK4*$C4))&lt;=0,"Completato",IF(AK4&gt;=$C4,R4-(AK4*$C4),IF($C4-S4&gt;4,-($F4/2),R4)))</f>
        <v>#VALUE!</v>
      </c>
      <c r="U4" s="43"/>
      <c r="V4" s="129" t="e">
        <f t="shared" ref="V4:V18" si="17">IF(($T4-(AL4*$C4))&lt;=0,"Completato",IF(AL4&gt;=$C4,T4-(AL4*$C4),IF($C4-U4&gt;4,-($F4/2),T4)))</f>
        <v>#VALUE!</v>
      </c>
      <c r="W4" s="43"/>
      <c r="X4" s="60" t="e">
        <f t="shared" ref="X4:X19" si="18">IF(($V4-(AM4*$C4))&lt;=0,"Completato",IF(AM4&gt;=$C4,V4-(AM4*$C4),IF($C4-W4&gt;4,-($F4/2),V4)))</f>
        <v>#VALUE!</v>
      </c>
      <c r="Y4" s="111"/>
      <c r="AE4" s="56">
        <f t="shared" ref="AE4:AE19" si="19">IF(G4&gt;=$C4,IF($D4&lt;500,G4*1,IF($D4&lt;1000,G4*1.15,IF($D4&lt;1500,G4*1.3,IF($D4&lt;2000,G4*1.45,IF($D4&lt;2500,G4*1.6,IF($D4&lt;3000,G4*1.75,IF($D4&lt;3500,G4*1.9,IF($D4&lt;4000,G4*2.05,IF($D4&lt;4500,G4*2.2,IF($D4&lt;5000,G4*2.35,IF($D4&lt;5500,G4*2.5,IF($D4&lt;6000,G4*2.65,IF($D4&lt;6000,G4*2.8,IF($D4&lt;6500,G4*2.95,IF($D4&lt;7000,G4*3.1,IF($D4&lt;7500,G4*3.25,IF($D4&lt;8000,G4*3.4,IF($D4&lt;8500,G4*3.55,IF($D4&lt;9000,G4*3.7,IF($D4&lt;9500,G4*3.85,IF($D4&lt;10000,G4*4,IF($D4&lt;10500,G4*4.15,IF($D4&lt;11000,G4*4.3,IF($D4&lt;11500,G4*4.45,IF($D4&lt;12000,G4*4.6,IF($D4&lt;12500,G4*4.75,IF($D4&lt;13000,G4*4.9,IF($D4&lt;13500,G4*5.05,IF($D4&lt;14000,G4*5.2,IF($D4&lt;14500,G4*5.35,IF($D4&lt;15000,G4*5.4,IF($D4&lt;15000,G4*5.55,IF($D4&lt;16000,G4*5.7,IF($D4&lt;16500,G4*5.85,IF($D4&lt;20000,G4*5.9,))))))))))))))))))))))))))))))))))),G4)</f>
        <v>0</v>
      </c>
      <c r="AF4" s="56">
        <f t="shared" si="1"/>
        <v>0</v>
      </c>
      <c r="AG4" s="56">
        <f t="shared" si="2"/>
        <v>0</v>
      </c>
      <c r="AH4" s="56">
        <f t="shared" si="3"/>
        <v>0</v>
      </c>
      <c r="AI4" s="56">
        <f t="shared" si="4"/>
        <v>0</v>
      </c>
      <c r="AJ4" s="56">
        <f t="shared" si="5"/>
        <v>0</v>
      </c>
      <c r="AK4" s="56">
        <f t="shared" si="6"/>
        <v>0</v>
      </c>
      <c r="AL4" s="56">
        <f t="shared" si="7"/>
        <v>0</v>
      </c>
      <c r="AM4" s="56">
        <f t="shared" si="8"/>
        <v>0</v>
      </c>
    </row>
    <row r="5" spans="1:39" ht="60" x14ac:dyDescent="0.25">
      <c r="A5" s="25" t="s">
        <v>27</v>
      </c>
      <c r="B5" s="20" t="s">
        <v>23</v>
      </c>
      <c r="C5" s="97">
        <v>25</v>
      </c>
      <c r="D5" s="117"/>
      <c r="E5" s="119">
        <f t="shared" si="9"/>
        <v>0</v>
      </c>
      <c r="F5" s="122">
        <f t="shared" si="0"/>
        <v>0</v>
      </c>
      <c r="G5" s="128"/>
      <c r="H5" s="129" t="str">
        <f t="shared" si="10"/>
        <v>Completato</v>
      </c>
      <c r="I5" s="43"/>
      <c r="J5" s="129" t="e">
        <f t="shared" si="11"/>
        <v>#VALUE!</v>
      </c>
      <c r="K5" s="43"/>
      <c r="L5" s="129" t="e">
        <f t="shared" si="12"/>
        <v>#VALUE!</v>
      </c>
      <c r="M5" s="43"/>
      <c r="N5" s="129" t="e">
        <f t="shared" si="13"/>
        <v>#VALUE!</v>
      </c>
      <c r="O5" s="43"/>
      <c r="P5" s="129" t="e">
        <f t="shared" si="14"/>
        <v>#VALUE!</v>
      </c>
      <c r="Q5" s="43"/>
      <c r="R5" s="129" t="e">
        <f t="shared" si="15"/>
        <v>#VALUE!</v>
      </c>
      <c r="S5" s="43"/>
      <c r="T5" s="129" t="e">
        <f t="shared" si="16"/>
        <v>#VALUE!</v>
      </c>
      <c r="U5" s="43"/>
      <c r="V5" s="129" t="e">
        <f t="shared" si="17"/>
        <v>#VALUE!</v>
      </c>
      <c r="W5" s="43"/>
      <c r="X5" s="60" t="e">
        <f t="shared" si="18"/>
        <v>#VALUE!</v>
      </c>
      <c r="Y5" s="111"/>
      <c r="AE5" s="56">
        <f t="shared" si="19"/>
        <v>0</v>
      </c>
      <c r="AF5" s="56">
        <f t="shared" si="1"/>
        <v>0</v>
      </c>
      <c r="AG5" s="56">
        <f t="shared" si="2"/>
        <v>0</v>
      </c>
      <c r="AH5" s="56">
        <f t="shared" si="3"/>
        <v>0</v>
      </c>
      <c r="AI5" s="56">
        <f t="shared" si="4"/>
        <v>0</v>
      </c>
      <c r="AJ5" s="56">
        <f t="shared" si="5"/>
        <v>0</v>
      </c>
      <c r="AK5" s="56">
        <f t="shared" si="6"/>
        <v>0</v>
      </c>
      <c r="AL5" s="56">
        <f t="shared" si="7"/>
        <v>0</v>
      </c>
      <c r="AM5" s="56">
        <f t="shared" si="8"/>
        <v>0</v>
      </c>
    </row>
    <row r="6" spans="1:39" ht="30" x14ac:dyDescent="0.25">
      <c r="A6" s="24" t="s">
        <v>44</v>
      </c>
      <c r="B6" s="20" t="s">
        <v>39</v>
      </c>
      <c r="C6" s="97">
        <v>18</v>
      </c>
      <c r="D6" s="117">
        <v>1800</v>
      </c>
      <c r="E6" s="119">
        <f t="shared" si="9"/>
        <v>18000</v>
      </c>
      <c r="F6" s="122">
        <f t="shared" si="0"/>
        <v>600</v>
      </c>
      <c r="G6" s="128">
        <v>30</v>
      </c>
      <c r="H6" s="129">
        <f t="shared" si="10"/>
        <v>17217</v>
      </c>
      <c r="I6" s="43"/>
      <c r="J6" s="129">
        <f t="shared" si="11"/>
        <v>-300</v>
      </c>
      <c r="K6" s="43"/>
      <c r="L6" s="129" t="str">
        <f t="shared" si="12"/>
        <v>Completato</v>
      </c>
      <c r="M6" s="43"/>
      <c r="N6" s="129" t="e">
        <f t="shared" si="13"/>
        <v>#VALUE!</v>
      </c>
      <c r="O6" s="43"/>
      <c r="P6" s="129" t="e">
        <f t="shared" si="14"/>
        <v>#VALUE!</v>
      </c>
      <c r="Q6" s="43"/>
      <c r="R6" s="129" t="e">
        <f t="shared" si="15"/>
        <v>#VALUE!</v>
      </c>
      <c r="S6" s="43"/>
      <c r="T6" s="129" t="e">
        <f t="shared" si="16"/>
        <v>#VALUE!</v>
      </c>
      <c r="U6" s="43"/>
      <c r="V6" s="129" t="e">
        <f t="shared" si="17"/>
        <v>#VALUE!</v>
      </c>
      <c r="W6" s="43"/>
      <c r="X6" s="60" t="e">
        <f t="shared" si="18"/>
        <v>#VALUE!</v>
      </c>
      <c r="Y6" s="111"/>
      <c r="AE6" s="56">
        <f t="shared" si="19"/>
        <v>43.5</v>
      </c>
      <c r="AF6" s="56">
        <f t="shared" si="1"/>
        <v>0</v>
      </c>
      <c r="AG6" s="56">
        <f t="shared" si="2"/>
        <v>0</v>
      </c>
      <c r="AH6" s="56">
        <f t="shared" si="3"/>
        <v>0</v>
      </c>
      <c r="AI6" s="56">
        <f t="shared" si="4"/>
        <v>0</v>
      </c>
      <c r="AJ6" s="56">
        <f t="shared" si="5"/>
        <v>0</v>
      </c>
      <c r="AK6" s="56">
        <f t="shared" si="6"/>
        <v>0</v>
      </c>
      <c r="AL6" s="56">
        <f t="shared" si="7"/>
        <v>0</v>
      </c>
      <c r="AM6" s="56">
        <f t="shared" si="8"/>
        <v>0</v>
      </c>
    </row>
    <row r="7" spans="1:39" x14ac:dyDescent="0.25">
      <c r="A7" s="23" t="s">
        <v>28</v>
      </c>
      <c r="B7" s="20" t="s">
        <v>40</v>
      </c>
      <c r="C7" s="97">
        <v>12</v>
      </c>
      <c r="D7" s="117"/>
      <c r="E7" s="119">
        <f t="shared" si="9"/>
        <v>0</v>
      </c>
      <c r="F7" s="122">
        <f t="shared" si="0"/>
        <v>0</v>
      </c>
      <c r="G7" s="128"/>
      <c r="H7" s="129" t="str">
        <f t="shared" si="10"/>
        <v>Completato</v>
      </c>
      <c r="I7" s="43"/>
      <c r="J7" s="129" t="e">
        <f t="shared" si="11"/>
        <v>#VALUE!</v>
      </c>
      <c r="K7" s="43"/>
      <c r="L7" s="129" t="e">
        <f t="shared" si="12"/>
        <v>#VALUE!</v>
      </c>
      <c r="M7" s="43"/>
      <c r="N7" s="129" t="e">
        <f t="shared" si="13"/>
        <v>#VALUE!</v>
      </c>
      <c r="O7" s="43"/>
      <c r="P7" s="129" t="e">
        <f t="shared" si="14"/>
        <v>#VALUE!</v>
      </c>
      <c r="Q7" s="43"/>
      <c r="R7" s="129" t="e">
        <f t="shared" si="15"/>
        <v>#VALUE!</v>
      </c>
      <c r="S7" s="43"/>
      <c r="T7" s="129" t="e">
        <f t="shared" si="16"/>
        <v>#VALUE!</v>
      </c>
      <c r="U7" s="43"/>
      <c r="V7" s="129" t="e">
        <f t="shared" si="17"/>
        <v>#VALUE!</v>
      </c>
      <c r="W7" s="43"/>
      <c r="X7" s="60" t="e">
        <f t="shared" si="18"/>
        <v>#VALUE!</v>
      </c>
      <c r="Y7" s="111"/>
      <c r="AE7" s="56">
        <f t="shared" si="19"/>
        <v>0</v>
      </c>
      <c r="AF7" s="56">
        <f t="shared" si="1"/>
        <v>0</v>
      </c>
      <c r="AG7" s="56">
        <f t="shared" si="2"/>
        <v>0</v>
      </c>
      <c r="AH7" s="56">
        <f t="shared" si="3"/>
        <v>0</v>
      </c>
      <c r="AI7" s="56">
        <f t="shared" si="4"/>
        <v>0</v>
      </c>
      <c r="AJ7" s="56">
        <f t="shared" si="5"/>
        <v>0</v>
      </c>
      <c r="AK7" s="56">
        <f t="shared" si="6"/>
        <v>0</v>
      </c>
      <c r="AL7" s="56">
        <f t="shared" si="7"/>
        <v>0</v>
      </c>
      <c r="AM7" s="56">
        <f t="shared" si="8"/>
        <v>0</v>
      </c>
    </row>
    <row r="8" spans="1:39" ht="30" x14ac:dyDescent="0.25">
      <c r="A8" s="25" t="s">
        <v>29</v>
      </c>
      <c r="B8" s="20" t="s">
        <v>40</v>
      </c>
      <c r="C8" s="97">
        <v>15</v>
      </c>
      <c r="D8" s="117"/>
      <c r="E8" s="119">
        <f t="shared" si="9"/>
        <v>0</v>
      </c>
      <c r="F8" s="122">
        <f t="shared" si="0"/>
        <v>0</v>
      </c>
      <c r="G8" s="128"/>
      <c r="H8" s="129" t="str">
        <f t="shared" si="10"/>
        <v>Completato</v>
      </c>
      <c r="I8" s="43"/>
      <c r="J8" s="129" t="e">
        <f t="shared" si="11"/>
        <v>#VALUE!</v>
      </c>
      <c r="K8" s="43"/>
      <c r="L8" s="129" t="e">
        <f t="shared" si="12"/>
        <v>#VALUE!</v>
      </c>
      <c r="M8" s="43"/>
      <c r="N8" s="129" t="e">
        <f t="shared" si="13"/>
        <v>#VALUE!</v>
      </c>
      <c r="O8" s="43"/>
      <c r="P8" s="129" t="e">
        <f t="shared" si="14"/>
        <v>#VALUE!</v>
      </c>
      <c r="Q8" s="43"/>
      <c r="R8" s="129" t="e">
        <f t="shared" si="15"/>
        <v>#VALUE!</v>
      </c>
      <c r="S8" s="43"/>
      <c r="T8" s="129" t="e">
        <f t="shared" si="16"/>
        <v>#VALUE!</v>
      </c>
      <c r="U8" s="43"/>
      <c r="V8" s="129" t="e">
        <f t="shared" si="17"/>
        <v>#VALUE!</v>
      </c>
      <c r="W8" s="43"/>
      <c r="X8" s="60" t="e">
        <f t="shared" si="18"/>
        <v>#VALUE!</v>
      </c>
      <c r="Y8" s="111"/>
      <c r="AE8" s="56">
        <f t="shared" si="19"/>
        <v>0</v>
      </c>
      <c r="AF8" s="56">
        <f t="shared" si="1"/>
        <v>0</v>
      </c>
      <c r="AG8" s="56">
        <f t="shared" si="2"/>
        <v>0</v>
      </c>
      <c r="AH8" s="56">
        <f t="shared" si="3"/>
        <v>0</v>
      </c>
      <c r="AI8" s="56">
        <f t="shared" si="4"/>
        <v>0</v>
      </c>
      <c r="AJ8" s="56">
        <f t="shared" si="5"/>
        <v>0</v>
      </c>
      <c r="AK8" s="56">
        <f t="shared" si="6"/>
        <v>0</v>
      </c>
      <c r="AL8" s="56">
        <f t="shared" si="7"/>
        <v>0</v>
      </c>
      <c r="AM8" s="56">
        <f t="shared" si="8"/>
        <v>0</v>
      </c>
    </row>
    <row r="9" spans="1:39" ht="60" x14ac:dyDescent="0.25">
      <c r="A9" s="25" t="s">
        <v>45</v>
      </c>
      <c r="B9" s="20" t="s">
        <v>40</v>
      </c>
      <c r="C9" s="97">
        <v>15</v>
      </c>
      <c r="D9" s="117"/>
      <c r="E9" s="119">
        <f t="shared" si="9"/>
        <v>0</v>
      </c>
      <c r="F9" s="122">
        <f t="shared" si="0"/>
        <v>0</v>
      </c>
      <c r="G9" s="128"/>
      <c r="H9" s="129" t="str">
        <f t="shared" si="10"/>
        <v>Completato</v>
      </c>
      <c r="I9" s="43"/>
      <c r="J9" s="129" t="e">
        <f t="shared" si="11"/>
        <v>#VALUE!</v>
      </c>
      <c r="K9" s="43"/>
      <c r="L9" s="129" t="e">
        <f t="shared" si="12"/>
        <v>#VALUE!</v>
      </c>
      <c r="M9" s="43"/>
      <c r="N9" s="129" t="e">
        <f t="shared" si="13"/>
        <v>#VALUE!</v>
      </c>
      <c r="O9" s="43"/>
      <c r="P9" s="129" t="e">
        <f t="shared" si="14"/>
        <v>#VALUE!</v>
      </c>
      <c r="Q9" s="43"/>
      <c r="R9" s="129" t="e">
        <f t="shared" si="15"/>
        <v>#VALUE!</v>
      </c>
      <c r="S9" s="43"/>
      <c r="T9" s="129" t="e">
        <f t="shared" si="16"/>
        <v>#VALUE!</v>
      </c>
      <c r="U9" s="43"/>
      <c r="V9" s="129" t="e">
        <f t="shared" si="17"/>
        <v>#VALUE!</v>
      </c>
      <c r="W9" s="43"/>
      <c r="X9" s="60" t="e">
        <f t="shared" si="18"/>
        <v>#VALUE!</v>
      </c>
      <c r="Y9" s="111"/>
      <c r="AE9" s="56">
        <f t="shared" si="19"/>
        <v>0</v>
      </c>
      <c r="AF9" s="56">
        <f t="shared" si="1"/>
        <v>0</v>
      </c>
      <c r="AG9" s="56">
        <f t="shared" si="2"/>
        <v>0</v>
      </c>
      <c r="AH9" s="56">
        <f t="shared" si="3"/>
        <v>0</v>
      </c>
      <c r="AI9" s="56">
        <f t="shared" si="4"/>
        <v>0</v>
      </c>
      <c r="AJ9" s="56">
        <f t="shared" si="5"/>
        <v>0</v>
      </c>
      <c r="AK9" s="56">
        <f t="shared" si="6"/>
        <v>0</v>
      </c>
      <c r="AL9" s="56">
        <f t="shared" si="7"/>
        <v>0</v>
      </c>
      <c r="AM9" s="56">
        <f t="shared" si="8"/>
        <v>0</v>
      </c>
    </row>
    <row r="10" spans="1:39" x14ac:dyDescent="0.25">
      <c r="A10" s="23" t="s">
        <v>30</v>
      </c>
      <c r="B10" s="20" t="s">
        <v>41</v>
      </c>
      <c r="C10" s="97">
        <v>15</v>
      </c>
      <c r="D10" s="117"/>
      <c r="E10" s="119">
        <f t="shared" si="9"/>
        <v>0</v>
      </c>
      <c r="F10" s="122">
        <f t="shared" si="0"/>
        <v>0</v>
      </c>
      <c r="G10" s="128"/>
      <c r="H10" s="129" t="str">
        <f t="shared" si="10"/>
        <v>Completato</v>
      </c>
      <c r="I10" s="43"/>
      <c r="J10" s="129" t="e">
        <f t="shared" si="11"/>
        <v>#VALUE!</v>
      </c>
      <c r="K10" s="43"/>
      <c r="L10" s="129" t="e">
        <f t="shared" si="12"/>
        <v>#VALUE!</v>
      </c>
      <c r="M10" s="43"/>
      <c r="N10" s="129" t="e">
        <f t="shared" si="13"/>
        <v>#VALUE!</v>
      </c>
      <c r="O10" s="43"/>
      <c r="P10" s="129" t="e">
        <f t="shared" si="14"/>
        <v>#VALUE!</v>
      </c>
      <c r="Q10" s="43"/>
      <c r="R10" s="129" t="e">
        <f t="shared" si="15"/>
        <v>#VALUE!</v>
      </c>
      <c r="S10" s="43"/>
      <c r="T10" s="129" t="e">
        <f t="shared" si="16"/>
        <v>#VALUE!</v>
      </c>
      <c r="U10" s="43"/>
      <c r="V10" s="129" t="e">
        <f t="shared" si="17"/>
        <v>#VALUE!</v>
      </c>
      <c r="W10" s="43"/>
      <c r="X10" s="60" t="e">
        <f t="shared" si="18"/>
        <v>#VALUE!</v>
      </c>
      <c r="Y10" s="111"/>
      <c r="AE10" s="56">
        <f t="shared" si="19"/>
        <v>0</v>
      </c>
      <c r="AF10" s="56">
        <f t="shared" si="1"/>
        <v>0</v>
      </c>
      <c r="AG10" s="56">
        <f t="shared" si="2"/>
        <v>0</v>
      </c>
      <c r="AH10" s="56">
        <f t="shared" si="3"/>
        <v>0</v>
      </c>
      <c r="AI10" s="56">
        <f t="shared" si="4"/>
        <v>0</v>
      </c>
      <c r="AJ10" s="56">
        <f t="shared" si="5"/>
        <v>0</v>
      </c>
      <c r="AK10" s="56">
        <f t="shared" si="6"/>
        <v>0</v>
      </c>
      <c r="AL10" s="56">
        <f t="shared" si="7"/>
        <v>0</v>
      </c>
      <c r="AM10" s="56">
        <f t="shared" si="8"/>
        <v>0</v>
      </c>
    </row>
    <row r="11" spans="1:39" ht="30" x14ac:dyDescent="0.25">
      <c r="A11" s="25" t="s">
        <v>31</v>
      </c>
      <c r="B11" s="20" t="s">
        <v>41</v>
      </c>
      <c r="C11" s="97">
        <v>12</v>
      </c>
      <c r="D11" s="117"/>
      <c r="E11" s="119">
        <f t="shared" si="9"/>
        <v>0</v>
      </c>
      <c r="F11" s="122">
        <f t="shared" si="0"/>
        <v>0</v>
      </c>
      <c r="G11" s="128"/>
      <c r="H11" s="129" t="str">
        <f t="shared" si="10"/>
        <v>Completato</v>
      </c>
      <c r="I11" s="43"/>
      <c r="J11" s="129" t="e">
        <f t="shared" si="11"/>
        <v>#VALUE!</v>
      </c>
      <c r="K11" s="43"/>
      <c r="L11" s="129" t="e">
        <f t="shared" si="12"/>
        <v>#VALUE!</v>
      </c>
      <c r="M11" s="43"/>
      <c r="N11" s="129" t="e">
        <f t="shared" si="13"/>
        <v>#VALUE!</v>
      </c>
      <c r="O11" s="43"/>
      <c r="P11" s="129" t="e">
        <f t="shared" si="14"/>
        <v>#VALUE!</v>
      </c>
      <c r="Q11" s="43"/>
      <c r="R11" s="129" t="e">
        <f t="shared" si="15"/>
        <v>#VALUE!</v>
      </c>
      <c r="S11" s="43"/>
      <c r="T11" s="129" t="e">
        <f t="shared" si="16"/>
        <v>#VALUE!</v>
      </c>
      <c r="U11" s="43"/>
      <c r="V11" s="129" t="e">
        <f t="shared" si="17"/>
        <v>#VALUE!</v>
      </c>
      <c r="W11" s="43"/>
      <c r="X11" s="60" t="e">
        <f t="shared" si="18"/>
        <v>#VALUE!</v>
      </c>
      <c r="Y11" s="111"/>
      <c r="AE11" s="56">
        <f t="shared" si="19"/>
        <v>0</v>
      </c>
      <c r="AF11" s="56">
        <f t="shared" si="1"/>
        <v>0</v>
      </c>
      <c r="AG11" s="56">
        <f t="shared" si="2"/>
        <v>0</v>
      </c>
      <c r="AH11" s="56">
        <f t="shared" si="3"/>
        <v>0</v>
      </c>
      <c r="AI11" s="56">
        <f t="shared" si="4"/>
        <v>0</v>
      </c>
      <c r="AJ11" s="56">
        <f t="shared" si="5"/>
        <v>0</v>
      </c>
      <c r="AK11" s="56">
        <f t="shared" si="6"/>
        <v>0</v>
      </c>
      <c r="AL11" s="56">
        <f t="shared" si="7"/>
        <v>0</v>
      </c>
      <c r="AM11" s="56">
        <f t="shared" si="8"/>
        <v>0</v>
      </c>
    </row>
    <row r="12" spans="1:39" ht="30" x14ac:dyDescent="0.25">
      <c r="A12" s="25" t="s">
        <v>32</v>
      </c>
      <c r="B12" s="20" t="s">
        <v>41</v>
      </c>
      <c r="C12" s="97">
        <v>15</v>
      </c>
      <c r="D12" s="117"/>
      <c r="E12" s="119">
        <f t="shared" si="9"/>
        <v>0</v>
      </c>
      <c r="F12" s="122">
        <f t="shared" si="0"/>
        <v>0</v>
      </c>
      <c r="G12" s="128"/>
      <c r="H12" s="129" t="str">
        <f t="shared" si="10"/>
        <v>Completato</v>
      </c>
      <c r="I12" s="43"/>
      <c r="J12" s="129" t="e">
        <f t="shared" si="11"/>
        <v>#VALUE!</v>
      </c>
      <c r="K12" s="43"/>
      <c r="L12" s="129" t="e">
        <f t="shared" si="12"/>
        <v>#VALUE!</v>
      </c>
      <c r="M12" s="43"/>
      <c r="N12" s="129" t="e">
        <f t="shared" si="13"/>
        <v>#VALUE!</v>
      </c>
      <c r="O12" s="43"/>
      <c r="P12" s="129" t="e">
        <f t="shared" si="14"/>
        <v>#VALUE!</v>
      </c>
      <c r="Q12" s="43"/>
      <c r="R12" s="129" t="e">
        <f t="shared" si="15"/>
        <v>#VALUE!</v>
      </c>
      <c r="S12" s="43"/>
      <c r="T12" s="129" t="e">
        <f t="shared" si="16"/>
        <v>#VALUE!</v>
      </c>
      <c r="U12" s="43"/>
      <c r="V12" s="129" t="e">
        <f t="shared" si="17"/>
        <v>#VALUE!</v>
      </c>
      <c r="W12" s="43"/>
      <c r="X12" s="60" t="e">
        <f t="shared" si="18"/>
        <v>#VALUE!</v>
      </c>
      <c r="Y12" s="111"/>
      <c r="AE12" s="56">
        <f t="shared" si="19"/>
        <v>0</v>
      </c>
      <c r="AF12" s="56">
        <f t="shared" si="1"/>
        <v>0</v>
      </c>
      <c r="AG12" s="56">
        <f t="shared" si="2"/>
        <v>0</v>
      </c>
      <c r="AH12" s="56">
        <f t="shared" si="3"/>
        <v>0</v>
      </c>
      <c r="AI12" s="56">
        <f t="shared" si="4"/>
        <v>0</v>
      </c>
      <c r="AJ12" s="56">
        <f t="shared" si="5"/>
        <v>0</v>
      </c>
      <c r="AK12" s="56">
        <f t="shared" si="6"/>
        <v>0</v>
      </c>
      <c r="AL12" s="56">
        <f t="shared" si="7"/>
        <v>0</v>
      </c>
      <c r="AM12" s="56">
        <f t="shared" si="8"/>
        <v>0</v>
      </c>
    </row>
    <row r="13" spans="1:39" ht="30" x14ac:dyDescent="0.25">
      <c r="A13" s="25" t="s">
        <v>33</v>
      </c>
      <c r="B13" s="20" t="s">
        <v>41</v>
      </c>
      <c r="C13" s="97">
        <v>18</v>
      </c>
      <c r="D13" s="117"/>
      <c r="E13" s="119">
        <f t="shared" si="9"/>
        <v>0</v>
      </c>
      <c r="F13" s="122">
        <f t="shared" si="0"/>
        <v>0</v>
      </c>
      <c r="G13" s="128"/>
      <c r="H13" s="129" t="str">
        <f t="shared" si="10"/>
        <v>Completato</v>
      </c>
      <c r="I13" s="43"/>
      <c r="J13" s="129" t="e">
        <f t="shared" si="11"/>
        <v>#VALUE!</v>
      </c>
      <c r="K13" s="43"/>
      <c r="L13" s="129" t="e">
        <f t="shared" si="12"/>
        <v>#VALUE!</v>
      </c>
      <c r="M13" s="43"/>
      <c r="N13" s="129" t="e">
        <f t="shared" si="13"/>
        <v>#VALUE!</v>
      </c>
      <c r="O13" s="43"/>
      <c r="P13" s="129" t="e">
        <f t="shared" si="14"/>
        <v>#VALUE!</v>
      </c>
      <c r="Q13" s="43"/>
      <c r="R13" s="129" t="e">
        <f t="shared" si="15"/>
        <v>#VALUE!</v>
      </c>
      <c r="S13" s="43"/>
      <c r="T13" s="129" t="e">
        <f t="shared" si="16"/>
        <v>#VALUE!</v>
      </c>
      <c r="U13" s="43"/>
      <c r="V13" s="129" t="e">
        <f t="shared" si="17"/>
        <v>#VALUE!</v>
      </c>
      <c r="W13" s="43"/>
      <c r="X13" s="60" t="e">
        <f t="shared" si="18"/>
        <v>#VALUE!</v>
      </c>
      <c r="Y13" s="111"/>
      <c r="AE13" s="56">
        <f t="shared" si="19"/>
        <v>0</v>
      </c>
      <c r="AF13" s="56">
        <f t="shared" si="1"/>
        <v>0</v>
      </c>
      <c r="AG13" s="56">
        <f t="shared" si="2"/>
        <v>0</v>
      </c>
      <c r="AH13" s="56">
        <f t="shared" si="3"/>
        <v>0</v>
      </c>
      <c r="AI13" s="56">
        <f t="shared" si="4"/>
        <v>0</v>
      </c>
      <c r="AJ13" s="56">
        <f t="shared" si="5"/>
        <v>0</v>
      </c>
      <c r="AK13" s="56">
        <f t="shared" si="6"/>
        <v>0</v>
      </c>
      <c r="AL13" s="56">
        <f t="shared" si="7"/>
        <v>0</v>
      </c>
      <c r="AM13" s="56">
        <f t="shared" si="8"/>
        <v>0</v>
      </c>
    </row>
    <row r="14" spans="1:39" ht="30" x14ac:dyDescent="0.25">
      <c r="A14" s="25" t="s">
        <v>34</v>
      </c>
      <c r="B14" s="20" t="s">
        <v>42</v>
      </c>
      <c r="C14" s="97"/>
      <c r="D14" s="117"/>
      <c r="E14" s="119">
        <f t="shared" si="9"/>
        <v>0</v>
      </c>
      <c r="F14" s="122">
        <f t="shared" si="0"/>
        <v>0</v>
      </c>
      <c r="G14" s="128"/>
      <c r="H14" s="129" t="str">
        <f t="shared" si="10"/>
        <v>Completato</v>
      </c>
      <c r="I14" s="43"/>
      <c r="J14" s="129" t="e">
        <f t="shared" si="11"/>
        <v>#VALUE!</v>
      </c>
      <c r="K14" s="43"/>
      <c r="L14" s="129" t="e">
        <f t="shared" si="12"/>
        <v>#VALUE!</v>
      </c>
      <c r="M14" s="43"/>
      <c r="N14" s="129" t="e">
        <f t="shared" si="13"/>
        <v>#VALUE!</v>
      </c>
      <c r="O14" s="43"/>
      <c r="P14" s="129" t="e">
        <f t="shared" si="14"/>
        <v>#VALUE!</v>
      </c>
      <c r="Q14" s="43"/>
      <c r="R14" s="129" t="e">
        <f t="shared" si="15"/>
        <v>#VALUE!</v>
      </c>
      <c r="S14" s="43"/>
      <c r="T14" s="129" t="e">
        <f t="shared" si="16"/>
        <v>#VALUE!</v>
      </c>
      <c r="U14" s="43"/>
      <c r="V14" s="129" t="e">
        <f t="shared" si="17"/>
        <v>#VALUE!</v>
      </c>
      <c r="W14" s="43"/>
      <c r="X14" s="60" t="e">
        <f t="shared" si="18"/>
        <v>#VALUE!</v>
      </c>
      <c r="Y14" s="111"/>
      <c r="AE14" s="56">
        <f t="shared" si="19"/>
        <v>0</v>
      </c>
      <c r="AF14" s="56">
        <f t="shared" si="1"/>
        <v>0</v>
      </c>
      <c r="AG14" s="56">
        <f t="shared" si="2"/>
        <v>0</v>
      </c>
      <c r="AH14" s="56">
        <f t="shared" si="3"/>
        <v>0</v>
      </c>
      <c r="AI14" s="56">
        <f t="shared" si="4"/>
        <v>0</v>
      </c>
      <c r="AJ14" s="56">
        <f t="shared" si="5"/>
        <v>0</v>
      </c>
      <c r="AK14" s="56">
        <f t="shared" si="6"/>
        <v>0</v>
      </c>
      <c r="AL14" s="56">
        <f t="shared" si="7"/>
        <v>0</v>
      </c>
      <c r="AM14" s="56">
        <f t="shared" si="8"/>
        <v>0</v>
      </c>
    </row>
    <row r="15" spans="1:39" ht="30" x14ac:dyDescent="0.25">
      <c r="A15" s="25" t="s">
        <v>35</v>
      </c>
      <c r="B15" s="20" t="s">
        <v>43</v>
      </c>
      <c r="C15" s="97">
        <v>5</v>
      </c>
      <c r="D15" s="117"/>
      <c r="E15" s="119">
        <f t="shared" si="9"/>
        <v>0</v>
      </c>
      <c r="F15" s="122">
        <f t="shared" si="0"/>
        <v>0</v>
      </c>
      <c r="G15" s="128"/>
      <c r="H15" s="129" t="str">
        <f t="shared" si="10"/>
        <v>Completato</v>
      </c>
      <c r="I15" s="43"/>
      <c r="J15" s="129" t="e">
        <f t="shared" si="11"/>
        <v>#VALUE!</v>
      </c>
      <c r="K15" s="43"/>
      <c r="L15" s="129" t="e">
        <f t="shared" si="12"/>
        <v>#VALUE!</v>
      </c>
      <c r="M15" s="43"/>
      <c r="N15" s="129" t="e">
        <f t="shared" si="13"/>
        <v>#VALUE!</v>
      </c>
      <c r="O15" s="43"/>
      <c r="P15" s="129" t="e">
        <f t="shared" si="14"/>
        <v>#VALUE!</v>
      </c>
      <c r="Q15" s="43"/>
      <c r="R15" s="129" t="e">
        <f t="shared" si="15"/>
        <v>#VALUE!</v>
      </c>
      <c r="S15" s="43"/>
      <c r="T15" s="129" t="e">
        <f t="shared" si="16"/>
        <v>#VALUE!</v>
      </c>
      <c r="U15" s="43"/>
      <c r="V15" s="129" t="e">
        <f t="shared" si="17"/>
        <v>#VALUE!</v>
      </c>
      <c r="W15" s="43"/>
      <c r="X15" s="60" t="e">
        <f t="shared" si="18"/>
        <v>#VALUE!</v>
      </c>
      <c r="Y15" s="111"/>
      <c r="AE15" s="56">
        <f t="shared" si="19"/>
        <v>0</v>
      </c>
      <c r="AF15" s="56">
        <f t="shared" si="1"/>
        <v>0</v>
      </c>
      <c r="AG15" s="56">
        <f t="shared" si="2"/>
        <v>0</v>
      </c>
      <c r="AH15" s="56">
        <f t="shared" si="3"/>
        <v>0</v>
      </c>
      <c r="AI15" s="56">
        <f t="shared" si="4"/>
        <v>0</v>
      </c>
      <c r="AJ15" s="56">
        <f t="shared" si="5"/>
        <v>0</v>
      </c>
      <c r="AK15" s="56">
        <f t="shared" si="6"/>
        <v>0</v>
      </c>
      <c r="AL15" s="56">
        <f t="shared" si="7"/>
        <v>0</v>
      </c>
      <c r="AM15" s="56">
        <f t="shared" si="8"/>
        <v>0</v>
      </c>
    </row>
    <row r="16" spans="1:39" ht="30" x14ac:dyDescent="0.25">
      <c r="A16" s="25" t="s">
        <v>36</v>
      </c>
      <c r="B16" s="20" t="s">
        <v>43</v>
      </c>
      <c r="C16" s="97">
        <v>10</v>
      </c>
      <c r="D16" s="117"/>
      <c r="E16" s="119">
        <f t="shared" si="9"/>
        <v>0</v>
      </c>
      <c r="F16" s="122">
        <f t="shared" si="0"/>
        <v>0</v>
      </c>
      <c r="G16" s="128"/>
      <c r="H16" s="129" t="str">
        <f t="shared" si="10"/>
        <v>Completato</v>
      </c>
      <c r="I16" s="43"/>
      <c r="J16" s="129" t="e">
        <f t="shared" si="11"/>
        <v>#VALUE!</v>
      </c>
      <c r="K16" s="43"/>
      <c r="L16" s="129" t="e">
        <f t="shared" si="12"/>
        <v>#VALUE!</v>
      </c>
      <c r="M16" s="43"/>
      <c r="N16" s="129" t="e">
        <f t="shared" si="13"/>
        <v>#VALUE!</v>
      </c>
      <c r="O16" s="43"/>
      <c r="P16" s="129" t="e">
        <f t="shared" si="14"/>
        <v>#VALUE!</v>
      </c>
      <c r="Q16" s="43"/>
      <c r="R16" s="129" t="e">
        <f t="shared" si="15"/>
        <v>#VALUE!</v>
      </c>
      <c r="S16" s="43"/>
      <c r="T16" s="129" t="e">
        <f t="shared" si="16"/>
        <v>#VALUE!</v>
      </c>
      <c r="U16" s="43"/>
      <c r="V16" s="129" t="e">
        <f t="shared" si="17"/>
        <v>#VALUE!</v>
      </c>
      <c r="W16" s="43"/>
      <c r="X16" s="60" t="e">
        <f t="shared" si="18"/>
        <v>#VALUE!</v>
      </c>
      <c r="Y16" s="111"/>
      <c r="AE16" s="56">
        <f t="shared" si="19"/>
        <v>0</v>
      </c>
      <c r="AF16" s="56">
        <f t="shared" si="1"/>
        <v>0</v>
      </c>
      <c r="AG16" s="56">
        <f t="shared" si="2"/>
        <v>0</v>
      </c>
      <c r="AH16" s="56">
        <f t="shared" si="3"/>
        <v>0</v>
      </c>
      <c r="AI16" s="56">
        <f t="shared" si="4"/>
        <v>0</v>
      </c>
      <c r="AJ16" s="56">
        <f t="shared" si="5"/>
        <v>0</v>
      </c>
      <c r="AK16" s="56">
        <f t="shared" si="6"/>
        <v>0</v>
      </c>
      <c r="AL16" s="56">
        <f t="shared" si="7"/>
        <v>0</v>
      </c>
      <c r="AM16" s="56">
        <f t="shared" si="8"/>
        <v>0</v>
      </c>
    </row>
    <row r="17" spans="1:78" ht="30" x14ac:dyDescent="0.25">
      <c r="A17" s="25" t="s">
        <v>37</v>
      </c>
      <c r="B17" s="20" t="s">
        <v>43</v>
      </c>
      <c r="C17" s="97">
        <v>15</v>
      </c>
      <c r="D17" s="117"/>
      <c r="E17" s="119">
        <f t="shared" si="9"/>
        <v>0</v>
      </c>
      <c r="F17" s="122">
        <f t="shared" si="0"/>
        <v>0</v>
      </c>
      <c r="G17" s="128"/>
      <c r="H17" s="129" t="str">
        <f t="shared" si="10"/>
        <v>Completato</v>
      </c>
      <c r="I17" s="43"/>
      <c r="J17" s="129" t="e">
        <f t="shared" si="11"/>
        <v>#VALUE!</v>
      </c>
      <c r="K17" s="43"/>
      <c r="L17" s="129" t="e">
        <f t="shared" si="12"/>
        <v>#VALUE!</v>
      </c>
      <c r="M17" s="43"/>
      <c r="N17" s="129" t="e">
        <f t="shared" si="13"/>
        <v>#VALUE!</v>
      </c>
      <c r="O17" s="43"/>
      <c r="P17" s="129" t="e">
        <f t="shared" si="14"/>
        <v>#VALUE!</v>
      </c>
      <c r="Q17" s="43"/>
      <c r="R17" s="129" t="e">
        <f t="shared" si="15"/>
        <v>#VALUE!</v>
      </c>
      <c r="S17" s="43"/>
      <c r="T17" s="129" t="e">
        <f t="shared" si="16"/>
        <v>#VALUE!</v>
      </c>
      <c r="U17" s="43"/>
      <c r="V17" s="129" t="e">
        <f t="shared" si="17"/>
        <v>#VALUE!</v>
      </c>
      <c r="W17" s="43"/>
      <c r="X17" s="60" t="e">
        <f t="shared" si="18"/>
        <v>#VALUE!</v>
      </c>
      <c r="Y17" s="111"/>
      <c r="AE17" s="56">
        <f t="shared" si="19"/>
        <v>0</v>
      </c>
      <c r="AF17" s="56">
        <f t="shared" si="1"/>
        <v>0</v>
      </c>
      <c r="AG17" s="56">
        <f t="shared" si="2"/>
        <v>0</v>
      </c>
      <c r="AH17" s="56">
        <f t="shared" si="3"/>
        <v>0</v>
      </c>
      <c r="AI17" s="56">
        <f t="shared" si="4"/>
        <v>0</v>
      </c>
      <c r="AJ17" s="56">
        <f t="shared" si="5"/>
        <v>0</v>
      </c>
      <c r="AK17" s="56">
        <f t="shared" si="6"/>
        <v>0</v>
      </c>
      <c r="AL17" s="56">
        <f t="shared" si="7"/>
        <v>0</v>
      </c>
      <c r="AM17" s="56">
        <f t="shared" si="8"/>
        <v>0</v>
      </c>
    </row>
    <row r="18" spans="1:78" ht="30.75" thickBot="1" x14ac:dyDescent="0.3">
      <c r="A18" s="26" t="s">
        <v>38</v>
      </c>
      <c r="B18" s="27" t="s">
        <v>43</v>
      </c>
      <c r="C18" s="98">
        <v>20</v>
      </c>
      <c r="D18" s="118"/>
      <c r="E18" s="124">
        <f t="shared" si="9"/>
        <v>0</v>
      </c>
      <c r="F18" s="123">
        <f t="shared" si="0"/>
        <v>0</v>
      </c>
      <c r="G18" s="121"/>
      <c r="H18" s="130" t="str">
        <f t="shared" si="10"/>
        <v>Completato</v>
      </c>
      <c r="I18" s="140"/>
      <c r="J18" s="130" t="e">
        <f t="shared" si="11"/>
        <v>#VALUE!</v>
      </c>
      <c r="K18" s="142"/>
      <c r="L18" s="143" t="e">
        <f t="shared" si="12"/>
        <v>#VALUE!</v>
      </c>
      <c r="M18" s="142"/>
      <c r="N18" s="130" t="e">
        <f t="shared" si="13"/>
        <v>#VALUE!</v>
      </c>
      <c r="O18" s="140"/>
      <c r="P18" s="130" t="e">
        <f t="shared" si="14"/>
        <v>#VALUE!</v>
      </c>
      <c r="Q18" s="142"/>
      <c r="R18" s="143" t="e">
        <f t="shared" si="15"/>
        <v>#VALUE!</v>
      </c>
      <c r="S18" s="131"/>
      <c r="T18" s="130" t="e">
        <f t="shared" si="16"/>
        <v>#VALUE!</v>
      </c>
      <c r="U18" s="44"/>
      <c r="V18" s="130" t="e">
        <f t="shared" si="17"/>
        <v>#VALUE!</v>
      </c>
      <c r="W18" s="44"/>
      <c r="X18" s="146" t="e">
        <f t="shared" si="18"/>
        <v>#VALUE!</v>
      </c>
      <c r="Y18" s="111"/>
      <c r="AE18" s="56">
        <f t="shared" si="19"/>
        <v>0</v>
      </c>
      <c r="AF18" s="56">
        <f t="shared" si="1"/>
        <v>0</v>
      </c>
      <c r="AG18" s="56">
        <f t="shared" si="2"/>
        <v>0</v>
      </c>
      <c r="AH18" s="56">
        <f t="shared" si="3"/>
        <v>0</v>
      </c>
      <c r="AI18" s="56">
        <f t="shared" si="4"/>
        <v>0</v>
      </c>
      <c r="AJ18" s="56">
        <f t="shared" si="5"/>
        <v>0</v>
      </c>
      <c r="AK18" s="56">
        <f t="shared" si="6"/>
        <v>0</v>
      </c>
      <c r="AL18" s="56">
        <f t="shared" si="7"/>
        <v>0</v>
      </c>
      <c r="AM18" s="56">
        <f t="shared" si="8"/>
        <v>0</v>
      </c>
    </row>
    <row r="19" spans="1:78" ht="15.75" thickBot="1" x14ac:dyDescent="0.3">
      <c r="A19" s="103" t="s">
        <v>113</v>
      </c>
      <c r="B19" s="104" t="s">
        <v>114</v>
      </c>
      <c r="C19" s="105">
        <v>20</v>
      </c>
      <c r="D19" s="106"/>
      <c r="E19" s="107">
        <f t="shared" si="9"/>
        <v>0</v>
      </c>
      <c r="F19" s="126">
        <f t="shared" ref="F19" si="20">D19/3</f>
        <v>0</v>
      </c>
      <c r="G19" s="127"/>
      <c r="H19" s="109" t="str">
        <f t="shared" si="10"/>
        <v>Completato</v>
      </c>
      <c r="I19" s="108"/>
      <c r="J19" s="144" t="e">
        <f t="shared" si="11"/>
        <v>#VALUE!</v>
      </c>
      <c r="K19" s="108"/>
      <c r="L19" s="145" t="e">
        <f t="shared" si="12"/>
        <v>#VALUE!</v>
      </c>
      <c r="M19" s="108"/>
      <c r="N19" s="125" t="e">
        <f t="shared" si="13"/>
        <v>#VALUE!</v>
      </c>
      <c r="O19" s="141"/>
      <c r="P19" s="144" t="e">
        <f t="shared" si="14"/>
        <v>#VALUE!</v>
      </c>
      <c r="Q19" s="108"/>
      <c r="R19" s="145" t="e">
        <f t="shared" si="15"/>
        <v>#VALUE!</v>
      </c>
      <c r="S19" s="108"/>
      <c r="T19" s="125" t="e">
        <f t="shared" si="16"/>
        <v>#VALUE!</v>
      </c>
      <c r="U19" s="141"/>
      <c r="V19" s="125" t="e">
        <f>IF(($T19-(#REF!*$C19))&lt;=0,"Completato",IF(#REF!&gt;=$C19,T19-(#REF!*$C19),IF($C19-U19&gt;4,-($F19/2),T19)))</f>
        <v>#VALUE!</v>
      </c>
      <c r="W19" s="108"/>
      <c r="X19" s="109" t="e">
        <f t="shared" si="18"/>
        <v>#VALUE!</v>
      </c>
      <c r="Y19" s="111"/>
      <c r="AE19" s="56">
        <f t="shared" si="19"/>
        <v>0</v>
      </c>
      <c r="AF19" s="56">
        <f t="shared" si="1"/>
        <v>0</v>
      </c>
      <c r="AG19" s="56">
        <f t="shared" si="2"/>
        <v>0</v>
      </c>
      <c r="AH19" s="56">
        <f t="shared" si="3"/>
        <v>0</v>
      </c>
      <c r="AI19" s="56">
        <f t="shared" si="4"/>
        <v>0</v>
      </c>
      <c r="AJ19" s="56">
        <f t="shared" si="5"/>
        <v>0</v>
      </c>
      <c r="AK19" s="56">
        <f t="shared" si="6"/>
        <v>0</v>
      </c>
      <c r="AL19" s="56">
        <f t="shared" si="7"/>
        <v>0</v>
      </c>
      <c r="AM19" s="56">
        <f t="shared" si="8"/>
        <v>0</v>
      </c>
    </row>
    <row r="20" spans="1:78" x14ac:dyDescent="0.25">
      <c r="Y20" s="39"/>
      <c r="AY20" s="39"/>
      <c r="AZ20" s="39"/>
      <c r="BA20" s="39"/>
      <c r="BB20" s="39"/>
      <c r="BC20" s="39"/>
      <c r="BD20" s="39"/>
      <c r="BE20" s="39"/>
    </row>
    <row r="21" spans="1:78" ht="14.45" customHeight="1" x14ac:dyDescent="0.25">
      <c r="A21" s="194" t="s">
        <v>115</v>
      </c>
      <c r="B21" s="194"/>
      <c r="C21" s="194"/>
      <c r="D21" s="194"/>
      <c r="E21" s="194"/>
      <c r="F21" s="194"/>
      <c r="G21" s="194"/>
      <c r="I21" s="113">
        <f>E6-H6</f>
        <v>783</v>
      </c>
      <c r="AY21" s="39"/>
      <c r="AZ21" s="39"/>
      <c r="BA21" s="39"/>
      <c r="BB21" s="39"/>
      <c r="BC21" s="39"/>
      <c r="BD21" s="39"/>
      <c r="BE21" s="39"/>
    </row>
    <row r="22" spans="1:78" x14ac:dyDescent="0.25">
      <c r="A22" s="194"/>
      <c r="B22" s="194"/>
      <c r="C22" s="194"/>
      <c r="D22" s="194"/>
      <c r="E22" s="194"/>
      <c r="F22" s="194"/>
      <c r="G22" s="194"/>
      <c r="I22">
        <f>E6/I21</f>
        <v>22.988505747126435</v>
      </c>
      <c r="AT22" s="39"/>
      <c r="AU22" s="39"/>
      <c r="AY22" s="39"/>
      <c r="AZ22" s="39"/>
      <c r="BA22" s="39"/>
      <c r="BB22" s="39"/>
      <c r="BC22" s="39"/>
      <c r="BD22" s="39"/>
      <c r="BE22" s="39"/>
    </row>
    <row r="23" spans="1:78" x14ac:dyDescent="0.25">
      <c r="A23" s="194"/>
      <c r="B23" s="194"/>
      <c r="C23" s="194"/>
      <c r="D23" s="194"/>
      <c r="E23" s="194"/>
      <c r="F23" s="194"/>
      <c r="G23" s="194"/>
      <c r="AT23" s="39"/>
      <c r="AU23" s="39"/>
      <c r="AY23" s="39"/>
      <c r="AZ23" s="39"/>
      <c r="BA23" s="39"/>
      <c r="BB23" s="39"/>
      <c r="BC23" s="39"/>
      <c r="BD23" s="39"/>
      <c r="BE23" s="39"/>
      <c r="BH23" s="39"/>
      <c r="BI23" s="39"/>
      <c r="BJ23" s="39"/>
      <c r="BK23" s="39"/>
      <c r="BL23" s="39"/>
      <c r="BM23" s="39"/>
      <c r="BN23" s="39"/>
      <c r="BO23" s="39"/>
      <c r="BP23" s="39"/>
      <c r="BQ23" s="39"/>
      <c r="BR23" s="39"/>
      <c r="BS23" s="39"/>
      <c r="BT23" s="39"/>
      <c r="BU23" s="39"/>
      <c r="BV23" s="39"/>
      <c r="BW23" s="39"/>
      <c r="BX23" s="39"/>
      <c r="BY23" s="39"/>
      <c r="BZ23" s="39"/>
    </row>
    <row r="24" spans="1:78" x14ac:dyDescent="0.25">
      <c r="A24" s="110"/>
      <c r="B24" s="110"/>
      <c r="C24" s="110"/>
      <c r="D24" s="110"/>
      <c r="H24" s="113"/>
      <c r="I24" s="113"/>
      <c r="AT24" s="39"/>
      <c r="AU24" s="39"/>
      <c r="AY24" s="39"/>
      <c r="AZ24" s="39"/>
      <c r="BA24" s="39"/>
      <c r="BB24" s="39"/>
      <c r="BC24" s="39"/>
      <c r="BD24" s="39"/>
      <c r="BE24" s="39"/>
      <c r="BH24" s="39"/>
      <c r="BI24" s="39"/>
      <c r="BJ24" s="39"/>
      <c r="BK24" s="39"/>
      <c r="BL24" s="39"/>
      <c r="BM24" s="39"/>
      <c r="BN24" s="39"/>
      <c r="BO24" s="39"/>
      <c r="BP24" s="39"/>
      <c r="BQ24" s="39"/>
      <c r="BR24" s="39"/>
      <c r="BS24" s="39"/>
      <c r="BT24" s="39"/>
      <c r="BU24" s="39"/>
      <c r="BV24" s="39"/>
      <c r="BW24" s="39"/>
      <c r="BX24" s="39"/>
      <c r="BY24" s="39"/>
      <c r="BZ24" s="39"/>
    </row>
    <row r="25" spans="1:78" ht="15.75" thickBot="1" x14ac:dyDescent="0.3">
      <c r="A25" s="110"/>
      <c r="B25" s="110"/>
      <c r="C25" s="110"/>
      <c r="D25" s="110"/>
      <c r="H25" s="57"/>
      <c r="BH25" s="39"/>
      <c r="BI25" s="39"/>
      <c r="BJ25" s="39"/>
      <c r="BK25" s="39"/>
      <c r="BL25" s="39"/>
      <c r="BM25" s="39"/>
      <c r="BN25" s="39"/>
      <c r="BO25" s="39"/>
      <c r="BP25" s="39"/>
      <c r="BQ25" s="39"/>
      <c r="BR25" s="39"/>
      <c r="BS25" s="39"/>
      <c r="BT25" s="39"/>
      <c r="BU25" s="39"/>
      <c r="BV25" s="39"/>
      <c r="BW25" s="39"/>
      <c r="BX25" s="39"/>
      <c r="BY25" s="39"/>
      <c r="BZ25" s="39"/>
    </row>
    <row r="26" spans="1:78" ht="19.5" thickBot="1" x14ac:dyDescent="0.35">
      <c r="A26" s="179" t="s">
        <v>130</v>
      </c>
      <c r="B26" s="180"/>
      <c r="C26" s="180"/>
      <c r="D26" s="181"/>
      <c r="E26" s="148"/>
      <c r="F26" s="179" t="s">
        <v>132</v>
      </c>
      <c r="G26" s="180"/>
      <c r="H26" s="180"/>
      <c r="I26" s="181"/>
      <c r="J26" s="148"/>
      <c r="K26" s="148"/>
      <c r="L26" s="148"/>
      <c r="M26" s="148"/>
      <c r="N26" s="148"/>
      <c r="O26" s="148"/>
      <c r="P26" s="148"/>
      <c r="Q26" s="148"/>
      <c r="R26" s="148"/>
      <c r="S26" s="148"/>
      <c r="T26" s="148"/>
      <c r="U26" s="148"/>
      <c r="V26" s="148"/>
      <c r="W26" s="148"/>
      <c r="X26" s="148"/>
      <c r="Y26" s="39"/>
      <c r="Z26" s="39"/>
      <c r="AA26" s="39"/>
      <c r="AB26" s="39"/>
      <c r="AC26" s="39"/>
      <c r="AD26" s="39"/>
      <c r="AE26" s="198"/>
      <c r="AF26" s="198"/>
      <c r="AG26" s="198"/>
      <c r="AH26" s="198"/>
      <c r="AI26" s="198"/>
      <c r="AJ26" s="198"/>
      <c r="AK26" s="198"/>
      <c r="AL26" s="198"/>
      <c r="AM26" s="147"/>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row>
    <row r="27" spans="1:78" ht="15.75" thickBot="1" x14ac:dyDescent="0.3">
      <c r="A27" s="135" t="s">
        <v>19</v>
      </c>
      <c r="B27" s="153" t="s">
        <v>21</v>
      </c>
      <c r="C27" s="152" t="s">
        <v>131</v>
      </c>
      <c r="D27" s="152" t="s">
        <v>49</v>
      </c>
      <c r="F27" s="10" t="s">
        <v>19</v>
      </c>
      <c r="G27" s="152" t="s">
        <v>21</v>
      </c>
      <c r="H27" s="154" t="s">
        <v>131</v>
      </c>
      <c r="I27" s="153" t="s">
        <v>49</v>
      </c>
      <c r="AF27"/>
      <c r="AG27"/>
      <c r="AH27"/>
      <c r="AI27"/>
      <c r="AJ27"/>
      <c r="AK27"/>
      <c r="AL27"/>
    </row>
    <row r="28" spans="1:78" x14ac:dyDescent="0.25">
      <c r="A28" s="116"/>
      <c r="B28" s="116">
        <f>A28/2</f>
        <v>0</v>
      </c>
      <c r="C28" s="150">
        <f>A28/25</f>
        <v>0</v>
      </c>
      <c r="D28" s="151">
        <f>A28/1000</f>
        <v>0</v>
      </c>
      <c r="E28" s="149"/>
      <c r="F28" s="116"/>
      <c r="G28" s="116">
        <f>(F28/2)-(((F28/2)*25)/100)</f>
        <v>0</v>
      </c>
      <c r="H28" s="151">
        <f>(F28/25)-(((F28/25)*25)/100)</f>
        <v>0</v>
      </c>
      <c r="I28" s="151">
        <f>(F28/1000)-(((F28/1000)*25)/100)</f>
        <v>0</v>
      </c>
      <c r="AF28"/>
      <c r="AG28"/>
      <c r="AH28"/>
      <c r="AI28"/>
      <c r="AJ28"/>
      <c r="AK28"/>
      <c r="AL28"/>
    </row>
    <row r="29" spans="1:78" ht="15.75" thickBot="1" x14ac:dyDescent="0.3">
      <c r="A29" s="111"/>
      <c r="B29" s="3"/>
      <c r="C29" s="3"/>
      <c r="D29" s="3"/>
      <c r="E29" s="3"/>
      <c r="F29" s="3"/>
      <c r="AF29"/>
      <c r="AG29"/>
      <c r="AH29"/>
      <c r="AI29"/>
      <c r="AJ29"/>
      <c r="AK29"/>
      <c r="AL29"/>
    </row>
    <row r="30" spans="1:78" ht="19.5" thickBot="1" x14ac:dyDescent="0.35">
      <c r="A30" s="111"/>
      <c r="B30" s="3"/>
      <c r="C30" s="3"/>
      <c r="D30" s="3"/>
      <c r="E30" s="3"/>
      <c r="F30" s="179" t="s">
        <v>133</v>
      </c>
      <c r="G30" s="180"/>
      <c r="H30" s="180"/>
      <c r="I30" s="181"/>
      <c r="AF30"/>
      <c r="AG30"/>
      <c r="AH30"/>
      <c r="AI30"/>
      <c r="AJ30"/>
      <c r="AK30"/>
      <c r="AL30"/>
    </row>
    <row r="31" spans="1:78" ht="15.75" thickBot="1" x14ac:dyDescent="0.3">
      <c r="A31" s="111"/>
      <c r="B31" s="3"/>
      <c r="C31" s="3"/>
      <c r="D31" s="3"/>
      <c r="E31" s="3"/>
      <c r="F31" s="10" t="s">
        <v>19</v>
      </c>
      <c r="G31" s="152" t="s">
        <v>21</v>
      </c>
      <c r="H31" s="154" t="s">
        <v>131</v>
      </c>
      <c r="I31" s="153" t="s">
        <v>49</v>
      </c>
      <c r="AF31"/>
      <c r="AG31"/>
      <c r="AH31"/>
      <c r="AI31"/>
      <c r="AJ31"/>
      <c r="AK31"/>
      <c r="AL31"/>
    </row>
    <row r="32" spans="1:78" x14ac:dyDescent="0.25">
      <c r="A32" s="111"/>
      <c r="B32" s="3"/>
      <c r="C32" s="3"/>
      <c r="D32" s="3"/>
      <c r="E32" s="3"/>
      <c r="F32" s="116"/>
      <c r="G32" s="116">
        <f>((F32/2)-(((F32/2)*25)/100))*75%</f>
        <v>0</v>
      </c>
      <c r="H32" s="151">
        <f>((F32/25)-(((F32/25)*25)/100))*75%</f>
        <v>0</v>
      </c>
      <c r="I32" s="151">
        <f>(F32/1000)-(((F32/1000)*25)/100)</f>
        <v>0</v>
      </c>
      <c r="AF32"/>
      <c r="AG32"/>
      <c r="AH32"/>
      <c r="AI32"/>
      <c r="AJ32"/>
      <c r="AK32"/>
      <c r="AL32"/>
    </row>
    <row r="33" spans="1:38" x14ac:dyDescent="0.25">
      <c r="A33" s="111"/>
      <c r="B33" s="3"/>
      <c r="C33" s="3"/>
      <c r="D33" s="3"/>
      <c r="E33" s="3"/>
      <c r="F33" s="3"/>
      <c r="AF33"/>
      <c r="AG33"/>
      <c r="AH33"/>
      <c r="AI33"/>
      <c r="AJ33"/>
      <c r="AK33"/>
      <c r="AL33"/>
    </row>
    <row r="34" spans="1:38" x14ac:dyDescent="0.25">
      <c r="A34" s="111"/>
      <c r="B34" s="3"/>
      <c r="C34" s="3"/>
      <c r="D34" s="3"/>
      <c r="E34" s="3"/>
      <c r="F34" s="3"/>
      <c r="G34" s="113"/>
      <c r="AF34"/>
      <c r="AG34"/>
      <c r="AH34"/>
      <c r="AI34"/>
      <c r="AJ34"/>
      <c r="AK34"/>
      <c r="AL34"/>
    </row>
    <row r="35" spans="1:38" x14ac:dyDescent="0.25">
      <c r="A35" s="111"/>
      <c r="B35" s="3"/>
      <c r="C35" s="3"/>
      <c r="D35" s="3"/>
      <c r="E35" s="3"/>
      <c r="F35" s="3"/>
      <c r="G35" s="113"/>
      <c r="AF35"/>
      <c r="AG35"/>
      <c r="AH35"/>
      <c r="AI35"/>
      <c r="AJ35"/>
      <c r="AK35"/>
      <c r="AL35"/>
    </row>
    <row r="36" spans="1:38" x14ac:dyDescent="0.25">
      <c r="A36" s="111"/>
      <c r="B36" s="3"/>
      <c r="C36" s="3"/>
      <c r="D36" s="3"/>
      <c r="E36" s="3"/>
      <c r="F36" s="3"/>
      <c r="AF36"/>
      <c r="AG36"/>
      <c r="AH36"/>
      <c r="AI36"/>
      <c r="AJ36"/>
      <c r="AK36"/>
      <c r="AL36"/>
    </row>
    <row r="37" spans="1:38" x14ac:dyDescent="0.25">
      <c r="A37" s="111"/>
      <c r="B37" s="3"/>
      <c r="C37" s="3"/>
      <c r="D37" s="3"/>
      <c r="E37" s="3"/>
      <c r="F37" s="3"/>
      <c r="AF37"/>
      <c r="AG37"/>
      <c r="AH37"/>
      <c r="AI37"/>
      <c r="AJ37"/>
      <c r="AK37"/>
      <c r="AL37"/>
    </row>
    <row r="38" spans="1:38" x14ac:dyDescent="0.25">
      <c r="A38" s="111"/>
      <c r="B38" s="3"/>
      <c r="C38" s="3"/>
      <c r="D38" s="3"/>
      <c r="E38" s="3"/>
      <c r="F38" s="3"/>
      <c r="AF38"/>
      <c r="AG38"/>
      <c r="AH38"/>
      <c r="AI38"/>
      <c r="AJ38"/>
      <c r="AK38"/>
      <c r="AL38"/>
    </row>
    <row r="39" spans="1:38" x14ac:dyDescent="0.25">
      <c r="A39" s="111"/>
      <c r="B39" s="3"/>
      <c r="C39" s="3"/>
      <c r="D39" s="3"/>
      <c r="E39" s="3"/>
      <c r="F39" s="3"/>
      <c r="AF39"/>
      <c r="AG39"/>
      <c r="AH39"/>
      <c r="AI39"/>
      <c r="AJ39"/>
      <c r="AK39"/>
      <c r="AL39"/>
    </row>
    <row r="40" spans="1:38" x14ac:dyDescent="0.25">
      <c r="A40" s="111"/>
      <c r="B40" s="3"/>
      <c r="C40" s="3"/>
      <c r="D40" s="3"/>
      <c r="E40" s="3"/>
      <c r="F40" s="3"/>
      <c r="AF40"/>
      <c r="AG40"/>
      <c r="AH40"/>
      <c r="AI40"/>
      <c r="AJ40"/>
      <c r="AK40"/>
      <c r="AL40"/>
    </row>
    <row r="41" spans="1:38" x14ac:dyDescent="0.25">
      <c r="A41" s="111"/>
      <c r="B41" s="3"/>
      <c r="C41" s="3"/>
      <c r="D41" s="3"/>
      <c r="E41" s="3"/>
      <c r="F41" s="3"/>
      <c r="AF41"/>
      <c r="AG41"/>
      <c r="AH41"/>
      <c r="AI41"/>
      <c r="AJ41"/>
      <c r="AK41"/>
      <c r="AL41"/>
    </row>
    <row r="42" spans="1:38" x14ac:dyDescent="0.25">
      <c r="A42" s="111"/>
      <c r="B42" s="3"/>
      <c r="C42" s="3"/>
      <c r="D42" s="3"/>
      <c r="E42" s="3"/>
      <c r="F42" s="3"/>
      <c r="AF42"/>
      <c r="AG42"/>
      <c r="AH42"/>
      <c r="AI42"/>
      <c r="AJ42"/>
      <c r="AK42"/>
      <c r="AL42"/>
    </row>
    <row r="43" spans="1:38" x14ac:dyDescent="0.25">
      <c r="A43" s="111"/>
      <c r="B43" s="3"/>
      <c r="C43" s="3"/>
      <c r="D43" s="3"/>
      <c r="E43" s="3"/>
      <c r="F43" s="3"/>
      <c r="AF43"/>
      <c r="AG43"/>
      <c r="AH43"/>
      <c r="AI43"/>
      <c r="AJ43"/>
      <c r="AK43"/>
      <c r="AL43"/>
    </row>
    <row r="44" spans="1:38" x14ac:dyDescent="0.25">
      <c r="A44" s="111"/>
      <c r="B44" s="3"/>
      <c r="C44" s="3"/>
      <c r="D44" s="3"/>
      <c r="E44" s="3"/>
      <c r="F44" s="3"/>
      <c r="AF44"/>
      <c r="AG44"/>
      <c r="AH44"/>
      <c r="AI44"/>
      <c r="AJ44"/>
      <c r="AK44"/>
      <c r="AL44"/>
    </row>
    <row r="45" spans="1:38" x14ac:dyDescent="0.25">
      <c r="W45" s="3"/>
      <c r="X45" s="3"/>
      <c r="Y45" s="3"/>
      <c r="Z45" s="3"/>
      <c r="AA45" s="3"/>
      <c r="AB45" s="3"/>
      <c r="AC45" s="3"/>
      <c r="AF45"/>
      <c r="AG45"/>
      <c r="AH45"/>
      <c r="AI45"/>
      <c r="AJ45"/>
      <c r="AK45"/>
      <c r="AL45"/>
    </row>
    <row r="48" spans="1:38" x14ac:dyDescent="0.25">
      <c r="F48" s="113"/>
      <c r="AE48" s="3"/>
      <c r="AL48"/>
    </row>
  </sheetData>
  <mergeCells count="7">
    <mergeCell ref="F30:I30"/>
    <mergeCell ref="A21:G23"/>
    <mergeCell ref="AE1:AL1"/>
    <mergeCell ref="A1:X1"/>
    <mergeCell ref="AE26:AL26"/>
    <mergeCell ref="A26:D26"/>
    <mergeCell ref="F26:I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workbookViewId="0">
      <selection activeCell="A12" sqref="A12"/>
    </sheetView>
  </sheetViews>
  <sheetFormatPr defaultRowHeight="15" x14ac:dyDescent="0.25"/>
  <cols>
    <col min="1" max="1" width="6.28515625" bestFit="1" customWidth="1"/>
    <col min="2" max="2" width="12" bestFit="1" customWidth="1"/>
    <col min="3" max="3" width="10.7109375" customWidth="1"/>
    <col min="4" max="5" width="11.28515625" bestFit="1" customWidth="1"/>
    <col min="6" max="6" width="13.42578125" bestFit="1" customWidth="1"/>
    <col min="7" max="7" width="56" customWidth="1"/>
    <col min="8" max="8" width="13.7109375" bestFit="1" customWidth="1"/>
    <col min="9" max="9" width="19" bestFit="1" customWidth="1"/>
  </cols>
  <sheetData>
    <row r="1" spans="1:9" ht="18.75" x14ac:dyDescent="0.3">
      <c r="A1" s="172" t="s">
        <v>82</v>
      </c>
      <c r="B1" s="173"/>
      <c r="C1" s="173"/>
      <c r="D1" s="173"/>
      <c r="E1" s="173"/>
      <c r="F1" s="173"/>
      <c r="G1" s="173"/>
      <c r="H1" s="173"/>
      <c r="I1" s="174"/>
    </row>
    <row r="2" spans="1:9" ht="15.75" thickBot="1" x14ac:dyDescent="0.3">
      <c r="A2" s="169" t="s">
        <v>110</v>
      </c>
      <c r="B2" s="170"/>
      <c r="C2" s="170"/>
      <c r="D2" s="170"/>
      <c r="E2" s="170"/>
      <c r="F2" s="170"/>
      <c r="G2" s="170"/>
      <c r="H2" s="170"/>
      <c r="I2" s="171"/>
    </row>
    <row r="3" spans="1:9" ht="45.75" thickBot="1" x14ac:dyDescent="0.3">
      <c r="A3" s="132" t="s">
        <v>104</v>
      </c>
      <c r="B3" s="96" t="s">
        <v>105</v>
      </c>
      <c r="C3" s="175" t="s">
        <v>106</v>
      </c>
      <c r="D3" s="176"/>
      <c r="E3" s="176"/>
      <c r="F3" s="176"/>
      <c r="G3" s="177"/>
      <c r="H3" s="96" t="s">
        <v>107</v>
      </c>
      <c r="I3" s="133" t="s">
        <v>108</v>
      </c>
    </row>
    <row r="4" spans="1:9" ht="15.75" thickBot="1" x14ac:dyDescent="0.3">
      <c r="A4" s="69"/>
      <c r="B4" s="92"/>
      <c r="C4" s="92"/>
      <c r="D4" s="70"/>
      <c r="E4" s="70"/>
      <c r="F4" s="70"/>
      <c r="G4" s="93"/>
      <c r="H4" s="93"/>
      <c r="I4" s="71"/>
    </row>
    <row r="5" spans="1:9" x14ac:dyDescent="0.25">
      <c r="A5" s="75" t="s">
        <v>84</v>
      </c>
      <c r="B5" s="79" t="s">
        <v>90</v>
      </c>
      <c r="C5" s="160" t="s">
        <v>134</v>
      </c>
      <c r="D5" s="161"/>
      <c r="E5" s="161"/>
      <c r="F5" s="161"/>
      <c r="G5" s="162"/>
      <c r="H5" s="81">
        <v>0.1</v>
      </c>
      <c r="I5" s="76" t="s">
        <v>98</v>
      </c>
    </row>
    <row r="6" spans="1:9" x14ac:dyDescent="0.25">
      <c r="A6" s="85" t="s">
        <v>85</v>
      </c>
      <c r="B6" s="134" t="s">
        <v>89</v>
      </c>
      <c r="C6" s="163" t="s">
        <v>95</v>
      </c>
      <c r="D6" s="164"/>
      <c r="E6" s="164"/>
      <c r="F6" s="164"/>
      <c r="G6" s="165"/>
      <c r="H6" s="84">
        <v>0.08</v>
      </c>
      <c r="I6" s="86" t="s">
        <v>100</v>
      </c>
    </row>
    <row r="7" spans="1:9" x14ac:dyDescent="0.25">
      <c r="A7" s="87" t="s">
        <v>86</v>
      </c>
      <c r="B7" s="80" t="s">
        <v>91</v>
      </c>
      <c r="C7" s="166" t="s">
        <v>109</v>
      </c>
      <c r="D7" s="167"/>
      <c r="E7" s="167"/>
      <c r="F7" s="167"/>
      <c r="G7" s="168"/>
      <c r="H7" s="83">
        <v>0.06</v>
      </c>
      <c r="I7" s="88" t="s">
        <v>99</v>
      </c>
    </row>
    <row r="8" spans="1:9" ht="30" x14ac:dyDescent="0.25">
      <c r="A8" s="87" t="s">
        <v>87</v>
      </c>
      <c r="B8" s="80" t="s">
        <v>92</v>
      </c>
      <c r="C8" s="166" t="s">
        <v>96</v>
      </c>
      <c r="D8" s="167"/>
      <c r="E8" s="167"/>
      <c r="F8" s="167"/>
      <c r="G8" s="168"/>
      <c r="H8" s="82">
        <v>0.04</v>
      </c>
      <c r="I8" s="89" t="s">
        <v>101</v>
      </c>
    </row>
    <row r="9" spans="1:9" ht="30" x14ac:dyDescent="0.25">
      <c r="A9" s="87" t="s">
        <v>88</v>
      </c>
      <c r="B9" s="80" t="s">
        <v>93</v>
      </c>
      <c r="C9" s="166" t="s">
        <v>111</v>
      </c>
      <c r="D9" s="167"/>
      <c r="E9" s="167"/>
      <c r="F9" s="167"/>
      <c r="G9" s="168"/>
      <c r="H9" s="82">
        <v>0.02</v>
      </c>
      <c r="I9" s="89" t="s">
        <v>102</v>
      </c>
    </row>
    <row r="10" spans="1:9" ht="15.75" thickBot="1" x14ac:dyDescent="0.3">
      <c r="A10" s="77" t="s">
        <v>83</v>
      </c>
      <c r="B10" s="90" t="s">
        <v>94</v>
      </c>
      <c r="C10" s="157" t="s">
        <v>97</v>
      </c>
      <c r="D10" s="158"/>
      <c r="E10" s="158"/>
      <c r="F10" s="158"/>
      <c r="G10" s="159"/>
      <c r="H10" s="91">
        <v>0</v>
      </c>
      <c r="I10" s="78" t="s">
        <v>103</v>
      </c>
    </row>
  </sheetData>
  <mergeCells count="9">
    <mergeCell ref="C8:G8"/>
    <mergeCell ref="C9:G9"/>
    <mergeCell ref="C10:G10"/>
    <mergeCell ref="A1:I1"/>
    <mergeCell ref="A2:I2"/>
    <mergeCell ref="C3:G3"/>
    <mergeCell ref="C5:G5"/>
    <mergeCell ref="C6:G6"/>
    <mergeCell ref="C7: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
  <sheetViews>
    <sheetView workbookViewId="0">
      <selection activeCell="B8" sqref="B8"/>
    </sheetView>
  </sheetViews>
  <sheetFormatPr defaultRowHeight="15" x14ac:dyDescent="0.25"/>
  <cols>
    <col min="1" max="1" width="20.28515625" bestFit="1" customWidth="1"/>
    <col min="2" max="2" width="6.85546875" customWidth="1"/>
    <col min="3" max="3" width="10.7109375" customWidth="1"/>
    <col min="4" max="5" width="11.28515625" bestFit="1" customWidth="1"/>
    <col min="6" max="6" width="36.28515625" customWidth="1"/>
    <col min="7" max="7" width="15.140625" customWidth="1"/>
    <col min="8" max="8" width="33" customWidth="1"/>
  </cols>
  <sheetData>
    <row r="1" spans="1:8" ht="19.5" thickBot="1" x14ac:dyDescent="0.35">
      <c r="A1" s="179" t="s">
        <v>46</v>
      </c>
      <c r="B1" s="180"/>
      <c r="C1" s="180"/>
      <c r="D1" s="180"/>
      <c r="E1" s="180"/>
      <c r="F1" s="180"/>
      <c r="G1" s="180"/>
      <c r="H1" s="181"/>
    </row>
    <row r="2" spans="1:8" ht="15.75" thickBot="1" x14ac:dyDescent="0.3">
      <c r="A2" s="137" t="s">
        <v>25</v>
      </c>
      <c r="B2" s="136" t="s">
        <v>5</v>
      </c>
      <c r="C2" s="199" t="s">
        <v>47</v>
      </c>
      <c r="D2" s="199"/>
      <c r="E2" s="199"/>
      <c r="F2" s="199"/>
      <c r="G2" s="136" t="s">
        <v>49</v>
      </c>
      <c r="H2" s="38" t="s">
        <v>48</v>
      </c>
    </row>
    <row r="3" spans="1:8" ht="74.45" customHeight="1" x14ac:dyDescent="0.25">
      <c r="A3" s="34" t="s">
        <v>52</v>
      </c>
      <c r="B3" s="35">
        <v>10</v>
      </c>
      <c r="C3" s="200" t="s">
        <v>135</v>
      </c>
      <c r="D3" s="200"/>
      <c r="E3" s="200"/>
      <c r="F3" s="200"/>
      <c r="G3" s="36" t="s">
        <v>50</v>
      </c>
      <c r="H3" s="37" t="s">
        <v>51</v>
      </c>
    </row>
    <row r="4" spans="1:8" ht="43.9" customHeight="1" thickBot="1" x14ac:dyDescent="0.3">
      <c r="A4" s="28" t="s">
        <v>53</v>
      </c>
      <c r="B4" s="29" t="s">
        <v>54</v>
      </c>
      <c r="C4" s="201" t="s">
        <v>55</v>
      </c>
      <c r="D4" s="201"/>
      <c r="E4" s="201"/>
      <c r="F4" s="201"/>
      <c r="G4" s="30" t="s">
        <v>56</v>
      </c>
      <c r="H4" s="31" t="s">
        <v>51</v>
      </c>
    </row>
  </sheetData>
  <mergeCells count="4">
    <mergeCell ref="A1:H1"/>
    <mergeCell ref="C2:F2"/>
    <mergeCell ref="C3:F3"/>
    <mergeCell ref="C4: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
  <sheetViews>
    <sheetView workbookViewId="0">
      <selection activeCell="I4" sqref="I4"/>
    </sheetView>
  </sheetViews>
  <sheetFormatPr defaultRowHeight="15" x14ac:dyDescent="0.25"/>
  <cols>
    <col min="1" max="1" width="22.85546875" customWidth="1"/>
    <col min="2" max="2" width="15.85546875" customWidth="1"/>
    <col min="3" max="3" width="10.7109375" customWidth="1"/>
    <col min="4" max="5" width="11.28515625" bestFit="1" customWidth="1"/>
    <col min="6" max="6" width="13.42578125" bestFit="1" customWidth="1"/>
    <col min="7" max="7" width="15.140625" customWidth="1"/>
    <col min="8" max="8" width="15.28515625" customWidth="1"/>
    <col min="9" max="9" width="15.140625" customWidth="1"/>
  </cols>
  <sheetData>
    <row r="1" spans="1:9" ht="19.5" thickBot="1" x14ac:dyDescent="0.35">
      <c r="A1" s="179" t="s">
        <v>57</v>
      </c>
      <c r="B1" s="206"/>
      <c r="C1" s="206"/>
      <c r="D1" s="206"/>
      <c r="E1" s="206"/>
      <c r="F1" s="206"/>
      <c r="G1" s="207"/>
      <c r="H1" s="17"/>
      <c r="I1" s="3"/>
    </row>
    <row r="2" spans="1:9" ht="15.75" thickBot="1" x14ac:dyDescent="0.3">
      <c r="A2" s="46" t="s">
        <v>58</v>
      </c>
      <c r="B2" s="186" t="s">
        <v>59</v>
      </c>
      <c r="C2" s="208"/>
      <c r="D2" s="208"/>
      <c r="E2" s="208"/>
      <c r="F2" s="208"/>
      <c r="G2" s="191"/>
      <c r="H2" s="47" t="s">
        <v>61</v>
      </c>
      <c r="I2" s="40"/>
    </row>
    <row r="3" spans="1:9" ht="43.15" customHeight="1" x14ac:dyDescent="0.25">
      <c r="A3" s="54">
        <v>10</v>
      </c>
      <c r="B3" s="161" t="s">
        <v>60</v>
      </c>
      <c r="C3" s="161"/>
      <c r="D3" s="161"/>
      <c r="E3" s="161"/>
      <c r="F3" s="161"/>
      <c r="G3" s="209"/>
      <c r="H3" s="3"/>
      <c r="I3" s="3"/>
    </row>
    <row r="4" spans="1:9" ht="15.75" thickBot="1" x14ac:dyDescent="0.3">
      <c r="A4" s="53" t="s">
        <v>63</v>
      </c>
      <c r="B4" s="210" t="str">
        <f>IF(I2&lt;=8,"Non trovate niente",IF(I2=9,"Cibo per 1 persona",IF(I2=10,"Cibo e acqua per 1 persona",IF(I2=11,"Cibo e acqua per 1 persone",IF(I2=12,"Cibo e acqua per 2 persone",IF(I2=13,"Cibo e acqua per 2 persone",IF(I2=14,"Cibo e acqua per 3 persone",IF(I2=15,"Cibo e acqua per 3 persone",IF(I2=16,"Cibo e acqua per 4 persone",IF(I2=17,"Cibo e acqua per 4 persone",IF(I2=18,"Cibo e acqua per 5 G50persone",IF(I2=19,"Cibo e acqua per 5 persone",IF(I2&gt;=20,"Cibo e acqua per 6 persone",)))))))))))))</f>
        <v>Non trovate niente</v>
      </c>
      <c r="C4" s="210"/>
      <c r="D4" s="210"/>
      <c r="E4" s="210"/>
      <c r="F4" s="210"/>
      <c r="G4" s="211"/>
      <c r="H4" s="3"/>
      <c r="I4" s="3"/>
    </row>
    <row r="5" spans="1:9" ht="57.6" customHeight="1" x14ac:dyDescent="0.25">
      <c r="A5" s="11">
        <v>15</v>
      </c>
      <c r="B5" s="167" t="s">
        <v>62</v>
      </c>
      <c r="C5" s="167"/>
      <c r="D5" s="167"/>
      <c r="E5" s="167"/>
      <c r="F5" s="167"/>
      <c r="G5" s="212"/>
      <c r="H5" s="3"/>
      <c r="I5" s="3"/>
    </row>
    <row r="6" spans="1:9" ht="15.75" thickBot="1" x14ac:dyDescent="0.3">
      <c r="A6" s="53" t="s">
        <v>63</v>
      </c>
      <c r="B6" s="213" t="str">
        <f>IF(I2&lt;15,"Nessun bonus",IF(I2=15,"+2 TS Tempra",IF(I2=16,"+2 TS Tempra a 2 PG",IF(I2=17,"+2 TS Tempra a 3 PG",IF(I2=18,"+2 TS Tempra a 4 PG",IF(I2=19,"+2 TS Tempra a 5 PG",IF(I2&gt;=20,"+2 TS Tempra a 6 PG")))))))</f>
        <v>Nessun bonus</v>
      </c>
      <c r="C6" s="213"/>
      <c r="D6" s="213"/>
      <c r="E6" s="213"/>
      <c r="F6" s="213"/>
      <c r="G6" s="214"/>
      <c r="H6" s="3"/>
      <c r="I6" s="3"/>
    </row>
    <row r="7" spans="1:9" x14ac:dyDescent="0.25">
      <c r="A7" s="11">
        <v>15</v>
      </c>
      <c r="B7" s="215" t="s">
        <v>74</v>
      </c>
      <c r="C7" s="215"/>
      <c r="D7" s="215"/>
      <c r="E7" s="215"/>
      <c r="F7" s="215"/>
      <c r="G7" s="216"/>
      <c r="H7" s="3"/>
      <c r="I7" s="3"/>
    </row>
    <row r="8" spans="1:9" ht="30.6" customHeight="1" x14ac:dyDescent="0.25">
      <c r="A8" s="12">
        <v>15</v>
      </c>
      <c r="B8" s="167" t="s">
        <v>75</v>
      </c>
      <c r="C8" s="167"/>
      <c r="D8" s="167"/>
      <c r="E8" s="167"/>
      <c r="F8" s="167"/>
      <c r="G8" s="212"/>
      <c r="H8" s="3"/>
      <c r="I8" s="3"/>
    </row>
    <row r="9" spans="1:9" ht="15.75" thickBot="1" x14ac:dyDescent="0.3">
      <c r="A9" s="53" t="s">
        <v>63</v>
      </c>
      <c r="B9" s="217" t="str">
        <f>IF(I2&lt;15,"Non riesce a predire il tempo",IF(I2&lt;=19,"Riesce a predire il tempo per le prossime 24 ore",IF(I2&lt;=24,"Riesce a predire il tempo per le prossime 48 ore",IF(I2&lt;=29,"Riesce a predire il tempo per i prossimi 3 giorni ",IF(I2&lt;=34,"Riesce a predire il tempo per i prossimi 4 giorni",IF(I2&lt;=39,"Riesce a predire il tempo per i prossimi 5 giorni",IF(I2&gt;=40,"Riesce a predire il tempo per i prossimi 6 giorni")))))))</f>
        <v>Non riesce a predire il tempo</v>
      </c>
      <c r="C9" s="217"/>
      <c r="D9" s="217"/>
      <c r="E9" s="217"/>
      <c r="F9" s="217"/>
      <c r="G9" s="218"/>
      <c r="H9" s="3"/>
      <c r="I9" s="3"/>
    </row>
    <row r="10" spans="1:9" ht="59.45" customHeight="1" thickBot="1" x14ac:dyDescent="0.3">
      <c r="A10" s="55" t="s">
        <v>64</v>
      </c>
      <c r="B10" s="219" t="s">
        <v>65</v>
      </c>
      <c r="C10" s="219"/>
      <c r="D10" s="219"/>
      <c r="E10" s="219"/>
      <c r="F10" s="219"/>
      <c r="G10" s="220"/>
      <c r="H10" s="3"/>
      <c r="I10" s="3"/>
    </row>
    <row r="11" spans="1:9" ht="15.75" thickBot="1" x14ac:dyDescent="0.3">
      <c r="A11" s="135" t="s">
        <v>66</v>
      </c>
      <c r="B11" s="48" t="s">
        <v>67</v>
      </c>
      <c r="C11" s="186" t="s">
        <v>63</v>
      </c>
      <c r="D11" s="208"/>
      <c r="E11" s="208"/>
      <c r="F11" s="208"/>
      <c r="G11" s="191"/>
      <c r="H11" s="3"/>
      <c r="I11" s="3"/>
    </row>
    <row r="12" spans="1:9" x14ac:dyDescent="0.25">
      <c r="A12" s="45" t="s">
        <v>68</v>
      </c>
      <c r="B12" s="51">
        <v>6</v>
      </c>
      <c r="C12" s="202">
        <f ca="1">IF($I$2&gt;=B12,"Non si smarriscono",RANDBETWEEN(1,4))</f>
        <v>4</v>
      </c>
      <c r="D12" s="203"/>
      <c r="E12" s="204" t="str">
        <f ca="1">IF($C12=1,"Vanno verso Nord",IF($C12=2,"Vanno verso Sud",IF($C12=3,"Vanno verso Ovest",IF($C12=4,"Vanno verso Est","Vanno nella giusta direzione"))))</f>
        <v>Vanno verso Est</v>
      </c>
      <c r="F12" s="204"/>
      <c r="G12" s="205"/>
      <c r="H12" s="3"/>
      <c r="I12" s="3"/>
    </row>
    <row r="13" spans="1:9" x14ac:dyDescent="0.25">
      <c r="A13" s="9" t="s">
        <v>69</v>
      </c>
      <c r="B13" s="52">
        <v>8</v>
      </c>
      <c r="C13" s="202">
        <f t="shared" ref="C13:C17" ca="1" si="0">IF($I$2&gt;=B13,"Non si smarriscono",RANDBETWEEN(1,4))</f>
        <v>4</v>
      </c>
      <c r="D13" s="203"/>
      <c r="E13" s="221" t="str">
        <f t="shared" ref="E13:E17" ca="1" si="1">IF($C13=1,"Vanno verso Nord",IF($C13=2,"Vanno verso Sud",IF($C13=3,"Vanno verso Ovest",IF($C13=4,"Vanno verso Est","Vanno nella giusta direzione"))))</f>
        <v>Vanno verso Est</v>
      </c>
      <c r="F13" s="221"/>
      <c r="G13" s="222"/>
      <c r="H13" s="3"/>
      <c r="I13" s="3"/>
    </row>
    <row r="14" spans="1:9" ht="30" x14ac:dyDescent="0.25">
      <c r="A14" s="8" t="s">
        <v>70</v>
      </c>
      <c r="B14" s="12">
        <v>10</v>
      </c>
      <c r="C14" s="225">
        <f t="shared" ca="1" si="0"/>
        <v>3</v>
      </c>
      <c r="D14" s="226"/>
      <c r="E14" s="227" t="str">
        <f t="shared" ca="1" si="1"/>
        <v>Vanno verso Ovest</v>
      </c>
      <c r="F14" s="227"/>
      <c r="G14" s="228"/>
      <c r="H14" s="3"/>
      <c r="I14" s="3"/>
    </row>
    <row r="15" spans="1:9" x14ac:dyDescent="0.25">
      <c r="A15" s="49" t="s">
        <v>71</v>
      </c>
      <c r="B15" s="52">
        <v>12</v>
      </c>
      <c r="C15" s="202">
        <f t="shared" ca="1" si="0"/>
        <v>1</v>
      </c>
      <c r="D15" s="203"/>
      <c r="E15" s="221" t="str">
        <f t="shared" ca="1" si="1"/>
        <v>Vanno verso Nord</v>
      </c>
      <c r="F15" s="221"/>
      <c r="G15" s="222"/>
      <c r="H15" s="3"/>
      <c r="I15" s="3"/>
    </row>
    <row r="16" spans="1:9" x14ac:dyDescent="0.25">
      <c r="A16" s="49" t="s">
        <v>72</v>
      </c>
      <c r="B16" s="52">
        <v>12</v>
      </c>
      <c r="C16" s="202">
        <f t="shared" ca="1" si="0"/>
        <v>4</v>
      </c>
      <c r="D16" s="203"/>
      <c r="E16" s="221" t="str">
        <f t="shared" ca="1" si="1"/>
        <v>Vanno verso Est</v>
      </c>
      <c r="F16" s="221"/>
      <c r="G16" s="222"/>
      <c r="H16" s="3"/>
      <c r="I16" s="3"/>
    </row>
    <row r="17" spans="1:9" ht="15.75" thickBot="1" x14ac:dyDescent="0.3">
      <c r="A17" s="50" t="s">
        <v>73</v>
      </c>
      <c r="B17" s="53">
        <v>15</v>
      </c>
      <c r="C17" s="202">
        <f t="shared" ca="1" si="0"/>
        <v>1</v>
      </c>
      <c r="D17" s="203"/>
      <c r="E17" s="223" t="str">
        <f t="shared" ca="1" si="1"/>
        <v>Vanno verso Nord</v>
      </c>
      <c r="F17" s="223"/>
      <c r="G17" s="224"/>
      <c r="H17" s="3"/>
      <c r="I17" s="3"/>
    </row>
  </sheetData>
  <mergeCells count="23">
    <mergeCell ref="C16:D16"/>
    <mergeCell ref="E16:G16"/>
    <mergeCell ref="C17:D17"/>
    <mergeCell ref="E17:G17"/>
    <mergeCell ref="C13:D13"/>
    <mergeCell ref="E13:G13"/>
    <mergeCell ref="C14:D14"/>
    <mergeCell ref="E14:G14"/>
    <mergeCell ref="C15:D15"/>
    <mergeCell ref="E15:G15"/>
    <mergeCell ref="C12:D12"/>
    <mergeCell ref="E12:G12"/>
    <mergeCell ref="A1:G1"/>
    <mergeCell ref="B2:G2"/>
    <mergeCell ref="B3:G3"/>
    <mergeCell ref="B4:G4"/>
    <mergeCell ref="B5:G5"/>
    <mergeCell ref="B6:G6"/>
    <mergeCell ref="B7:G7"/>
    <mergeCell ref="B8:G8"/>
    <mergeCell ref="B9:G9"/>
    <mergeCell ref="B10:G10"/>
    <mergeCell ref="C11:G11"/>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Foglio1</vt:lpstr>
      <vt:lpstr>Artigianato</vt:lpstr>
      <vt:lpstr>Professione</vt:lpstr>
      <vt:lpstr>Raccogliere informazioni</vt:lpstr>
      <vt:lpstr>Sopravvivenza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2019-09-06T22:56:58Z</dcterms:modified>
</cp:coreProperties>
</file>