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 RMR" sheetId="1" state="visible" r:id="rId3"/>
    <sheet name="Results MMR" sheetId="2" state="visible" r:id="rId4"/>
    <sheet name="Osteocyte density" sheetId="3" state="visible" r:id="rId5"/>
    <sheet name="Rawdata RMR" sheetId="4" state="visible" r:id="rId6"/>
    <sheet name="RawData MMR" sheetId="5" state="visible" r:id="rId7"/>
  </sheets>
  <definedNames>
    <definedName function="false" hidden="false" name="_xlfn_STDEV_P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<sst xmlns="http://schemas.openxmlformats.org/spreadsheetml/2006/main" count="357" uniqueCount="171">
  <si>
    <t xml:space="preserve">Taxon</t>
  </si>
  <si>
    <t xml:space="preserve">Bone element</t>
  </si>
  <si>
    <t xml:space="preserve">Ontogenetic stage</t>
  </si>
  <si>
    <t xml:space="preserve">R2</t>
  </si>
  <si>
    <t xml:space="preserve">AICc</t>
  </si>
  <si>
    <t xml:space="preserve">P-value</t>
  </si>
  <si>
    <t xml:space="preserve">Mass-independent MMR mLO2.h-1.g-0.86</t>
  </si>
  <si>
    <t xml:space="preserve">Upper Limit</t>
  </si>
  <si>
    <t xml:space="preserve">Lower Limit</t>
  </si>
  <si>
    <r>
      <rPr>
        <i val="true"/>
        <sz val="10"/>
        <color theme="1"/>
        <rFont val="Times New Roman"/>
        <family val="1"/>
        <charset val="1"/>
      </rPr>
      <t xml:space="preserve">Caiuajara dobruskii</t>
    </r>
    <r>
      <rPr>
        <sz val="10"/>
        <color theme="1"/>
        <rFont val="Times New Roman"/>
        <family val="1"/>
        <charset val="1"/>
      </rPr>
      <t xml:space="preserve"> CPV 2059</t>
    </r>
  </si>
  <si>
    <t xml:space="preserve">Tibia</t>
  </si>
  <si>
    <t xml:space="preserve">Juvenile</t>
  </si>
  <si>
    <r>
      <rPr>
        <i val="true"/>
        <sz val="10"/>
        <color theme="1"/>
        <rFont val="Times New Roman"/>
        <family val="1"/>
        <charset val="1"/>
      </rPr>
      <t xml:space="preserve">Caiuajara dobruskii</t>
    </r>
    <r>
      <rPr>
        <sz val="10"/>
        <color theme="1"/>
        <rFont val="Times New Roman"/>
        <family val="1"/>
        <charset val="1"/>
      </rPr>
      <t xml:space="preserve"> CPV 2750a</t>
    </r>
  </si>
  <si>
    <t xml:space="preserve">Adult</t>
  </si>
  <si>
    <r>
      <rPr>
        <i val="true"/>
        <sz val="10"/>
        <color rgb="FF000000"/>
        <rFont val="Times New Roman"/>
        <family val="1"/>
        <charset val="1"/>
      </rPr>
      <t xml:space="preserve">Caiuajara dobruskii </t>
    </r>
    <r>
      <rPr>
        <sz val="10"/>
        <color rgb="FF000000"/>
        <rFont val="Times New Roman"/>
        <family val="1"/>
        <charset val="1"/>
      </rPr>
      <t xml:space="preserve">CPV 1032</t>
    </r>
  </si>
  <si>
    <t xml:space="preserve">Humerus</t>
  </si>
  <si>
    <t xml:space="preserve">2.762e-09 </t>
  </si>
  <si>
    <r>
      <rPr>
        <i val="true"/>
        <sz val="10"/>
        <color rgb="FF000000"/>
        <rFont val="Times New Roman"/>
        <family val="1"/>
        <charset val="1"/>
      </rPr>
      <t xml:space="preserve">Caiuajara dobruskii </t>
    </r>
    <r>
      <rPr>
        <sz val="10"/>
        <color rgb="FF000000"/>
        <rFont val="Times New Roman"/>
        <family val="1"/>
        <charset val="1"/>
      </rPr>
      <t xml:space="preserve">CPV 5698</t>
    </r>
  </si>
  <si>
    <r>
      <rPr>
        <sz val="10"/>
        <color rgb="FF000000"/>
        <rFont val="Arial"/>
        <family val="0"/>
        <charset val="1"/>
      </rPr>
      <t xml:space="preserve">2,762</t>
    </r>
    <r>
      <rPr>
        <vertAlign val="superscript"/>
        <sz val="10"/>
        <color rgb="FF000000"/>
        <rFont val="Arial"/>
        <family val="0"/>
        <charset val="1"/>
      </rPr>
      <t xml:space="preserve">e</t>
    </r>
    <r>
      <rPr>
        <sz val="10"/>
        <color rgb="FF000000"/>
        <rFont val="Arial"/>
        <family val="0"/>
        <charset val="1"/>
      </rPr>
      <t xml:space="preserve">-09 </t>
    </r>
  </si>
  <si>
    <r>
      <rPr>
        <i val="true"/>
        <sz val="10"/>
        <color rgb="FF000000"/>
        <rFont val="Times New Roman"/>
        <family val="1"/>
        <charset val="1"/>
      </rPr>
      <t xml:space="preserve">Caiuajara dobruskii </t>
    </r>
    <r>
      <rPr>
        <sz val="10"/>
        <color rgb="FF000000"/>
        <rFont val="Times New Roman"/>
        <family val="1"/>
        <charset val="1"/>
      </rPr>
      <t xml:space="preserve">CPV 2058</t>
    </r>
  </si>
  <si>
    <t xml:space="preserve">Femur</t>
  </si>
  <si>
    <t xml:space="preserve">2.193e-09 </t>
  </si>
  <si>
    <r>
      <rPr>
        <i val="true"/>
        <sz val="10"/>
        <color rgb="FF000000"/>
        <rFont val="Times New Roman"/>
        <family val="1"/>
        <charset val="1"/>
      </rPr>
      <t xml:space="preserve">Caiuajara dobruskii</t>
    </r>
    <r>
      <rPr>
        <sz val="10"/>
        <color rgb="FF000000"/>
        <rFont val="Times New Roman"/>
        <family val="1"/>
        <charset val="1"/>
      </rPr>
      <t xml:space="preserve"> CPV 2057</t>
    </r>
  </si>
  <si>
    <t xml:space="preserve">Mass-independent MMR mLO2.h-1.g-0.87</t>
  </si>
  <si>
    <r>
      <rPr>
        <i val="true"/>
        <sz val="12"/>
        <color rgb="FF000000"/>
        <rFont val="Times New Roman"/>
        <family val="0"/>
        <charset val="1"/>
      </rPr>
      <t xml:space="preserve">Caiuajara dobruskii </t>
    </r>
    <r>
      <rPr>
        <sz val="12"/>
        <color rgb="FF000000"/>
        <rFont val="Times New Roman"/>
        <family val="0"/>
        <charset val="1"/>
      </rPr>
      <t xml:space="preserve">CPV8657</t>
    </r>
  </si>
  <si>
    <r>
      <rPr>
        <sz val="12"/>
        <color rgb="FF000000"/>
        <rFont val="Times New Roman"/>
        <family val="0"/>
        <charset val="1"/>
      </rPr>
      <t xml:space="preserve">3,501</t>
    </r>
    <r>
      <rPr>
        <vertAlign val="superscript"/>
        <sz val="12"/>
        <color rgb="FF000000"/>
        <rFont val="Times New Roman"/>
        <family val="0"/>
        <charset val="1"/>
      </rPr>
      <t xml:space="preserve">e</t>
    </r>
    <r>
      <rPr>
        <sz val="12"/>
        <color rgb="FF000000"/>
        <rFont val="Times New Roman"/>
        <family val="0"/>
        <charset val="1"/>
      </rPr>
      <t xml:space="preserve">-12 </t>
    </r>
  </si>
  <si>
    <r>
      <rPr>
        <b val="true"/>
        <sz val="11"/>
        <color theme="1"/>
        <rFont val="Times New Roman"/>
        <family val="1"/>
        <charset val="1"/>
      </rPr>
      <t xml:space="preserve">Osteocyte lacunae density (number of osteocyte lacunae/μm</t>
    </r>
    <r>
      <rPr>
        <b val="true"/>
        <vertAlign val="superscript"/>
        <sz val="11"/>
        <color theme="1"/>
        <rFont val="Times New Roman"/>
        <family val="1"/>
        <charset val="1"/>
      </rPr>
      <t xml:space="preserve">2</t>
    </r>
    <r>
      <rPr>
        <b val="true"/>
        <sz val="11"/>
        <color theme="1"/>
        <rFont val="Times New Roman"/>
        <family val="1"/>
        <charset val="1"/>
      </rPr>
      <t xml:space="preserve">)</t>
    </r>
  </si>
  <si>
    <t xml:space="preserve">Pterosaurs Species</t>
  </si>
  <si>
    <t xml:space="preserve">Number OL</t>
  </si>
  <si>
    <r>
      <rPr>
        <b val="true"/>
        <sz val="10"/>
        <color theme="1"/>
        <rFont val="Times New Roman"/>
        <family val="1"/>
        <charset val="1"/>
      </rPr>
      <t xml:space="preserve">Transect area (μm</t>
    </r>
    <r>
      <rPr>
        <b val="true"/>
        <vertAlign val="superscript"/>
        <sz val="10"/>
        <color theme="1"/>
        <rFont val="Times New Roman"/>
        <family val="1"/>
        <charset val="1"/>
      </rPr>
      <t xml:space="preserve">2</t>
    </r>
    <r>
      <rPr>
        <b val="true"/>
        <sz val="10"/>
        <color theme="1"/>
        <rFont val="Times New Roman"/>
        <family val="1"/>
        <charset val="1"/>
      </rPr>
      <t xml:space="preserve">)</t>
    </r>
  </si>
  <si>
    <t xml:space="preserve">OL density</t>
  </si>
  <si>
    <r>
      <rPr>
        <b val="true"/>
        <sz val="10"/>
        <color theme="1"/>
        <rFont val="Arial"/>
        <family val="0"/>
        <charset val="1"/>
      </rPr>
      <t xml:space="preserve">Transect area (μm</t>
    </r>
    <r>
      <rPr>
        <b val="true"/>
        <vertAlign val="superscript"/>
        <sz val="10"/>
        <color theme="1"/>
        <rFont val="Arial"/>
        <family val="0"/>
        <charset val="1"/>
      </rPr>
      <t xml:space="preserve">2</t>
    </r>
    <r>
      <rPr>
        <b val="true"/>
        <sz val="10"/>
        <color theme="1"/>
        <rFont val="Arial"/>
        <family val="0"/>
        <charset val="1"/>
      </rPr>
      <t xml:space="preserve">)</t>
    </r>
  </si>
  <si>
    <t xml:space="preserve">Mean</t>
  </si>
  <si>
    <r>
      <rPr>
        <i val="true"/>
        <sz val="10"/>
        <color theme="1"/>
        <rFont val="Times New Roman"/>
        <family val="1"/>
        <charset val="1"/>
      </rPr>
      <t xml:space="preserve">Caiuajara dobruskii</t>
    </r>
    <r>
      <rPr>
        <sz val="10"/>
        <color theme="1"/>
        <rFont val="Times New Roman"/>
        <family val="1"/>
        <charset val="1"/>
      </rPr>
      <t xml:space="preserve"> (Tibia CP. V 2750a) </t>
    </r>
  </si>
  <si>
    <t xml:space="preserve">Adult  </t>
  </si>
  <si>
    <r>
      <rPr>
        <i val="true"/>
        <sz val="10"/>
        <color theme="1"/>
        <rFont val="Times New Roman"/>
        <family val="1"/>
        <charset val="1"/>
      </rPr>
      <t xml:space="preserve">Caiuajara dobruskii</t>
    </r>
    <r>
      <rPr>
        <sz val="10"/>
        <color theme="1"/>
        <rFont val="Times New Roman"/>
        <family val="1"/>
        <charset val="1"/>
      </rPr>
      <t xml:space="preserve"> (Humerus CP. V 5698)</t>
    </r>
  </si>
  <si>
    <r>
      <rPr>
        <i val="true"/>
        <sz val="10"/>
        <color theme="1"/>
        <rFont val="Times New Roman"/>
        <family val="1"/>
        <charset val="1"/>
      </rPr>
      <t xml:space="preserve">Caiuajara dobruskii</t>
    </r>
    <r>
      <rPr>
        <sz val="10"/>
        <color theme="1"/>
        <rFont val="Times New Roman"/>
        <family val="1"/>
        <charset val="1"/>
      </rPr>
      <t xml:space="preserve"> (Femur - CP. V 2057)</t>
    </r>
  </si>
  <si>
    <r>
      <rPr>
        <i val="true"/>
        <sz val="10"/>
        <color theme="1"/>
        <rFont val="Times New Roman"/>
        <family val="1"/>
        <charset val="1"/>
      </rPr>
      <t xml:space="preserve">Caiuajara dobruskii</t>
    </r>
    <r>
      <rPr>
        <sz val="10"/>
        <color theme="1"/>
        <rFont val="Times New Roman"/>
        <family val="1"/>
        <charset val="1"/>
      </rPr>
      <t xml:space="preserve"> (Tibia CP. V 2059)</t>
    </r>
  </si>
  <si>
    <t xml:space="preserve">Juvenille</t>
  </si>
  <si>
    <r>
      <rPr>
        <i val="true"/>
        <sz val="10"/>
        <color theme="1"/>
        <rFont val="Times New Roman"/>
        <family val="1"/>
        <charset val="1"/>
      </rPr>
      <t xml:space="preserve">Caiuajara dobruskii </t>
    </r>
    <r>
      <rPr>
        <sz val="10"/>
        <color theme="1"/>
        <rFont val="Times New Roman"/>
        <family val="1"/>
        <charset val="1"/>
      </rPr>
      <t xml:space="preserve">(Humerus CP. V 1032)</t>
    </r>
  </si>
  <si>
    <r>
      <rPr>
        <i val="true"/>
        <sz val="11"/>
        <color theme="1"/>
        <rFont val="Times New Roman"/>
        <family val="1"/>
        <charset val="1"/>
      </rPr>
      <t xml:space="preserve">Caiuajara dobruskii</t>
    </r>
    <r>
      <rPr>
        <sz val="11"/>
        <color theme="1"/>
        <rFont val="Times New Roman"/>
        <family val="1"/>
        <charset val="1"/>
      </rPr>
      <t xml:space="preserve"> (Femur CP. V 2058)</t>
    </r>
  </si>
  <si>
    <t xml:space="preserve">Extant birds from National Museum/Brazil</t>
  </si>
  <si>
    <r>
      <rPr>
        <i val="true"/>
        <sz val="11"/>
        <color theme="1"/>
        <rFont val="Times New Roman"/>
        <family val="1"/>
        <charset val="1"/>
      </rPr>
      <t xml:space="preserve">Ramphastos toco </t>
    </r>
    <r>
      <rPr>
        <sz val="11"/>
        <color theme="1"/>
        <rFont val="Times New Roman"/>
        <family val="1"/>
        <charset val="1"/>
      </rPr>
      <t xml:space="preserve">(Femur MN-52692)</t>
    </r>
  </si>
  <si>
    <r>
      <rPr>
        <i val="true"/>
        <sz val="11"/>
        <color theme="1"/>
        <rFont val="Times New Roman"/>
        <family val="1"/>
        <charset val="1"/>
      </rPr>
      <t xml:space="preserve">Fregata magnificens </t>
    </r>
    <r>
      <rPr>
        <sz val="11"/>
        <color theme="1"/>
        <rFont val="Times New Roman"/>
        <family val="1"/>
        <charset val="1"/>
      </rPr>
      <t xml:space="preserve">(Femur MNA-2067)</t>
    </r>
  </si>
  <si>
    <r>
      <rPr>
        <i val="true"/>
        <sz val="11"/>
        <color theme="1"/>
        <rFont val="Times New Roman"/>
        <family val="1"/>
        <charset val="1"/>
      </rPr>
      <t xml:space="preserve">Coragyps atratus </t>
    </r>
    <r>
      <rPr>
        <sz val="11"/>
        <color theme="1"/>
        <rFont val="Times New Roman"/>
        <family val="1"/>
        <charset val="1"/>
      </rPr>
      <t xml:space="preserve">(Femur MN-52365)</t>
    </r>
  </si>
  <si>
    <r>
      <rPr>
        <i val="true"/>
        <sz val="11"/>
        <color theme="1"/>
        <rFont val="Times New Roman"/>
        <family val="1"/>
        <charset val="1"/>
      </rPr>
      <t xml:space="preserve">Anhinga anhinga </t>
    </r>
    <r>
      <rPr>
        <sz val="11"/>
        <color theme="1"/>
        <rFont val="Times New Roman"/>
        <family val="1"/>
        <charset val="1"/>
      </rPr>
      <t xml:space="preserve">(Femur MN-52134)</t>
    </r>
  </si>
  <si>
    <r>
      <rPr>
        <i val="true"/>
        <sz val="11"/>
        <color theme="1"/>
        <rFont val="Times New Roman"/>
        <family val="1"/>
        <charset val="1"/>
      </rPr>
      <t xml:space="preserve">Ramphastos toco </t>
    </r>
    <r>
      <rPr>
        <sz val="11"/>
        <color theme="1"/>
        <rFont val="Times New Roman"/>
        <family val="1"/>
        <charset val="1"/>
      </rPr>
      <t xml:space="preserve">(Tibiotarsus MN-52692)</t>
    </r>
  </si>
  <si>
    <r>
      <rPr>
        <i val="true"/>
        <sz val="11"/>
        <color theme="1"/>
        <rFont val="Times New Roman"/>
        <family val="1"/>
        <charset val="1"/>
      </rPr>
      <t xml:space="preserve">Fregata magnificens</t>
    </r>
    <r>
      <rPr>
        <sz val="11"/>
        <color theme="1"/>
        <rFont val="Times New Roman"/>
        <family val="1"/>
        <charset val="1"/>
      </rPr>
      <t xml:space="preserve"> (Tibiotarsus MNA-2067)</t>
    </r>
  </si>
  <si>
    <r>
      <rPr>
        <i val="true"/>
        <sz val="11"/>
        <color theme="1"/>
        <rFont val="Times New Roman"/>
        <family val="1"/>
        <charset val="1"/>
      </rPr>
      <t xml:space="preserve">Coragyps atratus</t>
    </r>
    <r>
      <rPr>
        <sz val="11"/>
        <color theme="1"/>
        <rFont val="Times New Roman"/>
        <family val="1"/>
        <charset val="1"/>
      </rPr>
      <t xml:space="preserve"> (Tibiotarsus MN-52365)</t>
    </r>
  </si>
  <si>
    <r>
      <rPr>
        <i val="true"/>
        <sz val="11"/>
        <color theme="1"/>
        <rFont val="Times New Roman"/>
        <family val="1"/>
        <charset val="1"/>
      </rPr>
      <t xml:space="preserve">Anhinga anhinga</t>
    </r>
    <r>
      <rPr>
        <sz val="11"/>
        <color theme="1"/>
        <rFont val="Times New Roman"/>
        <family val="1"/>
        <charset val="1"/>
      </rPr>
      <t xml:space="preserve"> (Tibiotarsus MN-52134)</t>
    </r>
  </si>
  <si>
    <t xml:space="preserve">species</t>
  </si>
  <si>
    <t xml:space="preserve">body mass (g)</t>
  </si>
  <si>
    <r>
      <rPr>
        <b val="true"/>
        <sz val="10"/>
        <color theme="1"/>
        <rFont val="Times New Roman"/>
        <family val="0"/>
        <charset val="1"/>
      </rPr>
      <t xml:space="preserve">body mass (g</t>
    </r>
    <r>
      <rPr>
        <b val="true"/>
        <sz val="12"/>
        <color rgb="FF000000"/>
        <rFont val="Times New Roman"/>
        <family val="0"/>
        <charset val="1"/>
      </rPr>
      <t xml:space="preserve">^0.86</t>
    </r>
    <r>
      <rPr>
        <b val="true"/>
        <sz val="10"/>
        <color theme="1"/>
        <rFont val="Times New Roman"/>
        <family val="0"/>
        <charset val="1"/>
      </rPr>
      <t xml:space="preserve">)</t>
    </r>
  </si>
  <si>
    <t xml:space="preserve">RMR (mL O2 h−1) </t>
  </si>
  <si>
    <t xml:space="preserve">RMR (mL O2 h−1 g−0.86) </t>
  </si>
  <si>
    <t xml:space="preserve">RMR (mL O2/h/g) </t>
  </si>
  <si>
    <t xml:space="preserve">Osteocyte density (osteocyte lacunae/μm2) </t>
  </si>
  <si>
    <t xml:space="preserve">RPOA </t>
  </si>
  <si>
    <t xml:space="preserve">Source</t>
  </si>
  <si>
    <t xml:space="preserve">Alligator_mississippiensis </t>
  </si>
  <si>
    <t xml:space="preserve">Cubo et al. (2025)</t>
  </si>
  <si>
    <t xml:space="preserve">Anas_platyrhynchos </t>
  </si>
  <si>
    <t xml:space="preserve">Caiman_crocodilus </t>
  </si>
  <si>
    <t xml:space="preserve">Capreolus_capreolus </t>
  </si>
  <si>
    <t xml:space="preserve">Cavia_porcellus </t>
  </si>
  <si>
    <t xml:space="preserve">Chelodina_oblonga </t>
  </si>
  <si>
    <t xml:space="preserve">Crocodylus_niloticus </t>
  </si>
  <si>
    <t xml:space="preserve">Gallus_gallus </t>
  </si>
  <si>
    <t xml:space="preserve">Lepus_europaeus </t>
  </si>
  <si>
    <t xml:space="preserve">Microcebus_murinus </t>
  </si>
  <si>
    <t xml:space="preserve">Mus_musculus </t>
  </si>
  <si>
    <t xml:space="preserve">Oryctolagus_cuniculus </t>
  </si>
  <si>
    <t xml:space="preserve">Pelodiscus_sinensis </t>
  </si>
  <si>
    <t xml:space="preserve">Podarcis_muralis </t>
  </si>
  <si>
    <t xml:space="preserve">Trachemys_scripta </t>
  </si>
  <si>
    <t xml:space="preserve">Varanus_exanthematicus </t>
  </si>
  <si>
    <t xml:space="preserve">Varanus_niloticus </t>
  </si>
  <si>
    <t xml:space="preserve">Zootoca_vivipara </t>
  </si>
  <si>
    <t xml:space="preserve">Rhamphastos_toco</t>
  </si>
  <si>
    <t xml:space="preserve">McNab (2001)</t>
  </si>
  <si>
    <t xml:space="preserve">Fregata_magnificens</t>
  </si>
  <si>
    <t xml:space="preserve">Enger (1957)</t>
  </si>
  <si>
    <t xml:space="preserve">Coragyps_atratus</t>
  </si>
  <si>
    <t xml:space="preserve">Anhinga_anhinga</t>
  </si>
  <si>
    <t xml:space="preserve">Henneman (1983)</t>
  </si>
  <si>
    <t xml:space="preserve">Caiuajara_dobruskii_CPV2058</t>
  </si>
  <si>
    <t xml:space="preserve">This study</t>
  </si>
  <si>
    <t xml:space="preserve">Caiuajara_dobruskii_CPV2057 </t>
  </si>
  <si>
    <r>
      <rPr>
        <i val="true"/>
        <sz val="10"/>
        <color theme="1"/>
        <rFont val="Times New Roman"/>
        <family val="0"/>
        <charset val="1"/>
      </rPr>
      <t xml:space="preserve">Caiuajara dobruskii</t>
    </r>
    <r>
      <rPr>
        <sz val="10"/>
        <color theme="1"/>
        <rFont val="Times New Roman"/>
        <family val="0"/>
        <charset val="1"/>
      </rPr>
      <t xml:space="preserve"> CPV 2059</t>
    </r>
  </si>
  <si>
    <t xml:space="preserve">Caiuajara dobruskii CPV 2750a</t>
  </si>
  <si>
    <r>
      <rPr>
        <i val="true"/>
        <sz val="10"/>
        <color rgb="FF000000"/>
        <rFont val="Times New Roman"/>
        <family val="0"/>
        <charset val="1"/>
      </rPr>
      <t xml:space="preserve">Caiuajara dobruskii </t>
    </r>
    <r>
      <rPr>
        <sz val="10"/>
        <color rgb="FF000000"/>
        <rFont val="Times New Roman"/>
        <family val="0"/>
        <charset val="1"/>
      </rPr>
      <t xml:space="preserve">CPV 1032</t>
    </r>
  </si>
  <si>
    <t xml:space="preserve">Caiuajara dobruskii CPV 5698</t>
  </si>
  <si>
    <t xml:space="preserve">Variables</t>
  </si>
  <si>
    <t xml:space="preserve">Sources</t>
  </si>
  <si>
    <t xml:space="preserve">Species</t>
  </si>
  <si>
    <t xml:space="preserve">MMR (mLO2.h-1)</t>
  </si>
  <si>
    <t xml:space="preserve">Mass (g)</t>
  </si>
  <si>
    <t xml:space="preserve">Mass (g^0,87)</t>
  </si>
  <si>
    <t xml:space="preserve">MMR (mLO2.h-1.g-1)</t>
  </si>
  <si>
    <t xml:space="preserve">MMR (mLO2.h-1.g-0.87)</t>
  </si>
  <si>
    <t xml:space="preserve">Nutrient Foramen area (mm²)</t>
  </si>
  <si>
    <t xml:space="preserve">Nutrient Artery area (mm²)</t>
  </si>
  <si>
    <t xml:space="preserve">Nutrient Artery Radius (mm) </t>
  </si>
  <si>
    <t xml:space="preserve">Nutrient Artery Radius (cm)</t>
  </si>
  <si>
    <r>
      <rPr>
        <b val="true"/>
        <sz val="12"/>
        <color rgb="FF000000"/>
        <rFont val="Times New Roman"/>
        <family val="0"/>
        <charset val="1"/>
      </rPr>
      <t xml:space="preserve">Log</t>
    </r>
    <r>
      <rPr>
        <b val="true"/>
        <sz val="11"/>
        <color rgb="FF000000"/>
        <rFont val="Times New Roman"/>
        <family val="0"/>
        <charset val="1"/>
      </rPr>
      <t xml:space="preserve">Q̇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 </t>
    </r>
    <r>
      <rPr>
        <b val="true"/>
        <sz val="12"/>
        <color rgb="FF000000"/>
        <rFont val="Times New Roman"/>
        <family val="0"/>
        <charset val="1"/>
      </rPr>
      <t xml:space="preserve">= -0.20 log r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i</t>
    </r>
    <r>
      <rPr>
        <b val="true"/>
        <vertAlign val="superscript"/>
        <sz val="12"/>
        <color rgb="FF000000"/>
        <rFont val="Times New Roman"/>
        <family val="0"/>
        <charset val="1"/>
      </rPr>
      <t xml:space="preserve">2</t>
    </r>
    <r>
      <rPr>
        <b val="true"/>
        <sz val="12"/>
        <color rgb="FF000000"/>
        <rFont val="Times New Roman"/>
        <family val="0"/>
        <charset val="1"/>
      </rPr>
      <t xml:space="preserve"> + 1.91 log r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i  </t>
    </r>
    <r>
      <rPr>
        <b val="true"/>
        <sz val="12"/>
        <color rgb="FF000000"/>
        <rFont val="Times New Roman"/>
        <family val="0"/>
        <charset val="1"/>
      </rPr>
      <t xml:space="preserve">+ 1.82 (Seymour et al. 2019)</t>
    </r>
  </si>
  <si>
    <t xml:space="preserve">Q̇ cm3 s-1 (Q̇= 10^X) </t>
  </si>
  <si>
    <t xml:space="preserve">Length (mm)</t>
  </si>
  <si>
    <t xml:space="preserve">Nutrient Foramen Area (mm²)</t>
  </si>
  <si>
    <t xml:space="preserve">Tachyglossus_aculeatus</t>
  </si>
  <si>
    <t xml:space="preserve">Seymour et al (2012)</t>
  </si>
  <si>
    <t xml:space="preserve">Seymour et al. (2012)</t>
  </si>
  <si>
    <t xml:space="preserve">Ovis_aries</t>
  </si>
  <si>
    <t xml:space="preserve">Dasyuroides_byrnei</t>
  </si>
  <si>
    <t xml:space="preserve">Isoodon_obesulus</t>
  </si>
  <si>
    <t xml:space="preserve">Bettongia_penicillata</t>
  </si>
  <si>
    <t xml:space="preserve">Potorous_tridactylus</t>
  </si>
  <si>
    <t xml:space="preserve">Vulpes_vulpes</t>
  </si>
  <si>
    <t xml:space="preserve">Equus_caballus</t>
  </si>
  <si>
    <t xml:space="preserve">Bos_taurus</t>
  </si>
  <si>
    <t xml:space="preserve">Oryctolagus_cuniculus</t>
  </si>
  <si>
    <t xml:space="preserve">Tiliqua_rugosa</t>
  </si>
  <si>
    <t xml:space="preserve">Tiliqua_scincoides</t>
  </si>
  <si>
    <t xml:space="preserve">Varanus_gouldii</t>
  </si>
  <si>
    <t xml:space="preserve">Varanus_mertensi</t>
  </si>
  <si>
    <t xml:space="preserve">Varanus_panoptes</t>
  </si>
  <si>
    <t xml:space="preserve">Varanus_varius</t>
  </si>
  <si>
    <t xml:space="preserve">Crocodylus_porosus</t>
  </si>
  <si>
    <t xml:space="preserve">Chelonia_mydas</t>
  </si>
  <si>
    <t xml:space="preserve">Capra_hircus</t>
  </si>
  <si>
    <t xml:space="preserve">Sus_scrofa</t>
  </si>
  <si>
    <r>
      <rPr>
        <i val="true"/>
        <sz val="12"/>
        <color rgb="FF000000"/>
        <rFont val="Times New Roman"/>
        <family val="0"/>
        <charset val="1"/>
      </rPr>
      <t xml:space="preserve">Iguana_iguana</t>
    </r>
    <r>
      <rPr>
        <sz val="12"/>
        <color rgb="FF000000"/>
        <rFont val="Times New Roman"/>
        <family val="0"/>
        <charset val="1"/>
      </rPr>
      <t xml:space="preserve"> MNHN-ZA-AC- 1974-129</t>
    </r>
  </si>
  <si>
    <t xml:space="preserve">Gans &amp; Dawson (1976)</t>
  </si>
  <si>
    <t xml:space="preserve">Cubo et al. (2024)</t>
  </si>
  <si>
    <r>
      <rPr>
        <i val="true"/>
        <sz val="12"/>
        <color rgb="FF000000"/>
        <rFont val="Times New Roman"/>
        <family val="0"/>
        <charset val="1"/>
      </rPr>
      <t xml:space="preserve">Alligator_mississippiensis</t>
    </r>
    <r>
      <rPr>
        <sz val="12"/>
        <color rgb="FF000000"/>
        <rFont val="Times New Roman"/>
        <family val="0"/>
        <charset val="1"/>
      </rPr>
      <t xml:space="preserve"> MNHN-ZA-AC-  1919-113</t>
    </r>
  </si>
  <si>
    <t xml:space="preserve">Pontzer et al. (2009)</t>
  </si>
  <si>
    <r>
      <rPr>
        <i val="true"/>
        <sz val="12"/>
        <color rgb="FF000000"/>
        <rFont val="Times New Roman"/>
        <family val="0"/>
        <charset val="1"/>
      </rPr>
      <t xml:space="preserve">Varanus_salvator</t>
    </r>
    <r>
      <rPr>
        <sz val="12"/>
        <color rgb="FF000000"/>
        <rFont val="Times New Roman"/>
        <family val="0"/>
        <charset val="1"/>
      </rPr>
      <t xml:space="preserve"> MNHN-ZA-AC- 1886-284</t>
    </r>
  </si>
  <si>
    <r>
      <rPr>
        <i val="true"/>
        <sz val="12"/>
        <color rgb="FF000000"/>
        <rFont val="Times New Roman"/>
        <family val="0"/>
        <charset val="1"/>
      </rPr>
      <t xml:space="preserve">Amphibolurus_barbatus</t>
    </r>
    <r>
      <rPr>
        <sz val="12"/>
        <color rgb="FF000000"/>
        <rFont val="Times New Roman"/>
        <family val="0"/>
        <charset val="1"/>
      </rPr>
      <t xml:space="preserve"> MNHN-ZA-AC- 1967-119</t>
    </r>
  </si>
  <si>
    <r>
      <rPr>
        <i val="true"/>
        <sz val="12"/>
        <color rgb="FF000000"/>
        <rFont val="Times New Roman"/>
        <family val="0"/>
        <charset val="1"/>
      </rPr>
      <t xml:space="preserve">Crocodylus_niloticus</t>
    </r>
    <r>
      <rPr>
        <sz val="12"/>
        <color rgb="FF000000"/>
        <rFont val="Times New Roman"/>
        <family val="0"/>
        <charset val="1"/>
      </rPr>
      <t xml:space="preserve"> MNHN-ZA-AC- 2015-25</t>
    </r>
  </si>
  <si>
    <r>
      <rPr>
        <i val="true"/>
        <sz val="12"/>
        <color rgb="FF000000"/>
        <rFont val="Times New Roman"/>
        <family val="0"/>
        <charset val="1"/>
      </rPr>
      <t xml:space="preserve">Tupinambis_teguixin</t>
    </r>
    <r>
      <rPr>
        <sz val="12"/>
        <color rgb="FF000000"/>
        <rFont val="Times New Roman"/>
        <family val="0"/>
        <charset val="1"/>
      </rPr>
      <t xml:space="preserve"> MNHN-ZA-AC 1967-96</t>
    </r>
  </si>
  <si>
    <t xml:space="preserve">Crispin (2014)</t>
  </si>
  <si>
    <r>
      <rPr>
        <i val="true"/>
        <sz val="12"/>
        <color rgb="FF000000"/>
        <rFont val="Times New Roman"/>
        <family val="0"/>
        <charset val="1"/>
      </rPr>
      <t xml:space="preserve">Acinonyx_jubatus </t>
    </r>
    <r>
      <rPr>
        <sz val="12"/>
        <color rgb="FF000000"/>
        <rFont val="Times New Roman"/>
        <family val="0"/>
        <charset val="1"/>
      </rPr>
      <t xml:space="preserve">MNHN JAC 1901-541</t>
    </r>
  </si>
  <si>
    <r>
      <rPr>
        <i val="true"/>
        <sz val="12"/>
        <color rgb="FF000000"/>
        <rFont val="Times New Roman"/>
        <family val="0"/>
        <charset val="1"/>
      </rPr>
      <t xml:space="preserve">Helogale_parvula</t>
    </r>
    <r>
      <rPr>
        <sz val="12"/>
        <color rgb="FF000000"/>
        <rFont val="Times New Roman"/>
        <family val="0"/>
        <charset val="1"/>
      </rPr>
      <t xml:space="preserve"> MNHN 1987-176</t>
    </r>
  </si>
  <si>
    <r>
      <rPr>
        <i val="true"/>
        <sz val="12"/>
        <color rgb="FF000000"/>
        <rFont val="Times New Roman"/>
        <family val="0"/>
        <charset val="1"/>
      </rPr>
      <t xml:space="preserve">Papio_hamadryas </t>
    </r>
    <r>
      <rPr>
        <sz val="12"/>
        <color rgb="FF000000"/>
        <rFont val="Times New Roman"/>
        <family val="0"/>
        <charset val="1"/>
      </rPr>
      <t xml:space="preserve">MNHN 1880-1163</t>
    </r>
  </si>
  <si>
    <t xml:space="preserve">Dromaius_novaehollandiae</t>
  </si>
  <si>
    <t xml:space="preserve">Allan et al. (2014)</t>
  </si>
  <si>
    <t xml:space="preserve">Grubb et al. (1983)</t>
  </si>
  <si>
    <t xml:space="preserve">Anas_superciliosa</t>
  </si>
  <si>
    <r>
      <rPr>
        <sz val="11"/>
        <color rgb="FF000000"/>
        <rFont val="Times New Roman"/>
        <family val="0"/>
        <charset val="1"/>
      </rPr>
      <t xml:space="preserve">Rezende et al. (2002) for </t>
    </r>
    <r>
      <rPr>
        <i val="true"/>
        <sz val="11"/>
        <color rgb="FF000000"/>
        <rFont val="Times New Roman"/>
        <family val="0"/>
        <charset val="1"/>
      </rPr>
      <t xml:space="preserve">Anas castanea</t>
    </r>
  </si>
  <si>
    <t xml:space="preserve">Eudyptula_minor</t>
  </si>
  <si>
    <t xml:space="preserve">Hinds et al. (1993)</t>
  </si>
  <si>
    <t xml:space="preserve">Pelecanus_conspicillatus</t>
  </si>
  <si>
    <t xml:space="preserve">Seymour et al. (2004)</t>
  </si>
  <si>
    <t xml:space="preserve">Phalacrocorax_varius</t>
  </si>
  <si>
    <r>
      <rPr>
        <sz val="12"/>
        <color rgb="FF000000"/>
        <rFont val="Times New Roman"/>
        <family val="0"/>
        <charset val="1"/>
      </rPr>
      <t xml:space="preserve">Bennett and Harvey (1987) for </t>
    </r>
    <r>
      <rPr>
        <i val="true"/>
        <sz val="12"/>
        <color rgb="FF000000"/>
        <rFont val="Times New Roman"/>
        <family val="0"/>
        <charset val="1"/>
      </rPr>
      <t xml:space="preserve">Phalacrocorax lucidus</t>
    </r>
  </si>
  <si>
    <t xml:space="preserve">Haliaeetus_leucogaster</t>
  </si>
  <si>
    <t xml:space="preserve">Bennett and Harvey (1987)</t>
  </si>
  <si>
    <t xml:space="preserve">Corvus_mellori</t>
  </si>
  <si>
    <r>
      <rPr>
        <sz val="12"/>
        <color rgb="FF000000"/>
        <rFont val="Times New Roman"/>
        <family val="0"/>
        <charset val="1"/>
      </rPr>
      <t xml:space="preserve">Norberg (1990) for </t>
    </r>
    <r>
      <rPr>
        <i val="true"/>
        <sz val="12"/>
        <color rgb="FF000000"/>
        <rFont val="Times New Roman"/>
        <family val="0"/>
        <charset val="1"/>
      </rPr>
      <t xml:space="preserve">Corvus cryptoleucus</t>
    </r>
  </si>
  <si>
    <t xml:space="preserve">Hirundo_neoxena</t>
  </si>
  <si>
    <r>
      <rPr>
        <sz val="12"/>
        <color rgb="FF000000"/>
        <rFont val="Times New Roman"/>
        <family val="0"/>
        <charset val="1"/>
      </rPr>
      <t xml:space="preserve">Bennett and Harvey (1987) for </t>
    </r>
    <r>
      <rPr>
        <i val="true"/>
        <sz val="12"/>
        <color rgb="FF000000"/>
        <rFont val="Times New Roman"/>
        <family val="0"/>
        <charset val="1"/>
      </rPr>
      <t xml:space="preserve">Hirundo rustica</t>
    </r>
  </si>
  <si>
    <t xml:space="preserve">Coturnix_pectoralis</t>
  </si>
  <si>
    <r>
      <rPr>
        <sz val="12"/>
        <color rgb="FF000000"/>
        <rFont val="Times New Roman"/>
        <family val="0"/>
        <charset val="1"/>
      </rPr>
      <t xml:space="preserve">Rezende et al. (2002) for </t>
    </r>
    <r>
      <rPr>
        <i val="true"/>
        <sz val="12"/>
        <color rgb="FF000000"/>
        <rFont val="Times New Roman"/>
        <family val="0"/>
        <charset val="1"/>
      </rPr>
      <t xml:space="preserve">Coturnix japonica</t>
    </r>
  </si>
  <si>
    <t xml:space="preserve">Calidris_ruficollis</t>
  </si>
  <si>
    <r>
      <rPr>
        <sz val="12"/>
        <color rgb="FF000000"/>
        <rFont val="Times New Roman"/>
        <family val="0"/>
        <charset val="1"/>
      </rPr>
      <t xml:space="preserve">Bennett and Harvey (1987) for </t>
    </r>
    <r>
      <rPr>
        <i val="true"/>
        <sz val="12"/>
        <color rgb="FF000000"/>
        <rFont val="Times New Roman"/>
        <family val="0"/>
        <charset val="1"/>
      </rPr>
      <t xml:space="preserve">Calidris pusilla</t>
    </r>
  </si>
  <si>
    <t xml:space="preserve">Sterna_striata</t>
  </si>
  <si>
    <r>
      <rPr>
        <sz val="12"/>
        <color rgb="FF000000"/>
        <rFont val="Times New Roman"/>
        <family val="0"/>
        <charset val="1"/>
      </rPr>
      <t xml:space="preserve">Bennett and Harvey (1987) for </t>
    </r>
    <r>
      <rPr>
        <i val="true"/>
        <sz val="12"/>
        <color rgb="FF000000"/>
        <rFont val="Times New Roman"/>
        <family val="0"/>
        <charset val="1"/>
      </rPr>
      <t xml:space="preserve">Sterna fuscata</t>
    </r>
  </si>
  <si>
    <t xml:space="preserve">Sturnus_vulgaris</t>
  </si>
  <si>
    <t xml:space="preserve">Larus_pacificus</t>
  </si>
  <si>
    <r>
      <rPr>
        <sz val="12"/>
        <color rgb="FF000000"/>
        <rFont val="Times New Roman"/>
        <family val="0"/>
        <charset val="1"/>
      </rPr>
      <t xml:space="preserve">Bennett and Harvey (1987) for</t>
    </r>
    <r>
      <rPr>
        <i val="true"/>
        <sz val="12"/>
        <color rgb="FF000000"/>
        <rFont val="Times New Roman"/>
        <family val="0"/>
        <charset val="1"/>
      </rPr>
      <t xml:space="preserve"> L. argentatus</t>
    </r>
  </si>
  <si>
    <t xml:space="preserve">Plegadis_falcinellus</t>
  </si>
  <si>
    <r>
      <rPr>
        <i val="true"/>
        <sz val="12"/>
        <color rgb="FF000000"/>
        <rFont val="Times New Roman"/>
        <family val="0"/>
        <charset val="1"/>
      </rPr>
      <t xml:space="preserve">Caiuajara_dobruskii</t>
    </r>
    <r>
      <rPr>
        <sz val="12"/>
        <color rgb="FF000000"/>
        <rFont val="Times New Roman"/>
        <family val="0"/>
        <charset val="1"/>
      </rPr>
      <t xml:space="preserve">_CPV8657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</si>
</sst>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#,##0"/>
    <numFmt numFmtId="167" formatCode="General"/>
    <numFmt numFmtId="168" formatCode="#,##0.00"/>
    <numFmt numFmtId="169" formatCode="#,##0.0000"/>
    <numFmt numFmtId="170" formatCode="0.0000000000000000000"/>
    <numFmt numFmtId="171" formatCode="0.0000"/>
    <numFmt numFmtId="172" formatCode="#,##0.00000"/>
  </numFmts>
  <fonts count="3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i val="true"/>
      <sz val="10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1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vertAlign val="superscript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vertAlign val="superscript"/>
      <sz val="12"/>
      <color rgb="FF000000"/>
      <name val="Times New Roman"/>
      <family val="0"/>
      <charset val="1"/>
    </font>
    <font>
      <b val="true"/>
      <sz val="11"/>
      <color theme="1"/>
      <name val="Times New Roman"/>
      <family val="1"/>
      <charset val="1"/>
    </font>
    <font>
      <b val="true"/>
      <vertAlign val="superscript"/>
      <sz val="11"/>
      <color theme="1"/>
      <name val="Times New Roman"/>
      <family val="1"/>
      <charset val="1"/>
    </font>
    <font>
      <b val="true"/>
      <sz val="10"/>
      <color theme="1"/>
      <name val="Times New Roman"/>
      <family val="1"/>
      <charset val="1"/>
    </font>
    <font>
      <b val="true"/>
      <vertAlign val="superscript"/>
      <sz val="10"/>
      <color theme="1"/>
      <name val="Times New Roman"/>
      <family val="1"/>
      <charset val="1"/>
    </font>
    <font>
      <b val="true"/>
      <sz val="10"/>
      <color theme="1"/>
      <name val="Arial"/>
      <family val="0"/>
      <charset val="1"/>
    </font>
    <font>
      <b val="true"/>
      <vertAlign val="superscript"/>
      <sz val="10"/>
      <color theme="1"/>
      <name val="Arial"/>
      <family val="0"/>
      <charset val="1"/>
    </font>
    <font>
      <i val="true"/>
      <sz val="11"/>
      <color theme="1"/>
      <name val="Times New Roman"/>
      <family val="1"/>
      <charset val="1"/>
    </font>
    <font>
      <b val="true"/>
      <sz val="10"/>
      <color theme="1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i val="true"/>
      <sz val="10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i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1"/>
      <color rgb="FF000000"/>
      <name val="Times New Roman"/>
      <family val="1"/>
      <charset val="1"/>
    </font>
    <font>
      <b val="true"/>
      <vertAlign val="subscript"/>
      <sz val="12"/>
      <color rgb="FF000000"/>
      <name val="Times New Roman"/>
      <family val="0"/>
      <charset val="1"/>
    </font>
    <font>
      <b val="true"/>
      <vertAlign val="superscript"/>
      <sz val="12"/>
      <color rgb="FF000000"/>
      <name val="Times New Roman"/>
      <family val="0"/>
      <charset val="1"/>
    </font>
    <font>
      <i val="true"/>
      <sz val="11"/>
      <color rgb="FF000000"/>
      <name val="Times New Roman"/>
      <family val="1"/>
      <charset val="1"/>
    </font>
    <font>
      <i val="true"/>
      <sz val="11"/>
      <color rgb="FF000000"/>
      <name val="Times New Roman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FF"/>
      </patternFill>
    </fill>
    <fill>
      <patternFill patternType="solid">
        <fgColor rgb="FFFF8080"/>
        <bgColor rgb="FFFF99CC"/>
      </patternFill>
    </fill>
    <fill>
      <patternFill patternType="solid">
        <fgColor rgb="FFB2B2B2"/>
        <bgColor rgb="FFAEAAAA"/>
      </patternFill>
    </fill>
    <fill>
      <patternFill patternType="solid">
        <fgColor rgb="FFE8F2A1"/>
        <bgColor rgb="FFFFE699"/>
      </patternFill>
    </fill>
    <fill>
      <patternFill patternType="solid">
        <fgColor rgb="FFFF99FF"/>
        <bgColor rgb="FFFF99CC"/>
      </patternFill>
    </fill>
    <fill>
      <patternFill patternType="solid">
        <fgColor rgb="FFC6E0B4"/>
        <bgColor rgb="FFDBDBDB"/>
      </patternFill>
    </fill>
    <fill>
      <patternFill patternType="solid">
        <fgColor rgb="FFFFE699"/>
        <bgColor rgb="FFE8F2A1"/>
      </patternFill>
    </fill>
    <fill>
      <patternFill patternType="solid">
        <fgColor rgb="FFDBDBDB"/>
        <bgColor rgb="FFE7E6E6"/>
      </patternFill>
    </fill>
    <fill>
      <patternFill patternType="solid">
        <fgColor rgb="FFF8CBAD"/>
        <bgColor rgb="FFFFE699"/>
      </patternFill>
    </fill>
    <fill>
      <patternFill patternType="solid">
        <fgColor rgb="FFBDD7EE"/>
        <bgColor rgb="FFDBDBDB"/>
      </patternFill>
    </fill>
    <fill>
      <patternFill patternType="solid">
        <fgColor rgb="FFAEAAAA"/>
        <bgColor rgb="FFB2B2B2"/>
      </patternFill>
    </fill>
    <fill>
      <patternFill patternType="solid">
        <fgColor rgb="FFE7E6E6"/>
        <bgColor rgb="FFDBDBDB"/>
      </patternFill>
    </fill>
    <fill>
      <patternFill patternType="solid">
        <fgColor rgb="FFA9D08E"/>
        <bgColor rgb="FFC6E0B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0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7E6E6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0B4"/>
      <rgbColor rgb="FFE8F2A1"/>
      <rgbColor rgb="FFA9D08E"/>
      <rgbColor rgb="FFFF99CC"/>
      <rgbColor rgb="FFFF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E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13.5"/>
    <col collapsed="false" customWidth="true" hidden="false" outlineLevel="0" max="3" min="3" style="1" width="17.63"/>
    <col collapsed="false" customWidth="true" hidden="false" outlineLevel="0" max="4" min="4" style="1" width="7.37"/>
    <col collapsed="false" customWidth="true" hidden="false" outlineLevel="0" max="5" min="5" style="1" width="8.45"/>
    <col collapsed="false" customWidth="true" hidden="false" outlineLevel="0" max="6" min="6" style="1" width="11.5"/>
    <col collapsed="false" customWidth="true" hidden="false" outlineLevel="0" max="7" min="7" style="1" width="42"/>
    <col collapsed="false" customWidth="true" hidden="false" outlineLevel="0" max="8" min="8" style="1" width="12.88"/>
    <col collapsed="false" customWidth="true" hidden="false" outlineLevel="0" max="9" min="9" style="1" width="13"/>
    <col collapsed="false" customWidth="true" hidden="false" outlineLevel="0" max="18" min="10" style="1" width="11.5"/>
    <col collapsed="false" customWidth="true" hidden="false" outlineLevel="0" max="26" min="19" style="1" width="8"/>
    <col collapsed="false" customWidth="false" hidden="false" outlineLevel="0" max="16384" min="27" style="1" width="12.63"/>
  </cols>
  <sheetData>
    <row r="1" customFormat="fals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</row>
    <row r="2" customFormat="false" ht="15" hidden="false" customHeight="true" outlineLevel="0" collapsed="false">
      <c r="A2" s="3" t="s">
        <v>9</v>
      </c>
      <c r="B2" s="4" t="s">
        <v>10</v>
      </c>
      <c r="C2" s="4" t="s">
        <v>11</v>
      </c>
      <c r="D2" s="4" t="n">
        <v>0.99</v>
      </c>
      <c r="E2" s="4" t="n">
        <v>3.92</v>
      </c>
      <c r="F2" s="5" t="n">
        <v>7.603E-008</v>
      </c>
      <c r="G2" s="1" t="n">
        <v>0.15</v>
      </c>
      <c r="H2" s="1" t="n">
        <v>0.23</v>
      </c>
      <c r="I2" s="1" t="n">
        <v>0.09</v>
      </c>
    </row>
    <row r="3" customFormat="false" ht="14.25" hidden="false" customHeight="true" outlineLevel="0" collapsed="false">
      <c r="A3" s="3" t="s">
        <v>12</v>
      </c>
      <c r="B3" s="4" t="s">
        <v>10</v>
      </c>
      <c r="C3" s="4" t="s">
        <v>13</v>
      </c>
      <c r="D3" s="4" t="n">
        <v>0.99</v>
      </c>
      <c r="E3" s="4" t="n">
        <v>3.92</v>
      </c>
      <c r="F3" s="5" t="n">
        <v>7.603E-008</v>
      </c>
      <c r="G3" s="4" t="n">
        <v>0.18</v>
      </c>
      <c r="H3" s="4" t="n">
        <v>0.29</v>
      </c>
      <c r="I3" s="4" t="n">
        <v>0.11</v>
      </c>
    </row>
    <row r="4" customFormat="false" ht="14.25" hidden="false" customHeight="true" outlineLevel="0" collapsed="false">
      <c r="A4" s="6" t="s">
        <v>14</v>
      </c>
      <c r="B4" s="4" t="s">
        <v>15</v>
      </c>
      <c r="C4" s="4" t="s">
        <v>11</v>
      </c>
      <c r="D4" s="4" t="n">
        <v>0.99</v>
      </c>
      <c r="E4" s="4" t="n">
        <v>6.41</v>
      </c>
      <c r="F4" s="7" t="s">
        <v>16</v>
      </c>
      <c r="G4" s="4" t="n">
        <v>0.7</v>
      </c>
      <c r="H4" s="4" t="n">
        <v>1.02</v>
      </c>
      <c r="I4" s="4" t="n">
        <v>0.49</v>
      </c>
    </row>
    <row r="5" customFormat="false" ht="14.25" hidden="false" customHeight="true" outlineLevel="0" collapsed="false">
      <c r="A5" s="6" t="s">
        <v>17</v>
      </c>
      <c r="B5" s="4" t="s">
        <v>15</v>
      </c>
      <c r="C5" s="4" t="s">
        <v>13</v>
      </c>
      <c r="D5" s="4" t="n">
        <v>0.99</v>
      </c>
      <c r="E5" s="4" t="n">
        <v>6.41</v>
      </c>
      <c r="F5" s="8" t="s">
        <v>18</v>
      </c>
      <c r="G5" s="8" t="n">
        <v>0.6</v>
      </c>
      <c r="H5" s="1" t="n">
        <v>0.86</v>
      </c>
      <c r="I5" s="4" t="n">
        <v>0.42</v>
      </c>
    </row>
    <row r="6" customFormat="false" ht="14.25" hidden="false" customHeight="true" outlineLevel="0" collapsed="false">
      <c r="A6" s="6" t="s">
        <v>19</v>
      </c>
      <c r="B6" s="4" t="s">
        <v>20</v>
      </c>
      <c r="C6" s="4" t="s">
        <v>11</v>
      </c>
      <c r="D6" s="4" t="n">
        <v>0.9</v>
      </c>
      <c r="F6" s="7" t="s">
        <v>21</v>
      </c>
      <c r="G6" s="4" t="n">
        <v>0.22</v>
      </c>
      <c r="H6" s="4" t="n">
        <v>0.36</v>
      </c>
      <c r="I6" s="4" t="n">
        <v>0.13</v>
      </c>
    </row>
    <row r="7" customFormat="false" ht="14.25" hidden="false" customHeight="true" outlineLevel="0" collapsed="false">
      <c r="A7" s="6" t="s">
        <v>22</v>
      </c>
      <c r="B7" s="4" t="s">
        <v>20</v>
      </c>
      <c r="C7" s="4" t="s">
        <v>13</v>
      </c>
      <c r="D7" s="4" t="n">
        <v>0.9</v>
      </c>
      <c r="F7" s="9" t="n">
        <v>7.301E-007</v>
      </c>
      <c r="G7" s="4" t="n">
        <v>0.3</v>
      </c>
      <c r="H7" s="4" t="n">
        <v>0.48</v>
      </c>
      <c r="I7" s="4" t="n">
        <v>0.19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2.6328125" defaultRowHeight="15" zeroHeight="false" outlineLevelRow="0" outlineLevelCol="0"/>
  <cols>
    <col collapsed="false" customWidth="true" hidden="false" outlineLevel="0" max="1" min="1" style="10" width="28.75"/>
    <col collapsed="false" customWidth="true" hidden="false" outlineLevel="0" max="2" min="2" style="10" width="13.88"/>
    <col collapsed="false" customWidth="true" hidden="false" outlineLevel="0" max="3" min="3" style="10" width="18.75"/>
    <col collapsed="false" customWidth="true" hidden="false" outlineLevel="0" max="4" min="4" style="10" width="9.52"/>
    <col collapsed="false" customWidth="true" hidden="false" outlineLevel="0" max="5" min="5" style="10" width="10.13"/>
    <col collapsed="false" customWidth="true" hidden="false" outlineLevel="0" max="6" min="6" style="10" width="10.51"/>
    <col collapsed="false" customWidth="true" hidden="false" outlineLevel="0" max="7" min="7" style="10" width="41.13"/>
    <col collapsed="false" customWidth="true" hidden="false" outlineLevel="0" max="8" min="8" style="10" width="12.88"/>
    <col collapsed="false" customWidth="true" hidden="false" outlineLevel="0" max="9" min="9" style="10" width="14.75"/>
    <col collapsed="false" customWidth="true" hidden="false" outlineLevel="0" max="18" min="10" style="10" width="11.5"/>
    <col collapsed="false" customWidth="true" hidden="false" outlineLevel="0" max="26" min="19" style="10" width="8"/>
    <col collapsed="false" customWidth="false" hidden="false" outlineLevel="0" max="16384" min="27" style="10" width="12.63"/>
  </cols>
  <sheetData>
    <row r="1" customFormat="false" ht="16.5" hidden="false" customHeight="tru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23</v>
      </c>
      <c r="H1" s="11" t="s">
        <v>7</v>
      </c>
      <c r="I1" s="11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2"/>
      <c r="T1" s="12"/>
      <c r="U1" s="12"/>
      <c r="V1" s="12"/>
      <c r="W1" s="12"/>
      <c r="X1" s="12"/>
      <c r="Y1" s="12"/>
      <c r="Z1" s="12"/>
    </row>
    <row r="2" customFormat="false" ht="16.5" hidden="false" customHeight="true" outlineLevel="0" collapsed="false">
      <c r="A2" s="13" t="s">
        <v>24</v>
      </c>
      <c r="B2" s="14" t="s">
        <v>20</v>
      </c>
      <c r="C2" s="14" t="s">
        <v>13</v>
      </c>
      <c r="D2" s="14" t="n">
        <v>0.9</v>
      </c>
      <c r="E2" s="14" t="n">
        <v>56.79</v>
      </c>
      <c r="F2" s="15" t="s">
        <v>25</v>
      </c>
      <c r="G2" s="15" t="n">
        <v>5.68</v>
      </c>
      <c r="H2" s="15" t="n">
        <v>7.26</v>
      </c>
      <c r="I2" s="15" t="n">
        <v>4.441</v>
      </c>
      <c r="J2" s="14"/>
      <c r="K2" s="14"/>
      <c r="L2" s="14"/>
      <c r="M2" s="14"/>
      <c r="N2" s="14"/>
      <c r="O2" s="14"/>
      <c r="P2" s="14"/>
      <c r="Q2" s="14"/>
      <c r="R2" s="14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6328125" defaultRowHeight="15" zeroHeight="false" outlineLevelRow="0" outlineLevelCol="0"/>
  <cols>
    <col collapsed="false" customWidth="true" hidden="false" outlineLevel="0" max="1" min="1" style="16" width="38.27"/>
    <col collapsed="false" customWidth="true" hidden="false" outlineLevel="0" max="2" min="2" style="16" width="19.52"/>
    <col collapsed="false" customWidth="false" hidden="false" outlineLevel="0" max="3" min="3" style="16" width="12.63"/>
    <col collapsed="false" customWidth="true" hidden="false" outlineLevel="0" max="4" min="4" style="16" width="17.02"/>
    <col collapsed="false" customWidth="true" hidden="false" outlineLevel="0" max="5" min="5" style="16" width="15.38"/>
    <col collapsed="false" customWidth="true" hidden="false" outlineLevel="0" max="6" min="6" style="16" width="11.05"/>
    <col collapsed="false" customWidth="true" hidden="false" outlineLevel="0" max="7" min="7" style="16" width="16.15"/>
    <col collapsed="false" customWidth="true" hidden="false" outlineLevel="0" max="8" min="8" style="16" width="14.75"/>
    <col collapsed="false" customWidth="true" hidden="false" outlineLevel="0" max="9" min="9" style="16" width="11.05"/>
    <col collapsed="false" customWidth="true" hidden="false" outlineLevel="0" max="10" min="10" style="16" width="17.02"/>
    <col collapsed="false" customWidth="true" hidden="false" outlineLevel="0" max="11" min="11" style="16" width="18.5"/>
    <col collapsed="false" customWidth="true" hidden="false" outlineLevel="0" max="12" min="12" style="16" width="11.7"/>
    <col collapsed="false" customWidth="true" hidden="false" outlineLevel="0" max="13" min="13" style="16" width="18.21"/>
    <col collapsed="false" customWidth="true" hidden="false" outlineLevel="0" max="14" min="14" style="16" width="15.13"/>
    <col collapsed="false" customWidth="true" hidden="false" outlineLevel="0" max="15" min="15" style="16" width="15.25"/>
    <col collapsed="false" customWidth="false" hidden="false" outlineLevel="0" max="16384" min="16" style="16" width="12.63"/>
  </cols>
  <sheetData>
    <row r="1" customFormat="false" ht="15" hidden="false" customHeight="false" outlineLevel="0" collapsed="false">
      <c r="A1" s="17" t="s">
        <v>26</v>
      </c>
      <c r="B1" s="17"/>
      <c r="C1" s="17"/>
      <c r="D1" s="1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" hidden="false" customHeight="false" outlineLevel="0" collapsed="false">
      <c r="A2" s="18" t="s">
        <v>27</v>
      </c>
      <c r="B2" s="4"/>
      <c r="C2" s="19" t="s">
        <v>28</v>
      </c>
      <c r="D2" s="20" t="s">
        <v>29</v>
      </c>
      <c r="E2" s="21" t="s">
        <v>30</v>
      </c>
      <c r="F2" s="22" t="s">
        <v>28</v>
      </c>
      <c r="G2" s="23" t="s">
        <v>29</v>
      </c>
      <c r="H2" s="21" t="s">
        <v>30</v>
      </c>
      <c r="I2" s="22" t="s">
        <v>28</v>
      </c>
      <c r="J2" s="23" t="s">
        <v>29</v>
      </c>
      <c r="K2" s="21" t="s">
        <v>30</v>
      </c>
      <c r="L2" s="24" t="s">
        <v>28</v>
      </c>
      <c r="M2" s="25" t="s">
        <v>31</v>
      </c>
      <c r="N2" s="21" t="s">
        <v>30</v>
      </c>
      <c r="O2" s="26" t="s">
        <v>32</v>
      </c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" hidden="false" customHeight="false" outlineLevel="0" collapsed="false">
      <c r="A3" s="3" t="s">
        <v>33</v>
      </c>
      <c r="B3" s="4" t="s">
        <v>34</v>
      </c>
      <c r="C3" s="27" t="n">
        <v>107</v>
      </c>
      <c r="D3" s="28" t="n">
        <v>20736</v>
      </c>
      <c r="E3" s="29" t="n">
        <f aca="false">(C3/D3)</f>
        <v>0.00516010802469136</v>
      </c>
      <c r="F3" s="30" t="n">
        <v>42</v>
      </c>
      <c r="G3" s="31" t="n">
        <v>11025</v>
      </c>
      <c r="H3" s="29" t="n">
        <f aca="false">F3/G3</f>
        <v>0.00380952380952381</v>
      </c>
      <c r="I3" s="30" t="n">
        <v>39</v>
      </c>
      <c r="J3" s="31" t="n">
        <v>14161</v>
      </c>
      <c r="K3" s="29" t="n">
        <f aca="false">I3/J3</f>
        <v>0.00275404279358802</v>
      </c>
      <c r="L3" s="32" t="n">
        <v>172</v>
      </c>
      <c r="M3" s="33" t="n">
        <v>37249</v>
      </c>
      <c r="N3" s="29" t="n">
        <f aca="false">L3/M3</f>
        <v>0.00461757362613762</v>
      </c>
      <c r="O3" s="34" t="n">
        <f aca="false">AVERAGE(E3,H3,K3,N3)</f>
        <v>0.0040853120634852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" hidden="false" customHeight="false" outlineLevel="0" collapsed="false">
      <c r="A4" s="3" t="s">
        <v>35</v>
      </c>
      <c r="B4" s="4" t="s">
        <v>34</v>
      </c>
      <c r="C4" s="27" t="n">
        <v>195</v>
      </c>
      <c r="D4" s="28" t="n">
        <v>109929</v>
      </c>
      <c r="E4" s="29" t="n">
        <f aca="false">(C4/D4)</f>
        <v>0.001773872226619</v>
      </c>
      <c r="F4" s="30" t="n">
        <v>173</v>
      </c>
      <c r="G4" s="31" t="n">
        <v>167913</v>
      </c>
      <c r="H4" s="29" t="n">
        <f aca="false">F4/G4</f>
        <v>0.00103029545062026</v>
      </c>
      <c r="I4" s="30" t="n">
        <v>161</v>
      </c>
      <c r="J4" s="31" t="n">
        <v>34225</v>
      </c>
      <c r="K4" s="29" t="n">
        <f aca="false">I4/J4</f>
        <v>0.00470416362308254</v>
      </c>
      <c r="L4" s="32" t="n">
        <v>217</v>
      </c>
      <c r="M4" s="33" t="n">
        <v>55696</v>
      </c>
      <c r="N4" s="29" t="n">
        <f aca="false">L4/M4</f>
        <v>0.00389615053145648</v>
      </c>
      <c r="O4" s="34" t="n">
        <f aca="false">AVERAGE(E4,H4,K4,N4)</f>
        <v>0.00285112045794457</v>
      </c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" hidden="false" customHeight="false" outlineLevel="0" collapsed="false">
      <c r="A5" s="3" t="s">
        <v>36</v>
      </c>
      <c r="B5" s="4" t="s">
        <v>34</v>
      </c>
      <c r="C5" s="27" t="n">
        <v>55</v>
      </c>
      <c r="D5" s="35" t="n">
        <v>70952.97</v>
      </c>
      <c r="E5" s="29" t="n">
        <f aca="false">(C5/D5)</f>
        <v>0.000775161349834968</v>
      </c>
      <c r="F5" s="30" t="n">
        <v>49</v>
      </c>
      <c r="G5" s="30" t="n">
        <v>27506.22</v>
      </c>
      <c r="H5" s="29" t="n">
        <f aca="false">(F5/G5)</f>
        <v>0.00178141525807617</v>
      </c>
      <c r="I5" s="30" t="n">
        <v>57</v>
      </c>
      <c r="J5" s="36" t="n">
        <v>29388.25</v>
      </c>
      <c r="K5" s="29" t="n">
        <f aca="false">(I5/J5)</f>
        <v>0.00193955067076127</v>
      </c>
      <c r="L5" s="32" t="n">
        <v>57</v>
      </c>
      <c r="M5" s="32" t="n">
        <v>23110.08</v>
      </c>
      <c r="N5" s="29" t="n">
        <f aca="false">(L5/M5)</f>
        <v>0.00246645619573796</v>
      </c>
      <c r="O5" s="34" t="n">
        <f aca="false">AVERAGE(E5,H5,K5,N5)</f>
        <v>0.00174064586860259</v>
      </c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" hidden="false" customHeight="false" outlineLevel="0" collapsed="false">
      <c r="A6" s="37" t="s">
        <v>37</v>
      </c>
      <c r="B6" s="38" t="s">
        <v>38</v>
      </c>
      <c r="C6" s="39" t="n">
        <v>196</v>
      </c>
      <c r="D6" s="40" t="n">
        <v>390175.13</v>
      </c>
      <c r="E6" s="39" t="n">
        <f aca="false">(C6/D6)</f>
        <v>0.000502338526804617</v>
      </c>
      <c r="F6" s="39" t="n">
        <v>161</v>
      </c>
      <c r="G6" s="40" t="n">
        <v>429601.59</v>
      </c>
      <c r="H6" s="39" t="n">
        <f aca="false">(F6/G6)</f>
        <v>0.00037476583827355</v>
      </c>
      <c r="I6" s="39" t="n">
        <v>223</v>
      </c>
      <c r="J6" s="40" t="n">
        <v>348477.71</v>
      </c>
      <c r="K6" s="39" t="n">
        <f aca="false">(I6/J6)</f>
        <v>0.00063992615194814</v>
      </c>
      <c r="L6" s="39" t="n">
        <v>250</v>
      </c>
      <c r="M6" s="40" t="n">
        <v>428815.43</v>
      </c>
      <c r="N6" s="39" t="n">
        <f aca="false">(L6/M6)</f>
        <v>0.000583001409254327</v>
      </c>
      <c r="O6" s="39" t="n">
        <f aca="false">AVERAGE(E6,H6,K6,N6)</f>
        <v>0.000525007981570159</v>
      </c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" hidden="false" customHeight="false" outlineLevel="0" collapsed="false">
      <c r="A7" s="37" t="s">
        <v>39</v>
      </c>
      <c r="B7" s="38" t="s">
        <v>38</v>
      </c>
      <c r="C7" s="39" t="n">
        <v>456</v>
      </c>
      <c r="D7" s="40" t="n">
        <v>555740.43</v>
      </c>
      <c r="E7" s="39" t="n">
        <f aca="false">(C7/D7)</f>
        <v>0.000820526949964752</v>
      </c>
      <c r="F7" s="39" t="n">
        <v>338</v>
      </c>
      <c r="G7" s="40" t="n">
        <v>645178.43</v>
      </c>
      <c r="H7" s="39" t="n">
        <f aca="false">(F7/G7)</f>
        <v>0.000523886082180398</v>
      </c>
      <c r="I7" s="39" t="n">
        <v>382</v>
      </c>
      <c r="J7" s="40" t="n">
        <v>760942.18</v>
      </c>
      <c r="K7" s="39" t="n">
        <f aca="false">(I7/J7)</f>
        <v>0.000502009232817137</v>
      </c>
      <c r="L7" s="39" t="n">
        <v>418</v>
      </c>
      <c r="M7" s="40" t="n">
        <v>757839.89</v>
      </c>
      <c r="N7" s="39" t="n">
        <f aca="false">(L7/M7)</f>
        <v>0.000551567693276214</v>
      </c>
      <c r="O7" s="39" t="n">
        <f aca="false">AVERAGE(E7,H7,K7,N7)</f>
        <v>0.000599497489559625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false" outlineLevel="0" collapsed="false">
      <c r="A8" s="41" t="s">
        <v>40</v>
      </c>
      <c r="B8" s="38" t="s">
        <v>38</v>
      </c>
      <c r="C8" s="39" t="n">
        <v>84</v>
      </c>
      <c r="D8" s="40" t="n">
        <v>328844.91</v>
      </c>
      <c r="E8" s="39" t="n">
        <f aca="false">(C8/D8)</f>
        <v>0.00025543956268017</v>
      </c>
      <c r="F8" s="39" t="n">
        <v>112</v>
      </c>
      <c r="G8" s="42" t="n">
        <v>106589.19</v>
      </c>
      <c r="H8" s="39" t="n">
        <f aca="false">(F8/G8)</f>
        <v>0.00105076321529416</v>
      </c>
      <c r="I8" s="39" t="n">
        <v>68</v>
      </c>
      <c r="J8" s="40" t="n">
        <v>65894.89</v>
      </c>
      <c r="K8" s="39" t="n">
        <f aca="false">(I8/J8)</f>
        <v>0.00103194648325538</v>
      </c>
      <c r="L8" s="39" t="n">
        <v>97</v>
      </c>
      <c r="M8" s="40" t="n">
        <v>84285.71</v>
      </c>
      <c r="N8" s="39" t="n">
        <f aca="false">(L8/M8)</f>
        <v>0.00115084751614479</v>
      </c>
      <c r="O8" s="39" t="n">
        <f aca="false">AVERAGE(E8,H8,K8,N8)</f>
        <v>0.000872249194343624</v>
      </c>
      <c r="P8" s="4"/>
      <c r="Q8" s="4"/>
      <c r="R8" s="4"/>
      <c r="S8" s="4"/>
      <c r="T8" s="4"/>
      <c r="U8" s="4"/>
      <c r="V8" s="4"/>
      <c r="W8" s="4"/>
      <c r="X8" s="4"/>
      <c r="Y8" s="4"/>
    </row>
    <row r="10" customFormat="false" ht="15" hidden="false" customHeight="false" outlineLevel="0" collapsed="false">
      <c r="A10" s="18" t="s">
        <v>41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customFormat="false" ht="15" hidden="false" customHeight="false" outlineLevel="0" collapsed="false">
      <c r="A11" s="43" t="s">
        <v>42</v>
      </c>
      <c r="B11" s="4" t="s">
        <v>34</v>
      </c>
      <c r="C11" s="44" t="n">
        <v>210</v>
      </c>
      <c r="D11" s="45" t="n">
        <v>252365.57</v>
      </c>
      <c r="E11" s="46" t="n">
        <v>0.000832126</v>
      </c>
      <c r="F11" s="44" t="n">
        <v>274</v>
      </c>
      <c r="G11" s="45" t="n">
        <v>373712.14</v>
      </c>
      <c r="H11" s="46" t="n">
        <v>0.00073318</v>
      </c>
      <c r="I11" s="44" t="n">
        <v>132</v>
      </c>
      <c r="J11" s="45" t="n">
        <v>187506.32</v>
      </c>
      <c r="K11" s="46" t="n">
        <v>0.00070398</v>
      </c>
      <c r="L11" s="44" t="n">
        <v>256</v>
      </c>
      <c r="M11" s="45" t="n">
        <v>323613.08</v>
      </c>
      <c r="N11" s="46" t="n">
        <v>0.00079107</v>
      </c>
      <c r="O11" s="47" t="n">
        <v>0.00076509</v>
      </c>
    </row>
    <row r="12" customFormat="false" ht="15" hidden="false" customHeight="false" outlineLevel="0" collapsed="false">
      <c r="A12" s="43" t="s">
        <v>43</v>
      </c>
      <c r="B12" s="4" t="s">
        <v>34</v>
      </c>
      <c r="C12" s="48" t="n">
        <v>115</v>
      </c>
      <c r="D12" s="45" t="n">
        <v>264710.89</v>
      </c>
      <c r="E12" s="46" t="n">
        <v>0.000434436</v>
      </c>
      <c r="F12" s="48" t="n">
        <v>82</v>
      </c>
      <c r="G12" s="45" t="n">
        <v>168411.74</v>
      </c>
      <c r="H12" s="46" t="n">
        <v>0.0004869</v>
      </c>
      <c r="I12" s="48" t="n">
        <v>136</v>
      </c>
      <c r="J12" s="45" t="n">
        <v>320401.28</v>
      </c>
      <c r="K12" s="46" t="n">
        <v>0.00042447</v>
      </c>
      <c r="L12" s="48" t="n">
        <v>76</v>
      </c>
      <c r="M12" s="45" t="n">
        <v>89150.02</v>
      </c>
      <c r="N12" s="46" t="n">
        <v>0.0008525</v>
      </c>
      <c r="O12" s="47" t="n">
        <v>0.00054958</v>
      </c>
    </row>
    <row r="13" customFormat="false" ht="15" hidden="false" customHeight="false" outlineLevel="0" collapsed="false">
      <c r="A13" s="43" t="s">
        <v>44</v>
      </c>
      <c r="B13" s="4" t="s">
        <v>34</v>
      </c>
      <c r="C13" s="49" t="n">
        <v>322</v>
      </c>
      <c r="D13" s="45" t="n">
        <v>742682</v>
      </c>
      <c r="E13" s="46" t="n">
        <v>0.000433564</v>
      </c>
      <c r="F13" s="49" t="n">
        <v>296</v>
      </c>
      <c r="G13" s="45" t="n">
        <v>634730.89</v>
      </c>
      <c r="H13" s="46" t="n">
        <v>0.00046634</v>
      </c>
      <c r="I13" s="49" t="n">
        <v>270</v>
      </c>
      <c r="J13" s="45" t="n">
        <v>543552.31</v>
      </c>
      <c r="K13" s="46" t="n">
        <v>0.00049673</v>
      </c>
      <c r="L13" s="49" t="n">
        <v>223</v>
      </c>
      <c r="M13" s="45" t="n">
        <v>478836.32</v>
      </c>
      <c r="N13" s="46" t="n">
        <v>0.00046571</v>
      </c>
      <c r="O13" s="47" t="n">
        <v>0.00046559</v>
      </c>
    </row>
    <row r="14" customFormat="false" ht="15" hidden="false" customHeight="false" outlineLevel="0" collapsed="false">
      <c r="A14" s="43" t="s">
        <v>45</v>
      </c>
      <c r="B14" s="4" t="s">
        <v>34</v>
      </c>
      <c r="C14" s="50" t="n">
        <v>583</v>
      </c>
      <c r="D14" s="45" t="n">
        <v>804914.01</v>
      </c>
      <c r="E14" s="46" t="n">
        <v>0.000724301</v>
      </c>
      <c r="F14" s="50" t="n">
        <v>386</v>
      </c>
      <c r="G14" s="45" t="n">
        <v>610164.07</v>
      </c>
      <c r="H14" s="46" t="n">
        <v>0.00063262</v>
      </c>
      <c r="I14" s="50" t="n">
        <v>201</v>
      </c>
      <c r="J14" s="45" t="n">
        <v>375450.31</v>
      </c>
      <c r="K14" s="46" t="n">
        <v>0.00053536</v>
      </c>
      <c r="L14" s="50" t="n">
        <v>350</v>
      </c>
      <c r="M14" s="45" t="n">
        <v>442344.71</v>
      </c>
      <c r="N14" s="46" t="n">
        <v>0.00079124</v>
      </c>
      <c r="O14" s="47" t="n">
        <v>0.00067088</v>
      </c>
    </row>
    <row r="15" customFormat="false" ht="15" hidden="false" customHeight="false" outlineLevel="0" collapsed="false">
      <c r="A15" s="43" t="s">
        <v>46</v>
      </c>
      <c r="B15" s="4" t="s">
        <v>34</v>
      </c>
      <c r="C15" s="51" t="n">
        <v>257</v>
      </c>
      <c r="D15" s="45" t="n">
        <v>373015.56</v>
      </c>
      <c r="E15" s="46" t="n">
        <v>0.000688979</v>
      </c>
      <c r="F15" s="51" t="n">
        <v>346</v>
      </c>
      <c r="G15" s="45" t="n">
        <v>450200.97</v>
      </c>
      <c r="H15" s="46" t="n">
        <v>0.00076855</v>
      </c>
      <c r="I15" s="51" t="n">
        <v>468</v>
      </c>
      <c r="J15" s="45" t="n">
        <v>725239.59</v>
      </c>
      <c r="K15" s="46" t="n">
        <v>0.0006453</v>
      </c>
      <c r="L15" s="51" t="n">
        <v>338</v>
      </c>
      <c r="M15" s="45" t="n">
        <v>553669.93</v>
      </c>
      <c r="N15" s="46" t="n">
        <v>0.00061047</v>
      </c>
      <c r="O15" s="47" t="n">
        <v>0.00067833</v>
      </c>
    </row>
    <row r="16" customFormat="false" ht="15" hidden="false" customHeight="false" outlineLevel="0" collapsed="false">
      <c r="A16" s="43" t="s">
        <v>47</v>
      </c>
      <c r="B16" s="4" t="s">
        <v>34</v>
      </c>
      <c r="C16" s="52" t="n">
        <v>148</v>
      </c>
      <c r="D16" s="45" t="n">
        <v>276844.34</v>
      </c>
      <c r="E16" s="46" t="n">
        <v>0.000534596</v>
      </c>
      <c r="F16" s="52" t="n">
        <v>105</v>
      </c>
      <c r="G16" s="45" t="n">
        <v>278361.76</v>
      </c>
      <c r="H16" s="46" t="n">
        <v>0.00037721</v>
      </c>
      <c r="I16" s="52" t="n">
        <v>118</v>
      </c>
      <c r="J16" s="45" t="n">
        <v>276844.35</v>
      </c>
      <c r="K16" s="46" t="n">
        <v>0.00042623</v>
      </c>
      <c r="L16" s="52" t="n">
        <v>126</v>
      </c>
      <c r="M16" s="45" t="n">
        <v>285978.95</v>
      </c>
      <c r="N16" s="46" t="n">
        <v>0.00044059</v>
      </c>
      <c r="O16" s="47" t="n">
        <v>0.00044466</v>
      </c>
    </row>
    <row r="17" customFormat="false" ht="15" hidden="false" customHeight="false" outlineLevel="0" collapsed="false">
      <c r="A17" s="43" t="s">
        <v>48</v>
      </c>
      <c r="B17" s="4" t="s">
        <v>34</v>
      </c>
      <c r="C17" s="53" t="n">
        <v>237</v>
      </c>
      <c r="D17" s="45" t="n">
        <v>376529.5</v>
      </c>
      <c r="E17" s="46" t="n">
        <v>0.000629433</v>
      </c>
      <c r="F17" s="53" t="n">
        <v>304</v>
      </c>
      <c r="G17" s="45" t="n">
        <v>562230.03</v>
      </c>
      <c r="H17" s="46" t="n">
        <v>0.0005407</v>
      </c>
      <c r="I17" s="53" t="n">
        <v>416</v>
      </c>
      <c r="J17" s="45" t="n">
        <v>672514.8</v>
      </c>
      <c r="K17" s="46" t="n">
        <v>0.00061857</v>
      </c>
      <c r="L17" s="53" t="n">
        <v>237</v>
      </c>
      <c r="M17" s="45" t="n">
        <v>499580.37</v>
      </c>
      <c r="N17" s="46" t="n">
        <v>0.0004744</v>
      </c>
      <c r="O17" s="47" t="n">
        <v>0.00056578</v>
      </c>
    </row>
    <row r="18" customFormat="false" ht="15" hidden="false" customHeight="false" outlineLevel="0" collapsed="false">
      <c r="A18" s="43" t="s">
        <v>49</v>
      </c>
      <c r="B18" s="4" t="s">
        <v>34</v>
      </c>
      <c r="C18" s="54" t="n">
        <v>427</v>
      </c>
      <c r="D18" s="45" t="n">
        <v>757335.06</v>
      </c>
      <c r="E18" s="46" t="n">
        <v>0.000563819</v>
      </c>
      <c r="F18" s="54" t="n">
        <v>351</v>
      </c>
      <c r="G18" s="45" t="n">
        <v>588335.02</v>
      </c>
      <c r="H18" s="46" t="n">
        <v>0.0005966</v>
      </c>
      <c r="I18" s="54" t="n">
        <v>336</v>
      </c>
      <c r="J18" s="45" t="n">
        <v>679585.89</v>
      </c>
      <c r="K18" s="46" t="n">
        <v>0.00049442</v>
      </c>
      <c r="L18" s="54" t="n">
        <v>283</v>
      </c>
      <c r="M18" s="45" t="n">
        <v>515926.16</v>
      </c>
      <c r="N18" s="46" t="n">
        <v>0.00054853</v>
      </c>
      <c r="O18" s="47" t="n">
        <v>0.00055084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6" width="36.38"/>
    <col collapsed="false" customWidth="true" hidden="false" outlineLevel="0" max="2" min="2" style="16" width="12.63"/>
    <col collapsed="false" customWidth="true" hidden="false" outlineLevel="0" max="3" min="3" style="16" width="17.5"/>
    <col collapsed="false" customWidth="true" hidden="false" outlineLevel="0" max="4" min="4" style="16" width="15"/>
    <col collapsed="false" customWidth="true" hidden="false" outlineLevel="0" max="5" min="5" style="16" width="17.38"/>
    <col collapsed="false" customWidth="true" hidden="false" outlineLevel="0" max="7" min="6" style="16" width="19.13"/>
    <col collapsed="false" customWidth="false" hidden="false" outlineLevel="0" max="8" min="8" style="16" width="11.5"/>
    <col collapsed="false" customWidth="true" hidden="false" outlineLevel="0" max="9" min="9" style="16" width="17.88"/>
    <col collapsed="false" customWidth="true" hidden="false" outlineLevel="0" max="27" min="10" style="16" width="8"/>
  </cols>
  <sheetData>
    <row r="1" customFormat="false" ht="48.75" hidden="false" customHeight="true" outlineLevel="0" collapsed="false">
      <c r="A1" s="18" t="s">
        <v>50</v>
      </c>
      <c r="B1" s="18" t="s">
        <v>51</v>
      </c>
      <c r="C1" s="55" t="s">
        <v>52</v>
      </c>
      <c r="D1" s="56" t="s">
        <v>53</v>
      </c>
      <c r="E1" s="56" t="s">
        <v>54</v>
      </c>
      <c r="F1" s="56" t="s">
        <v>55</v>
      </c>
      <c r="G1" s="56" t="s">
        <v>56</v>
      </c>
      <c r="H1" s="56" t="s">
        <v>57</v>
      </c>
      <c r="I1" s="18" t="s">
        <v>58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" hidden="false" customHeight="true" outlineLevel="0" collapsed="false">
      <c r="A2" s="57" t="s">
        <v>59</v>
      </c>
      <c r="B2" s="4" t="n">
        <v>750</v>
      </c>
      <c r="C2" s="4" t="n">
        <f aca="false">B2^0.86</f>
        <v>296.860685871921</v>
      </c>
      <c r="D2" s="4" t="n">
        <v>12.525</v>
      </c>
      <c r="E2" s="4" t="n">
        <f aca="false">(D2/C2)</f>
        <v>0.0421915079903973</v>
      </c>
      <c r="F2" s="4" t="n">
        <f aca="false">E2*B2^-0.14</f>
        <v>0.0167</v>
      </c>
      <c r="G2" s="4" t="n">
        <v>0.0008</v>
      </c>
      <c r="H2" s="4" t="n">
        <v>0.164</v>
      </c>
      <c r="I2" s="4" t="s">
        <v>60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" hidden="false" customHeight="true" outlineLevel="0" collapsed="false">
      <c r="A3" s="57" t="s">
        <v>61</v>
      </c>
      <c r="B3" s="4" t="n">
        <v>109.75</v>
      </c>
      <c r="C3" s="4" t="n">
        <f aca="false">B3^0.86</f>
        <v>56.8522811227362</v>
      </c>
      <c r="D3" s="4" t="n">
        <v>258.12</v>
      </c>
      <c r="E3" s="4" t="n">
        <f aca="false">(D3/C3)</f>
        <v>4.54018721681114</v>
      </c>
      <c r="F3" s="4" t="n">
        <f aca="false">E3*(B3)^-0.14</f>
        <v>2.35189066059226</v>
      </c>
      <c r="G3" s="4" t="n">
        <v>0.0026</v>
      </c>
      <c r="H3" s="4" t="n">
        <v>0.583</v>
      </c>
      <c r="I3" s="4" t="s">
        <v>60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" hidden="false" customHeight="true" outlineLevel="0" collapsed="false">
      <c r="A4" s="57" t="s">
        <v>62</v>
      </c>
      <c r="B4" s="4" t="n">
        <v>749</v>
      </c>
      <c r="C4" s="4" t="n">
        <f aca="false">B4^0.86</f>
        <v>296.520253831989</v>
      </c>
      <c r="D4" s="4" t="n">
        <v>10.118</v>
      </c>
      <c r="E4" s="4" t="n">
        <f aca="false">(D4/C4)</f>
        <v>0.0341224583118458</v>
      </c>
      <c r="F4" s="4" t="n">
        <f aca="false">E4*(B4)^-0.14</f>
        <v>0.0135086782376502</v>
      </c>
      <c r="G4" s="4" t="n">
        <v>0.001</v>
      </c>
      <c r="H4" s="4" t="n">
        <v>0.137</v>
      </c>
      <c r="I4" s="4" t="s">
        <v>60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" hidden="false" customHeight="true" outlineLevel="0" collapsed="false">
      <c r="A5" s="57" t="s">
        <v>63</v>
      </c>
      <c r="B5" s="4" t="n">
        <v>7000</v>
      </c>
      <c r="C5" s="4" t="n">
        <f aca="false">B5^0.86</f>
        <v>2026.67595251002</v>
      </c>
      <c r="D5" s="4" t="n">
        <v>3972.87</v>
      </c>
      <c r="E5" s="4" t="n">
        <f aca="false">(D5/C5)</f>
        <v>1.9602887156576</v>
      </c>
      <c r="F5" s="4" t="n">
        <f aca="false">E5*(B5)^-0.14</f>
        <v>0.567552857142857</v>
      </c>
      <c r="G5" s="4" t="n">
        <v>0.005</v>
      </c>
      <c r="H5" s="4" t="n">
        <v>0.735</v>
      </c>
      <c r="I5" s="4" t="s">
        <v>60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" hidden="false" customHeight="true" outlineLevel="0" collapsed="false">
      <c r="A6" s="57" t="s">
        <v>64</v>
      </c>
      <c r="B6" s="4" t="n">
        <v>100</v>
      </c>
      <c r="C6" s="4" t="n">
        <f aca="false">B6^0.86</f>
        <v>52.4807460249773</v>
      </c>
      <c r="D6" s="4" t="n">
        <v>76.1</v>
      </c>
      <c r="E6" s="4" t="n">
        <f aca="false">(D6/C6)</f>
        <v>1.45005560637003</v>
      </c>
      <c r="F6" s="4" t="n">
        <f aca="false">E6*(B6)^-0.14</f>
        <v>0.761</v>
      </c>
      <c r="G6" s="4" t="n">
        <v>0.0019</v>
      </c>
      <c r="H6" s="4" t="n">
        <v>0.336</v>
      </c>
      <c r="I6" s="4" t="s">
        <v>60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" hidden="false" customHeight="true" outlineLevel="0" collapsed="false">
      <c r="A7" s="57" t="s">
        <v>65</v>
      </c>
      <c r="B7" s="4" t="n">
        <v>23.85</v>
      </c>
      <c r="C7" s="4" t="n">
        <f aca="false">B7^0.86</f>
        <v>15.2981885644305</v>
      </c>
      <c r="D7" s="4" t="n">
        <v>0.73</v>
      </c>
      <c r="E7" s="4" t="n">
        <f aca="false">(D7/C7)</f>
        <v>0.0477180678565637</v>
      </c>
      <c r="F7" s="4" t="n">
        <f aca="false">E7*(B7)^-0.14</f>
        <v>0.0306079664570231</v>
      </c>
      <c r="G7" s="4" t="n">
        <v>0.001</v>
      </c>
      <c r="H7" s="4" t="n">
        <v>0</v>
      </c>
      <c r="I7" s="4" t="s">
        <v>60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" hidden="false" customHeight="true" outlineLevel="0" collapsed="false">
      <c r="A8" s="57" t="s">
        <v>66</v>
      </c>
      <c r="B8" s="4" t="n">
        <v>215.33</v>
      </c>
      <c r="C8" s="4" t="n">
        <f aca="false">B8^0.86</f>
        <v>101.500902716603</v>
      </c>
      <c r="D8" s="4" t="n">
        <v>11.5</v>
      </c>
      <c r="E8" s="4" t="n">
        <f aca="false">(D8/C8)</f>
        <v>0.113299484952452</v>
      </c>
      <c r="F8" s="4" t="n">
        <f aca="false">E8*(B8)^-0.14</f>
        <v>0.0534063994798681</v>
      </c>
      <c r="G8" s="4" t="n">
        <v>0.0007</v>
      </c>
      <c r="H8" s="4" t="n">
        <v>0.052</v>
      </c>
      <c r="I8" s="4" t="s">
        <v>60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" hidden="false" customHeight="true" outlineLevel="0" collapsed="false">
      <c r="A9" s="57" t="s">
        <v>67</v>
      </c>
      <c r="B9" s="4" t="n">
        <v>90</v>
      </c>
      <c r="C9" s="4" t="n">
        <f aca="false">B9^0.86</f>
        <v>47.9345393447097</v>
      </c>
      <c r="D9" s="4" t="n">
        <v>177.48</v>
      </c>
      <c r="E9" s="4" t="n">
        <f aca="false">(D9/C9)</f>
        <v>3.70254940229415</v>
      </c>
      <c r="F9" s="4" t="n">
        <f aca="false">E9*(B9)^-0.14</f>
        <v>1.972</v>
      </c>
      <c r="G9" s="4" t="n">
        <v>0.0025</v>
      </c>
      <c r="H9" s="4" t="n">
        <v>0.682</v>
      </c>
      <c r="I9" s="4" t="s">
        <v>60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" hidden="false" customHeight="true" outlineLevel="0" collapsed="false">
      <c r="A10" s="57" t="s">
        <v>68</v>
      </c>
      <c r="B10" s="4" t="n">
        <v>1031</v>
      </c>
      <c r="C10" s="4" t="n">
        <f aca="false">B10^0.86</f>
        <v>390.303505716891</v>
      </c>
      <c r="D10" s="4" t="n">
        <v>1017.97</v>
      </c>
      <c r="E10" s="4" t="n">
        <f aca="false">(D10/C10)</f>
        <v>2.60814977341861</v>
      </c>
      <c r="F10" s="4" t="n">
        <f aca="false">E10*(B10)^-0.14</f>
        <v>0.987361784675073</v>
      </c>
      <c r="G10" s="4" t="n">
        <v>0.0049</v>
      </c>
      <c r="H10" s="4" t="n">
        <v>0.809</v>
      </c>
      <c r="I10" s="4" t="s">
        <v>60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" hidden="false" customHeight="true" outlineLevel="0" collapsed="false">
      <c r="A11" s="57" t="s">
        <v>69</v>
      </c>
      <c r="B11" s="4" t="n">
        <v>14.6</v>
      </c>
      <c r="C11" s="4" t="n">
        <f aca="false">B11^0.86</f>
        <v>10.030982112666</v>
      </c>
      <c r="D11" s="4" t="n">
        <v>9.2</v>
      </c>
      <c r="E11" s="4" t="n">
        <f aca="false">(D11/C11)</f>
        <v>0.917158449358943</v>
      </c>
      <c r="F11" s="4" t="n">
        <f aca="false">E11*(B11)^-0.14</f>
        <v>0.63013698630137</v>
      </c>
      <c r="G11" s="4" t="n">
        <v>0.0039</v>
      </c>
      <c r="H11" s="4" t="n">
        <v>0.241</v>
      </c>
      <c r="I11" s="4" t="s">
        <v>60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" hidden="false" customHeight="true" outlineLevel="0" collapsed="false">
      <c r="A12" s="57" t="s">
        <v>70</v>
      </c>
      <c r="B12" s="4" t="n">
        <v>5.08</v>
      </c>
      <c r="C12" s="4" t="n">
        <f aca="false">B12^0.86</f>
        <v>4.04615757948349</v>
      </c>
      <c r="D12" s="4" t="n">
        <v>5.07</v>
      </c>
      <c r="E12" s="4" t="n">
        <f aca="false">(D12/C12)</f>
        <v>1.25304066893193</v>
      </c>
      <c r="F12" s="4" t="n">
        <f aca="false">E12*(B12)^-0.14</f>
        <v>0.998031496062992</v>
      </c>
      <c r="G12" s="4" t="n">
        <v>0.0012</v>
      </c>
      <c r="H12" s="4" t="n">
        <v>0.076</v>
      </c>
      <c r="I12" s="4" t="s">
        <v>60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" hidden="false" customHeight="true" outlineLevel="0" collapsed="false">
      <c r="A13" s="57" t="s">
        <v>71</v>
      </c>
      <c r="B13" s="4" t="n">
        <v>450</v>
      </c>
      <c r="C13" s="4" t="n">
        <f aca="false">B13^0.86</f>
        <v>191.321052715417</v>
      </c>
      <c r="D13" s="4" t="n">
        <v>607.5</v>
      </c>
      <c r="E13" s="4" t="n">
        <f aca="false">(D13/C13)</f>
        <v>3.17529091220104</v>
      </c>
      <c r="F13" s="4" t="n">
        <f aca="false">E13*(B13)^-0.14</f>
        <v>1.35</v>
      </c>
      <c r="G13" s="4" t="n">
        <v>0.004</v>
      </c>
      <c r="H13" s="4" t="n">
        <v>0.422</v>
      </c>
      <c r="I13" s="4" t="s">
        <v>60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" hidden="false" customHeight="true" outlineLevel="0" collapsed="false">
      <c r="A14" s="57" t="s">
        <v>72</v>
      </c>
      <c r="B14" s="4" t="n">
        <v>5.77</v>
      </c>
      <c r="C14" s="4" t="n">
        <f aca="false">B14^0.86</f>
        <v>4.51451602867859</v>
      </c>
      <c r="D14" s="4" t="n">
        <v>0.27</v>
      </c>
      <c r="E14" s="4" t="n">
        <f aca="false">(D14/C14)</f>
        <v>0.0598070752844419</v>
      </c>
      <c r="F14" s="4" t="n">
        <f aca="false">E14*(B14)^-0.14</f>
        <v>0.0467937608318891</v>
      </c>
      <c r="G14" s="4" t="n">
        <v>0.0009</v>
      </c>
      <c r="H14" s="4" t="n">
        <v>0</v>
      </c>
      <c r="I14" s="4" t="s">
        <v>60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" hidden="false" customHeight="true" outlineLevel="0" collapsed="false">
      <c r="A15" s="57" t="s">
        <v>73</v>
      </c>
      <c r="B15" s="4" t="n">
        <v>1.08</v>
      </c>
      <c r="C15" s="4" t="n">
        <f aca="false">B15^0.86</f>
        <v>1.06842595508831</v>
      </c>
      <c r="D15" s="4" t="n">
        <v>0.08</v>
      </c>
      <c r="E15" s="4" t="n">
        <f aca="false">(D15/C15)</f>
        <v>0.0748765037193316</v>
      </c>
      <c r="F15" s="4" t="n">
        <f aca="false">E15*(B15)^-0.14</f>
        <v>0.0740740740740741</v>
      </c>
      <c r="G15" s="4" t="n">
        <v>0.0011</v>
      </c>
      <c r="H15" s="4" t="n">
        <v>0</v>
      </c>
      <c r="I15" s="4" t="s">
        <v>60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" hidden="false" customHeight="true" outlineLevel="0" collapsed="false">
      <c r="A16" s="57" t="s">
        <v>74</v>
      </c>
      <c r="B16" s="4" t="n">
        <v>16.13</v>
      </c>
      <c r="C16" s="4" t="n">
        <f aca="false">B16^0.86</f>
        <v>10.9286258033848</v>
      </c>
      <c r="D16" s="4" t="n">
        <v>0.7</v>
      </c>
      <c r="E16" s="4" t="n">
        <f aca="false">(D16/C16)</f>
        <v>0.0640519688928497</v>
      </c>
      <c r="F16" s="4" t="n">
        <f aca="false">E16*(B16)^-0.14</f>
        <v>0.0433973961562306</v>
      </c>
      <c r="G16" s="4" t="n">
        <v>0.0014</v>
      </c>
      <c r="H16" s="4" t="n">
        <v>0</v>
      </c>
      <c r="I16" s="4" t="s">
        <v>60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" hidden="false" customHeight="true" outlineLevel="0" collapsed="false">
      <c r="A17" s="57" t="s">
        <v>75</v>
      </c>
      <c r="B17" s="4" t="n">
        <v>46</v>
      </c>
      <c r="C17" s="4" t="n">
        <f aca="false">B17^0.86</f>
        <v>26.9135963915658</v>
      </c>
      <c r="D17" s="4" t="n">
        <v>2.03</v>
      </c>
      <c r="E17" s="4" t="n">
        <f aca="false">(D17/C17)</f>
        <v>0.0754265602584485</v>
      </c>
      <c r="F17" s="4" t="n">
        <f aca="false">E17*(B17)^-0.14</f>
        <v>0.0441304347826087</v>
      </c>
      <c r="G17" s="4" t="n">
        <v>0.0012</v>
      </c>
      <c r="H17" s="4" t="n">
        <v>0.005</v>
      </c>
      <c r="I17" s="4" t="s">
        <v>60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" hidden="false" customHeight="true" outlineLevel="0" collapsed="false">
      <c r="A18" s="57" t="s">
        <v>76</v>
      </c>
      <c r="B18" s="4" t="n">
        <v>32.5</v>
      </c>
      <c r="C18" s="4" t="n">
        <f aca="false">B18^0.86</f>
        <v>19.9627188558277</v>
      </c>
      <c r="D18" s="4" t="n">
        <v>3.11</v>
      </c>
      <c r="E18" s="4" t="n">
        <f aca="false">(D18/C18)</f>
        <v>0.155790402222296</v>
      </c>
      <c r="F18" s="4" t="n">
        <f aca="false">E18*(B18)^-0.14</f>
        <v>0.0956923076923077</v>
      </c>
      <c r="G18" s="4" t="n">
        <v>0.001</v>
      </c>
      <c r="H18" s="4" t="n">
        <v>0.018</v>
      </c>
      <c r="I18" s="4" t="s">
        <v>60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" hidden="false" customHeight="true" outlineLevel="0" collapsed="false">
      <c r="A19" s="57" t="s">
        <v>77</v>
      </c>
      <c r="B19" s="4" t="n">
        <v>0.5</v>
      </c>
      <c r="C19" s="4" t="n">
        <f aca="false">B19^0.86</f>
        <v>0.550952557938305</v>
      </c>
      <c r="D19" s="4" t="n">
        <v>0.07</v>
      </c>
      <c r="E19" s="4" t="n">
        <f aca="false">(D19/C19)</f>
        <v>0.127052681744403</v>
      </c>
      <c r="F19" s="4" t="n">
        <f aca="false">E19*(B19)^-0.14</f>
        <v>0.14</v>
      </c>
      <c r="G19" s="4" t="n">
        <v>0.0024</v>
      </c>
      <c r="H19" s="4" t="n">
        <v>0</v>
      </c>
      <c r="I19" s="4" t="s">
        <v>60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" hidden="false" customHeight="true" outlineLevel="0" collapsed="false">
      <c r="A20" s="58" t="s">
        <v>78</v>
      </c>
      <c r="B20" s="16" t="n">
        <v>582</v>
      </c>
      <c r="C20" s="4" t="n">
        <f aca="false">B20^0.86</f>
        <v>238.68974846195</v>
      </c>
      <c r="D20" s="16" t="n">
        <v>436</v>
      </c>
      <c r="E20" s="4" t="n">
        <f aca="false">(D20/C20)</f>
        <v>1.82663898558469</v>
      </c>
      <c r="F20" s="4" t="n">
        <f aca="false">E20*(B20)^-0.14</f>
        <v>0.74914089347079</v>
      </c>
      <c r="G20" s="16" t="n">
        <v>0.00076509</v>
      </c>
      <c r="H20" s="4"/>
      <c r="I20" s="58" t="s">
        <v>79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" hidden="false" customHeight="true" outlineLevel="0" collapsed="false">
      <c r="A21" s="58" t="s">
        <v>80</v>
      </c>
      <c r="B21" s="16" t="n">
        <v>1080</v>
      </c>
      <c r="C21" s="4" t="n">
        <f aca="false">B21^0.86</f>
        <v>406.204218878242</v>
      </c>
      <c r="D21" s="16" t="n">
        <v>501</v>
      </c>
      <c r="E21" s="4" t="n">
        <f aca="false">(D21/C21)</f>
        <v>1.23336976012593</v>
      </c>
      <c r="F21" s="4" t="n">
        <f aca="false">E21*(B21)^-0.14</f>
        <v>0.463888888888889</v>
      </c>
      <c r="G21" s="16" t="n">
        <v>0.00054958</v>
      </c>
      <c r="H21" s="4"/>
      <c r="I21" s="58" t="s">
        <v>81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" hidden="false" customHeight="true" outlineLevel="0" collapsed="false">
      <c r="A22" s="58" t="s">
        <v>82</v>
      </c>
      <c r="B22" s="16" t="n">
        <v>1700</v>
      </c>
      <c r="C22" s="4" t="n">
        <f aca="false">B22^0.86</f>
        <v>600.048110301906</v>
      </c>
      <c r="D22" s="16" t="n">
        <v>798</v>
      </c>
      <c r="E22" s="4" t="n">
        <f aca="false">(D22/C22)</f>
        <v>1.32989336404792</v>
      </c>
      <c r="F22" s="4" t="n">
        <f aca="false">E22*(B22)^-0.14</f>
        <v>0.469411764705882</v>
      </c>
      <c r="G22" s="16" t="n">
        <v>0.00046559</v>
      </c>
      <c r="H22" s="4"/>
      <c r="I22" s="58" t="s">
        <v>81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" hidden="false" customHeight="true" outlineLevel="0" collapsed="false">
      <c r="A23" s="58" t="s">
        <v>83</v>
      </c>
      <c r="B23" s="16" t="n">
        <v>1040</v>
      </c>
      <c r="C23" s="4" t="n">
        <f aca="false">B23^0.86</f>
        <v>393.23183671244</v>
      </c>
      <c r="D23" s="16" t="n">
        <v>574.5</v>
      </c>
      <c r="E23" s="4" t="n">
        <f aca="false">(D23/C23)</f>
        <v>1.46097021238928</v>
      </c>
      <c r="F23" s="4" t="n">
        <f aca="false">E23*(B23)^-0.14</f>
        <v>0.552403846153846</v>
      </c>
      <c r="G23" s="16" t="n">
        <v>0.00067088</v>
      </c>
      <c r="H23" s="4"/>
      <c r="I23" s="58" t="s">
        <v>84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4.25" hidden="false" customHeight="true" outlineLevel="0" collapsed="false">
      <c r="A24" s="4" t="s">
        <v>85</v>
      </c>
      <c r="B24" s="4" t="n">
        <v>120</v>
      </c>
      <c r="C24" s="4"/>
      <c r="D24" s="4"/>
      <c r="E24" s="4" t="n">
        <v>0.24</v>
      </c>
      <c r="F24" s="4" t="n">
        <f aca="false">E24*(B24)^-0.14</f>
        <v>0.122779501925911</v>
      </c>
      <c r="G24" s="4" t="n">
        <v>0.000872249194343624</v>
      </c>
      <c r="H24" s="4" t="n">
        <v>0.657468</v>
      </c>
      <c r="I24" s="4" t="s">
        <v>86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4.25" hidden="false" customHeight="true" outlineLevel="0" collapsed="false">
      <c r="A25" s="4" t="s">
        <v>87</v>
      </c>
      <c r="B25" s="4" t="n">
        <v>390</v>
      </c>
      <c r="C25" s="4"/>
      <c r="D25" s="4"/>
      <c r="E25" s="4" t="n">
        <v>0.26</v>
      </c>
      <c r="F25" s="4" t="n">
        <f aca="false">E25*(B25)^-0.14</f>
        <v>0.112777977777902</v>
      </c>
      <c r="G25" s="4" t="n">
        <v>0.00174064586860259</v>
      </c>
      <c r="H25" s="4" t="n">
        <v>0.00245490350610801</v>
      </c>
      <c r="I25" s="4" t="s">
        <v>86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" hidden="false" customHeight="true" outlineLevel="0" collapsed="false">
      <c r="A26" s="59" t="s">
        <v>88</v>
      </c>
      <c r="B26" s="4" t="n">
        <v>120</v>
      </c>
      <c r="C26" s="4"/>
      <c r="D26" s="4"/>
      <c r="E26" s="46" t="n">
        <v>0.76</v>
      </c>
      <c r="F26" s="4" t="n">
        <f aca="false">E26*(B26)^-0.14</f>
        <v>0.388801756098717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2.75" hidden="false" customHeight="true" outlineLevel="0" collapsed="false">
      <c r="A27" s="4" t="s">
        <v>89</v>
      </c>
      <c r="B27" s="4" t="n">
        <v>390</v>
      </c>
      <c r="C27" s="4"/>
      <c r="D27" s="4"/>
      <c r="E27" s="46" t="n">
        <v>0.63</v>
      </c>
      <c r="F27" s="4" t="n">
        <f aca="false">E27*(B27)^-0.14</f>
        <v>0.273269715384916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2.75" hidden="false" customHeight="true" outlineLevel="0" collapsed="false">
      <c r="A28" s="60" t="s">
        <v>90</v>
      </c>
      <c r="B28" s="4" t="n">
        <v>215</v>
      </c>
      <c r="C28" s="4"/>
      <c r="D28" s="4"/>
      <c r="E28" s="46" t="n">
        <v>0.7</v>
      </c>
      <c r="F28" s="4" t="n">
        <f aca="false">E28*(B28)^-0.14</f>
        <v>0.330032459289119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2.75" hidden="false" customHeight="true" outlineLevel="0" collapsed="false">
      <c r="A29" s="4" t="s">
        <v>91</v>
      </c>
      <c r="B29" s="4" t="n">
        <v>390</v>
      </c>
      <c r="C29" s="4"/>
      <c r="D29" s="4"/>
      <c r="E29" s="46" t="n">
        <v>0.6</v>
      </c>
      <c r="F29" s="4" t="n">
        <f aca="false">E29*(B29)^-0.14</f>
        <v>0.260256871795158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N45" activeCellId="0" sqref="N45"/>
    </sheetView>
  </sheetViews>
  <sheetFormatPr defaultColWidth="12.6328125" defaultRowHeight="15" zeroHeight="false" outlineLevelRow="0" outlineLevelCol="0"/>
  <cols>
    <col collapsed="false" customWidth="true" hidden="false" outlineLevel="0" max="1" min="1" style="16" width="30"/>
    <col collapsed="false" customWidth="true" hidden="false" outlineLevel="0" max="2" min="2" style="16" width="14.13"/>
    <col collapsed="false" customWidth="true" hidden="false" outlineLevel="0" max="3" min="3" style="16" width="11.5"/>
    <col collapsed="false" customWidth="true" hidden="false" outlineLevel="0" max="5" min="4" style="16" width="22.5"/>
    <col collapsed="false" customWidth="true" hidden="false" outlineLevel="0" max="6" min="6" style="16" width="25.25"/>
    <col collapsed="false" customWidth="true" hidden="false" outlineLevel="0" max="7" min="7" style="16" width="28"/>
    <col collapsed="false" customWidth="true" hidden="false" outlineLevel="0" max="8" min="8" style="16" width="21.12"/>
    <col collapsed="false" customWidth="true" hidden="false" outlineLevel="0" max="9" min="9" style="16" width="23.38"/>
    <col collapsed="false" customWidth="true" hidden="false" outlineLevel="0" max="10" min="10" style="16" width="23.5"/>
    <col collapsed="false" customWidth="true" hidden="false" outlineLevel="0" max="11" min="11" style="16" width="36.75"/>
    <col collapsed="false" customWidth="true" hidden="false" outlineLevel="0" max="12" min="12" style="16" width="24.13"/>
    <col collapsed="false" customWidth="true" hidden="false" outlineLevel="0" max="13" min="13" style="16" width="19.88"/>
    <col collapsed="false" customWidth="true" hidden="false" outlineLevel="0" max="14" min="14" style="16" width="48.75"/>
    <col collapsed="false" customWidth="true" hidden="false" outlineLevel="0" max="15" min="15" style="16" width="22"/>
    <col collapsed="false" customWidth="true" hidden="false" outlineLevel="0" max="16" min="16" style="16" width="23.25"/>
    <col collapsed="false" customWidth="true" hidden="false" outlineLevel="0" max="17" min="17" style="16" width="23.88"/>
    <col collapsed="false" customWidth="true" hidden="false" outlineLevel="0" max="26" min="18" style="16" width="8"/>
    <col collapsed="false" customWidth="false" hidden="false" outlineLevel="0" max="16384" min="27" style="16" width="12.63"/>
  </cols>
  <sheetData>
    <row r="1" customFormat="false" ht="16.5" hidden="false" customHeight="true" outlineLevel="0" collapsed="false">
      <c r="A1" s="61"/>
      <c r="B1" s="62" t="s">
        <v>92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 t="s">
        <v>93</v>
      </c>
      <c r="O1" s="63"/>
      <c r="P1" s="63"/>
      <c r="Q1" s="63"/>
      <c r="R1" s="61"/>
      <c r="S1" s="61"/>
      <c r="T1" s="61"/>
      <c r="U1" s="61"/>
      <c r="V1" s="61"/>
      <c r="W1" s="61"/>
      <c r="X1" s="61"/>
      <c r="Y1" s="61"/>
      <c r="Z1" s="61"/>
    </row>
    <row r="2" customFormat="false" ht="27.75" hidden="false" customHeight="true" outlineLevel="0" collapsed="false">
      <c r="A2" s="64" t="s">
        <v>94</v>
      </c>
      <c r="B2" s="64" t="s">
        <v>95</v>
      </c>
      <c r="C2" s="64" t="s">
        <v>96</v>
      </c>
      <c r="D2" s="64" t="s">
        <v>97</v>
      </c>
      <c r="E2" s="64" t="s">
        <v>98</v>
      </c>
      <c r="F2" s="64" t="s">
        <v>99</v>
      </c>
      <c r="G2" s="64" t="s">
        <v>100</v>
      </c>
      <c r="H2" s="64" t="s">
        <v>101</v>
      </c>
      <c r="I2" s="65" t="s">
        <v>102</v>
      </c>
      <c r="J2" s="65" t="s">
        <v>103</v>
      </c>
      <c r="K2" s="65" t="s">
        <v>104</v>
      </c>
      <c r="L2" s="66" t="s">
        <v>105</v>
      </c>
      <c r="M2" s="64" t="s">
        <v>106</v>
      </c>
      <c r="N2" s="64" t="s">
        <v>95</v>
      </c>
      <c r="O2" s="64" t="s">
        <v>96</v>
      </c>
      <c r="P2" s="64" t="s">
        <v>98</v>
      </c>
      <c r="Q2" s="65" t="s">
        <v>107</v>
      </c>
      <c r="R2" s="61"/>
      <c r="S2" s="61"/>
      <c r="T2" s="61"/>
      <c r="U2" s="61"/>
      <c r="V2" s="61"/>
      <c r="W2" s="61"/>
      <c r="X2" s="61"/>
      <c r="Y2" s="61"/>
      <c r="Z2" s="61"/>
    </row>
    <row r="3" customFormat="false" ht="16.5" hidden="false" customHeight="true" outlineLevel="0" collapsed="false">
      <c r="A3" s="67" t="s">
        <v>108</v>
      </c>
      <c r="B3" s="61" t="n">
        <v>3955.8</v>
      </c>
      <c r="C3" s="61" t="n">
        <v>2725</v>
      </c>
      <c r="D3" s="61" t="n">
        <f aca="false">C3^0.87</f>
        <v>974.470868953704</v>
      </c>
      <c r="E3" s="68" t="n">
        <f aca="false">B3/C3</f>
        <v>1.45166972477064</v>
      </c>
      <c r="F3" s="61" t="n">
        <f aca="false">B3/D3</f>
        <v>4.05943381791122</v>
      </c>
      <c r="G3" s="61" t="n">
        <v>0.065</v>
      </c>
      <c r="H3" s="61" t="n">
        <f aca="false">(G3)*2/10</f>
        <v>0.013</v>
      </c>
      <c r="I3" s="61" t="n">
        <f aca="false">SQRT(H3/3.14159265359)</f>
        <v>0.0643275098258048</v>
      </c>
      <c r="J3" s="61" t="n">
        <f aca="false">I3*0.1</f>
        <v>0.00643275098258048</v>
      </c>
      <c r="K3" s="61" t="n">
        <f aca="false">-0.2*LOG(J3)^2+1.91*LOG(J3)+1.82</f>
        <v>-3.32658719698819</v>
      </c>
      <c r="L3" s="61" t="n">
        <f aca="false">10^(K3)</f>
        <v>0.000471425209794273</v>
      </c>
      <c r="M3" s="69" t="s">
        <v>109</v>
      </c>
      <c r="N3" s="69" t="s">
        <v>109</v>
      </c>
      <c r="O3" s="69" t="s">
        <v>109</v>
      </c>
      <c r="P3" s="69"/>
      <c r="Q3" s="61" t="s">
        <v>110</v>
      </c>
      <c r="R3" s="61"/>
      <c r="S3" s="61"/>
      <c r="T3" s="61"/>
      <c r="U3" s="61"/>
      <c r="V3" s="61"/>
      <c r="W3" s="61"/>
      <c r="X3" s="61"/>
      <c r="Y3" s="61"/>
      <c r="Z3" s="61"/>
    </row>
    <row r="4" customFormat="false" ht="16.5" hidden="false" customHeight="true" outlineLevel="0" collapsed="false">
      <c r="A4" s="67" t="s">
        <v>111</v>
      </c>
      <c r="B4" s="61" t="n">
        <v>60822</v>
      </c>
      <c r="C4" s="61" t="n">
        <v>21150</v>
      </c>
      <c r="D4" s="61" t="n">
        <f aca="false">C4^0.87</f>
        <v>5794.55411925044</v>
      </c>
      <c r="E4" s="68" t="n">
        <f aca="false">B4/C4</f>
        <v>2.87574468085106</v>
      </c>
      <c r="F4" s="61" t="n">
        <f aca="false">B4/D4</f>
        <v>10.4964072728115</v>
      </c>
      <c r="G4" s="61" t="n">
        <v>0.807</v>
      </c>
      <c r="H4" s="61" t="n">
        <f aca="false">(G4)*2/10</f>
        <v>0.1614</v>
      </c>
      <c r="I4" s="61" t="n">
        <f aca="false">SQRT(H4/3.14159265359)</f>
        <v>0.226661014799768</v>
      </c>
      <c r="J4" s="61" t="n">
        <f aca="false">I4*0.1</f>
        <v>0.0226661014799768</v>
      </c>
      <c r="K4" s="61" t="n">
        <f aca="false">-0.2*LOG(J4)^2+1.91*LOG(J4)+1.82</f>
        <v>-1.86218733192361</v>
      </c>
      <c r="L4" s="61" t="n">
        <f aca="false">10^(K4)</f>
        <v>0.0137344941298343</v>
      </c>
      <c r="M4" s="69" t="s">
        <v>109</v>
      </c>
      <c r="N4" s="69" t="s">
        <v>109</v>
      </c>
      <c r="O4" s="69" t="s">
        <v>109</v>
      </c>
      <c r="P4" s="69"/>
      <c r="Q4" s="61" t="s">
        <v>110</v>
      </c>
      <c r="R4" s="61"/>
      <c r="S4" s="61"/>
      <c r="T4" s="61"/>
      <c r="U4" s="61"/>
      <c r="V4" s="61"/>
      <c r="W4" s="61"/>
      <c r="X4" s="61"/>
      <c r="Y4" s="61"/>
      <c r="Z4" s="61"/>
    </row>
    <row r="5" customFormat="false" ht="16.5" hidden="false" customHeight="true" outlineLevel="0" collapsed="false">
      <c r="A5" s="67" t="s">
        <v>112</v>
      </c>
      <c r="B5" s="61" t="n">
        <v>1435.2</v>
      </c>
      <c r="C5" s="61" t="n">
        <v>92</v>
      </c>
      <c r="D5" s="61" t="n">
        <f aca="false">C5^0.87</f>
        <v>51.1087677145498</v>
      </c>
      <c r="E5" s="68" t="n">
        <f aca="false">B5/C5</f>
        <v>15.6</v>
      </c>
      <c r="F5" s="61" t="n">
        <f aca="false">B5/D5</f>
        <v>28.0812875007241</v>
      </c>
      <c r="G5" s="61" t="n">
        <v>0.0235</v>
      </c>
      <c r="H5" s="61" t="n">
        <f aca="false">(G5)*2/10</f>
        <v>0.0047</v>
      </c>
      <c r="I5" s="61" t="n">
        <f aca="false">SQRT(H5/3.14159265359)</f>
        <v>0.038678889139474</v>
      </c>
      <c r="J5" s="61" t="n">
        <f aca="false">I5*0.1</f>
        <v>0.0038678889139474</v>
      </c>
      <c r="K5" s="61" t="n">
        <f aca="false">-0.2*LOG(J5)^2+1.91*LOG(J5)+1.82</f>
        <v>-3.95198102135054</v>
      </c>
      <c r="L5" s="70" t="n">
        <f aca="false">10^(K5)</f>
        <v>0.000111691205572104</v>
      </c>
      <c r="M5" s="69" t="s">
        <v>109</v>
      </c>
      <c r="N5" s="69" t="s">
        <v>109</v>
      </c>
      <c r="O5" s="69" t="s">
        <v>109</v>
      </c>
      <c r="P5" s="69"/>
      <c r="Q5" s="61" t="s">
        <v>110</v>
      </c>
      <c r="R5" s="61"/>
      <c r="S5" s="61"/>
      <c r="T5" s="61"/>
      <c r="U5" s="61"/>
      <c r="V5" s="61"/>
      <c r="W5" s="61"/>
      <c r="X5" s="61"/>
      <c r="Y5" s="61"/>
      <c r="Z5" s="61"/>
    </row>
    <row r="6" customFormat="false" ht="16.5" hidden="false" customHeight="true" outlineLevel="0" collapsed="false">
      <c r="A6" s="67" t="s">
        <v>113</v>
      </c>
      <c r="B6" s="61" t="n">
        <v>5731.8</v>
      </c>
      <c r="C6" s="61" t="n">
        <v>717</v>
      </c>
      <c r="D6" s="61" t="n">
        <f aca="false">C6^0.87</f>
        <v>305.001282440545</v>
      </c>
      <c r="E6" s="68" t="n">
        <f aca="false">B6/C6</f>
        <v>7.99414225941423</v>
      </c>
      <c r="F6" s="61" t="n">
        <f aca="false">B6/D6</f>
        <v>18.7927078671131</v>
      </c>
      <c r="G6" s="61" t="n">
        <v>0.117625</v>
      </c>
      <c r="H6" s="61" t="n">
        <f aca="false">(G6)*2/10</f>
        <v>0.023525</v>
      </c>
      <c r="I6" s="61" t="n">
        <f aca="false">SQRT(H6/3.14159265359)</f>
        <v>0.0865346177692672</v>
      </c>
      <c r="J6" s="61" t="n">
        <f aca="false">I6*0.1</f>
        <v>0.00865346177692672</v>
      </c>
      <c r="K6" s="61" t="n">
        <f aca="false">-0.2*LOG(J6)^2+1.91*LOG(J6)+1.82</f>
        <v>-2.9710044482484</v>
      </c>
      <c r="L6" s="61" t="n">
        <f aca="false">10^(K6)</f>
        <v>0.00106904392951571</v>
      </c>
      <c r="M6" s="69" t="s">
        <v>109</v>
      </c>
      <c r="N6" s="69" t="s">
        <v>109</v>
      </c>
      <c r="O6" s="69" t="s">
        <v>109</v>
      </c>
      <c r="P6" s="69"/>
      <c r="Q6" s="61" t="s">
        <v>110</v>
      </c>
      <c r="R6" s="61"/>
      <c r="S6" s="61"/>
      <c r="T6" s="61"/>
      <c r="U6" s="61"/>
      <c r="V6" s="61"/>
      <c r="W6" s="61"/>
      <c r="X6" s="61"/>
      <c r="Y6" s="61"/>
      <c r="Z6" s="61"/>
    </row>
    <row r="7" customFormat="false" ht="16.5" hidden="false" customHeight="true" outlineLevel="0" collapsed="false">
      <c r="A7" s="67" t="s">
        <v>114</v>
      </c>
      <c r="B7" s="61" t="n">
        <v>11682</v>
      </c>
      <c r="C7" s="61" t="n">
        <v>1018</v>
      </c>
      <c r="D7" s="61" t="n">
        <f aca="false">C7^0.87</f>
        <v>413.752438978551</v>
      </c>
      <c r="E7" s="68" t="n">
        <f aca="false">B7/C7</f>
        <v>11.475442043222</v>
      </c>
      <c r="F7" s="61" t="n">
        <f aca="false">B7/D7</f>
        <v>28.2342746518664</v>
      </c>
      <c r="G7" s="61" t="n">
        <v>0.117875</v>
      </c>
      <c r="H7" s="61" t="n">
        <f aca="false">(G7)*2/10</f>
        <v>0.023575</v>
      </c>
      <c r="I7" s="61" t="n">
        <f aca="false">SQRT(H7/3.14159265359)</f>
        <v>0.086626529231999</v>
      </c>
      <c r="J7" s="61" t="n">
        <f aca="false">I7*0.1</f>
        <v>0.0086626529231999</v>
      </c>
      <c r="K7" s="61" t="n">
        <f aca="false">-0.2*LOG(J7)^2+1.91*LOG(J7)+1.82</f>
        <v>-2.96974350378699</v>
      </c>
      <c r="L7" s="61" t="n">
        <f aca="false">10^(K7)</f>
        <v>0.00107215233612435</v>
      </c>
      <c r="M7" s="69" t="s">
        <v>109</v>
      </c>
      <c r="N7" s="69" t="s">
        <v>109</v>
      </c>
      <c r="O7" s="69" t="s">
        <v>109</v>
      </c>
      <c r="P7" s="69"/>
      <c r="Q7" s="61" t="s">
        <v>110</v>
      </c>
      <c r="R7" s="61"/>
      <c r="S7" s="61"/>
      <c r="T7" s="61"/>
      <c r="U7" s="61"/>
      <c r="V7" s="61"/>
      <c r="W7" s="61"/>
      <c r="X7" s="61"/>
      <c r="Y7" s="61"/>
      <c r="Z7" s="61"/>
    </row>
    <row r="8" customFormat="false" ht="16.5" hidden="false" customHeight="true" outlineLevel="0" collapsed="false">
      <c r="A8" s="67" t="s">
        <v>115</v>
      </c>
      <c r="B8" s="61" t="n">
        <v>7344</v>
      </c>
      <c r="C8" s="61" t="n">
        <v>976</v>
      </c>
      <c r="D8" s="61" t="n">
        <f aca="false">C8^0.87</f>
        <v>398.86078657436</v>
      </c>
      <c r="E8" s="68" t="n">
        <f aca="false">B8/C8</f>
        <v>7.52459016393443</v>
      </c>
      <c r="F8" s="61" t="n">
        <f aca="false">B8/D8</f>
        <v>18.4124392449666</v>
      </c>
      <c r="G8" s="61" t="n">
        <v>0.04675</v>
      </c>
      <c r="H8" s="61" t="n">
        <f aca="false">(G8)*2/10</f>
        <v>0.00935</v>
      </c>
      <c r="I8" s="61" t="n">
        <f aca="false">SQRT(H8/3.14159265359)</f>
        <v>0.0545545363450029</v>
      </c>
      <c r="J8" s="61" t="n">
        <f aca="false">I8*0.1</f>
        <v>0.0054554536345003</v>
      </c>
      <c r="K8" s="61" t="n">
        <f aca="false">-0.2*LOG(J8)^2+1.91*LOG(J8)+1.82</f>
        <v>-3.5270399430612</v>
      </c>
      <c r="L8" s="61" t="n">
        <f aca="false">10^(K8)</f>
        <v>0.000297139273335447</v>
      </c>
      <c r="M8" s="69" t="s">
        <v>109</v>
      </c>
      <c r="N8" s="69" t="s">
        <v>109</v>
      </c>
      <c r="O8" s="69" t="s">
        <v>109</v>
      </c>
      <c r="P8" s="69"/>
      <c r="Q8" s="61" t="s">
        <v>110</v>
      </c>
      <c r="R8" s="61"/>
      <c r="S8" s="61"/>
      <c r="T8" s="61"/>
      <c r="U8" s="61"/>
      <c r="V8" s="61"/>
      <c r="W8" s="61"/>
      <c r="X8" s="61"/>
      <c r="Y8" s="61"/>
      <c r="Z8" s="61"/>
    </row>
    <row r="9" customFormat="false" ht="16.5" hidden="false" customHeight="true" outlineLevel="0" collapsed="false">
      <c r="A9" s="67" t="s">
        <v>116</v>
      </c>
      <c r="B9" s="61" t="n">
        <v>50364</v>
      </c>
      <c r="C9" s="61" t="n">
        <v>4440</v>
      </c>
      <c r="D9" s="61" t="n">
        <f aca="false">C9^0.87</f>
        <v>1490.12665729215</v>
      </c>
      <c r="E9" s="68" t="n">
        <f aca="false">B9/C9</f>
        <v>11.3432432432432</v>
      </c>
      <c r="F9" s="61" t="n">
        <f aca="false">B9/D9</f>
        <v>33.7984692465814</v>
      </c>
      <c r="G9" s="61" t="n">
        <v>0.289</v>
      </c>
      <c r="H9" s="61" t="n">
        <f aca="false">(G9)*2/10</f>
        <v>0.0578</v>
      </c>
      <c r="I9" s="61" t="n">
        <f aca="false">SQRT(H9/3.14159265359)</f>
        <v>0.135640375336483</v>
      </c>
      <c r="J9" s="61" t="n">
        <f aca="false">I9*0.1</f>
        <v>0.0135640375336483</v>
      </c>
      <c r="K9" s="61" t="n">
        <f aca="false">-0.2*LOG(J9)^2+1.91*LOG(J9)+1.82</f>
        <v>-2.44473122499748</v>
      </c>
      <c r="L9" s="70" t="n">
        <f aca="false">10^(K9)</f>
        <v>0.00359144132037285</v>
      </c>
      <c r="M9" s="69" t="s">
        <v>109</v>
      </c>
      <c r="N9" s="69" t="s">
        <v>109</v>
      </c>
      <c r="O9" s="69" t="s">
        <v>109</v>
      </c>
      <c r="P9" s="69"/>
      <c r="Q9" s="61" t="s">
        <v>110</v>
      </c>
      <c r="R9" s="61"/>
      <c r="S9" s="61"/>
      <c r="T9" s="61"/>
      <c r="U9" s="61"/>
      <c r="V9" s="61"/>
      <c r="W9" s="61"/>
      <c r="X9" s="61"/>
      <c r="Y9" s="61"/>
      <c r="Z9" s="61"/>
    </row>
    <row r="10" customFormat="false" ht="16.5" hidden="false" customHeight="true" outlineLevel="0" collapsed="false">
      <c r="A10" s="67" t="s">
        <v>117</v>
      </c>
      <c r="B10" s="61" t="n">
        <v>3360300</v>
      </c>
      <c r="C10" s="61" t="n">
        <v>675000</v>
      </c>
      <c r="D10" s="61" t="n">
        <f aca="false">C10^0.87</f>
        <v>117894.700189672</v>
      </c>
      <c r="E10" s="68" t="n">
        <f aca="false">B10/C10</f>
        <v>4.97822222222222</v>
      </c>
      <c r="F10" s="61" t="n">
        <f aca="false">B10/D10</f>
        <v>28.5025535040495</v>
      </c>
      <c r="G10" s="61" t="n">
        <v>10.158</v>
      </c>
      <c r="H10" s="61" t="n">
        <f aca="false">(G10)*2/10</f>
        <v>2.0316</v>
      </c>
      <c r="I10" s="61" t="n">
        <f aca="false">SQRT(H10/3.14159265359)</f>
        <v>0.804163145618441</v>
      </c>
      <c r="J10" s="61" t="n">
        <f aca="false">I10*0.1</f>
        <v>0.0804163145618441</v>
      </c>
      <c r="K10" s="61" t="n">
        <f aca="false">-0.2*LOG(J10)^2+1.91*LOG(J10)+1.82</f>
        <v>-0.510446922553155</v>
      </c>
      <c r="L10" s="70" t="n">
        <f aca="false">10^(K10)</f>
        <v>0.308711691566623</v>
      </c>
      <c r="M10" s="69" t="s">
        <v>109</v>
      </c>
      <c r="N10" s="69" t="s">
        <v>109</v>
      </c>
      <c r="O10" s="69" t="s">
        <v>109</v>
      </c>
      <c r="P10" s="69"/>
      <c r="Q10" s="61" t="s">
        <v>110</v>
      </c>
      <c r="R10" s="61"/>
      <c r="S10" s="61"/>
      <c r="T10" s="61"/>
      <c r="U10" s="61"/>
      <c r="V10" s="61"/>
      <c r="W10" s="61"/>
      <c r="X10" s="61"/>
      <c r="Y10" s="61"/>
      <c r="Z10" s="61"/>
    </row>
    <row r="11" customFormat="false" ht="16.5" hidden="false" customHeight="true" outlineLevel="0" collapsed="false">
      <c r="A11" s="67" t="s">
        <v>118</v>
      </c>
      <c r="B11" s="61" t="n">
        <v>1453500</v>
      </c>
      <c r="C11" s="61" t="n">
        <v>225000</v>
      </c>
      <c r="D11" s="61" t="n">
        <f aca="false">C11^0.87</f>
        <v>45331.3643944867</v>
      </c>
      <c r="E11" s="68" t="n">
        <f aca="false">B11/C11</f>
        <v>6.46</v>
      </c>
      <c r="F11" s="61" t="n">
        <f aca="false">B11/D11</f>
        <v>32.0638926142002</v>
      </c>
      <c r="G11" s="61" t="n">
        <v>1.896</v>
      </c>
      <c r="H11" s="61" t="n">
        <f aca="false">(G11)*2/10</f>
        <v>0.3792</v>
      </c>
      <c r="I11" s="61" t="n">
        <f aca="false">SQRT(H11/3.14159265359)</f>
        <v>0.347423529486541</v>
      </c>
      <c r="J11" s="61" t="n">
        <f aca="false">I11*0.1</f>
        <v>0.0347423529486541</v>
      </c>
      <c r="K11" s="61" t="n">
        <f aca="false">-0.2*LOG(J11)^2+1.91*LOG(J11)+1.82</f>
        <v>-1.39277723305763</v>
      </c>
      <c r="L11" s="70" t="n">
        <f aca="false">10^(K11)</f>
        <v>0.040478346802342</v>
      </c>
      <c r="M11" s="69" t="s">
        <v>109</v>
      </c>
      <c r="N11" s="69" t="s">
        <v>109</v>
      </c>
      <c r="O11" s="69" t="s">
        <v>109</v>
      </c>
      <c r="P11" s="69"/>
      <c r="Q11" s="61" t="s">
        <v>110</v>
      </c>
      <c r="R11" s="61"/>
      <c r="S11" s="61"/>
      <c r="T11" s="61"/>
      <c r="U11" s="61"/>
      <c r="V11" s="61"/>
      <c r="W11" s="61"/>
      <c r="X11" s="61"/>
      <c r="Y11" s="61"/>
      <c r="Z11" s="61"/>
    </row>
    <row r="12" customFormat="false" ht="16.5" hidden="false" customHeight="true" outlineLevel="0" collapsed="false">
      <c r="A12" s="67" t="s">
        <v>119</v>
      </c>
      <c r="B12" s="61" t="n">
        <v>6750</v>
      </c>
      <c r="C12" s="61" t="n">
        <v>1590</v>
      </c>
      <c r="D12" s="61" t="n">
        <f aca="false">C12^0.87</f>
        <v>609.839426236211</v>
      </c>
      <c r="E12" s="68" t="n">
        <f aca="false">B12/C12</f>
        <v>4.24528301886793</v>
      </c>
      <c r="F12" s="61" t="n">
        <f aca="false">B12/D12</f>
        <v>11.0684873912785</v>
      </c>
      <c r="G12" s="61" t="n">
        <v>0.095</v>
      </c>
      <c r="H12" s="61" t="n">
        <f aca="false">(G12)*2/10</f>
        <v>0.019</v>
      </c>
      <c r="I12" s="61" t="n">
        <f aca="false">SQRT(H12/3.14159265359)</f>
        <v>0.077768167250435</v>
      </c>
      <c r="J12" s="61" t="n">
        <f aca="false">I12*0.1</f>
        <v>0.0077768167250435</v>
      </c>
      <c r="K12" s="61" t="n">
        <f aca="false">-0.2*LOG(J12)^2+1.91*LOG(J12)+1.82</f>
        <v>-3.09831179478503</v>
      </c>
      <c r="L12" s="61" t="n">
        <f aca="false">10^(K12)</f>
        <v>0.000797421985336647</v>
      </c>
      <c r="M12" s="69" t="s">
        <v>109</v>
      </c>
      <c r="N12" s="69" t="s">
        <v>109</v>
      </c>
      <c r="O12" s="69" t="s">
        <v>109</v>
      </c>
      <c r="P12" s="69"/>
      <c r="Q12" s="61" t="s">
        <v>110</v>
      </c>
      <c r="R12" s="61"/>
      <c r="S12" s="61"/>
      <c r="T12" s="61"/>
      <c r="U12" s="61"/>
      <c r="V12" s="61"/>
      <c r="W12" s="61"/>
      <c r="X12" s="61"/>
      <c r="Y12" s="61"/>
      <c r="Z12" s="61"/>
    </row>
    <row r="13" customFormat="false" ht="16.5" hidden="false" customHeight="true" outlineLevel="0" collapsed="false">
      <c r="A13" s="67" t="s">
        <v>120</v>
      </c>
      <c r="B13" s="71" t="n">
        <v>421.3164</v>
      </c>
      <c r="C13" s="61" t="n">
        <v>609</v>
      </c>
      <c r="D13" s="61" t="n">
        <f aca="false">C13^0.87</f>
        <v>264.616575387745</v>
      </c>
      <c r="E13" s="68" t="n">
        <f aca="false">B13/C13</f>
        <v>0.691816748768473</v>
      </c>
      <c r="F13" s="61" t="n">
        <f aca="false">B13/D13</f>
        <v>1.59217690495254</v>
      </c>
      <c r="G13" s="61" t="n">
        <v>0.005</v>
      </c>
      <c r="H13" s="61" t="n">
        <f aca="false">(G13)*2/10</f>
        <v>0.001</v>
      </c>
      <c r="I13" s="61" t="n">
        <f aca="false">SQRT(H13/3.14159265359)</f>
        <v>0.0178412411615271</v>
      </c>
      <c r="J13" s="61" t="n">
        <f aca="false">I13*0.1</f>
        <v>0.00178412411615271</v>
      </c>
      <c r="K13" s="61" t="n">
        <f aca="false">-0.2*LOG(J13)^2+1.91*LOG(J13)+1.82</f>
        <v>-4.940710964566</v>
      </c>
      <c r="L13" s="70" t="n">
        <f aca="false">10^(K13)</f>
        <v>1.14627556690972E-005</v>
      </c>
      <c r="M13" s="69" t="s">
        <v>109</v>
      </c>
      <c r="N13" s="69" t="s">
        <v>109</v>
      </c>
      <c r="O13" s="69" t="s">
        <v>109</v>
      </c>
      <c r="P13" s="69"/>
      <c r="Q13" s="61" t="s">
        <v>110</v>
      </c>
      <c r="R13" s="61"/>
      <c r="S13" s="61"/>
      <c r="T13" s="61"/>
      <c r="U13" s="61"/>
      <c r="V13" s="61"/>
      <c r="W13" s="61"/>
      <c r="X13" s="61"/>
      <c r="Y13" s="61"/>
      <c r="Z13" s="61"/>
    </row>
    <row r="14" customFormat="false" ht="16.5" hidden="false" customHeight="true" outlineLevel="0" collapsed="false">
      <c r="A14" s="67" t="s">
        <v>121</v>
      </c>
      <c r="B14" s="61" t="n">
        <v>250.2744</v>
      </c>
      <c r="C14" s="61" t="n">
        <v>493</v>
      </c>
      <c r="D14" s="61" t="n">
        <f aca="false">C14^0.87</f>
        <v>220.179468876914</v>
      </c>
      <c r="E14" s="68" t="n">
        <f aca="false">B14/C14</f>
        <v>0.50765598377282</v>
      </c>
      <c r="F14" s="61" t="n">
        <f aca="false">B14/D14</f>
        <v>1.13668363938106</v>
      </c>
      <c r="G14" s="61" t="n">
        <v>0.012</v>
      </c>
      <c r="H14" s="61" t="n">
        <f aca="false">(G14)*2/10</f>
        <v>0.0024</v>
      </c>
      <c r="I14" s="61" t="n">
        <f aca="false">SQRT(H14/3.14159265359)</f>
        <v>0.0276395319577059</v>
      </c>
      <c r="J14" s="61" t="n">
        <f aca="false">I14*0.1</f>
        <v>0.00276395319577059</v>
      </c>
      <c r="K14" s="61" t="n">
        <f aca="false">-0.2*LOG(J14)^2+1.91*LOG(J14)+1.82</f>
        <v>-4.37582944025042</v>
      </c>
      <c r="L14" s="70" t="n">
        <f aca="false">10^(K14)</f>
        <v>4.20891892103223E-005</v>
      </c>
      <c r="M14" s="69" t="s">
        <v>109</v>
      </c>
      <c r="N14" s="69" t="s">
        <v>109</v>
      </c>
      <c r="O14" s="69" t="s">
        <v>109</v>
      </c>
      <c r="P14" s="69"/>
      <c r="Q14" s="61" t="s">
        <v>110</v>
      </c>
      <c r="R14" s="61"/>
      <c r="S14" s="61"/>
      <c r="T14" s="61"/>
      <c r="U14" s="61"/>
      <c r="V14" s="61"/>
      <c r="W14" s="61"/>
      <c r="X14" s="61"/>
      <c r="Y14" s="61"/>
      <c r="Z14" s="61"/>
    </row>
    <row r="15" customFormat="false" ht="16.5" hidden="false" customHeight="true" outlineLevel="0" collapsed="false">
      <c r="A15" s="67" t="s">
        <v>122</v>
      </c>
      <c r="B15" s="61" t="n">
        <v>1254.197</v>
      </c>
      <c r="C15" s="61" t="n">
        <v>443</v>
      </c>
      <c r="D15" s="61" t="n">
        <f aca="false">C15^0.87</f>
        <v>200.618621441182</v>
      </c>
      <c r="E15" s="68" t="n">
        <f aca="false">B15/C15</f>
        <v>2.83114446952596</v>
      </c>
      <c r="F15" s="61" t="n">
        <f aca="false">B15/D15</f>
        <v>6.25164798257627</v>
      </c>
      <c r="G15" s="61" t="n">
        <v>0.1815</v>
      </c>
      <c r="H15" s="61" t="n">
        <f aca="false">(G15)*2/10</f>
        <v>0.0363</v>
      </c>
      <c r="I15" s="61" t="n">
        <f aca="false">SQRT(H15/3.14159265359)</f>
        <v>0.107492552618639</v>
      </c>
      <c r="J15" s="61" t="n">
        <f aca="false">I15*0.1</f>
        <v>0.0107492552618639</v>
      </c>
      <c r="K15" s="61" t="n">
        <f aca="false">-0.2*LOG(J15)^2+1.91*LOG(J15)+1.82</f>
        <v>-2.71516152107488</v>
      </c>
      <c r="L15" s="70" t="n">
        <f aca="false">10^(K15)</f>
        <v>0.00192680816909083</v>
      </c>
      <c r="M15" s="69" t="s">
        <v>109</v>
      </c>
      <c r="N15" s="69" t="s">
        <v>109</v>
      </c>
      <c r="O15" s="69" t="s">
        <v>109</v>
      </c>
      <c r="P15" s="69"/>
      <c r="Q15" s="61" t="s">
        <v>110</v>
      </c>
      <c r="R15" s="61"/>
      <c r="S15" s="61"/>
      <c r="T15" s="61"/>
      <c r="U15" s="61"/>
      <c r="V15" s="61"/>
      <c r="W15" s="61"/>
      <c r="X15" s="61"/>
      <c r="Y15" s="61"/>
      <c r="Z15" s="61"/>
    </row>
    <row r="16" customFormat="false" ht="16.5" hidden="false" customHeight="true" outlineLevel="0" collapsed="false">
      <c r="A16" s="67" t="s">
        <v>123</v>
      </c>
      <c r="B16" s="61" t="n">
        <v>1068.895</v>
      </c>
      <c r="C16" s="61" t="n">
        <v>1121</v>
      </c>
      <c r="D16" s="61" t="n">
        <f aca="false">C16^0.87</f>
        <v>449.942361080485</v>
      </c>
      <c r="E16" s="68" t="n">
        <f aca="false">B16/C16</f>
        <v>0.953519179304193</v>
      </c>
      <c r="F16" s="61" t="n">
        <f aca="false">B16/D16</f>
        <v>2.37562650787797</v>
      </c>
      <c r="G16" s="61" t="n">
        <v>0.1875</v>
      </c>
      <c r="H16" s="61" t="n">
        <f aca="false">(G16)*2/10</f>
        <v>0.0375</v>
      </c>
      <c r="I16" s="61" t="n">
        <f aca="false">SQRT(H16/3.14159265359)</f>
        <v>0.109254843059204</v>
      </c>
      <c r="J16" s="61" t="n">
        <f aca="false">I16*0.1</f>
        <v>0.0109254843059204</v>
      </c>
      <c r="K16" s="61" t="n">
        <f aca="false">-0.2*LOG(J16)^2+1.91*LOG(J16)+1.82</f>
        <v>-2.69612124717465</v>
      </c>
      <c r="L16" s="61" t="n">
        <f aca="false">10^(K16)</f>
        <v>0.00201316213289602</v>
      </c>
      <c r="M16" s="69" t="s">
        <v>109</v>
      </c>
      <c r="N16" s="69" t="s">
        <v>109</v>
      </c>
      <c r="O16" s="69" t="s">
        <v>109</v>
      </c>
      <c r="P16" s="69"/>
      <c r="Q16" s="61" t="s">
        <v>110</v>
      </c>
      <c r="R16" s="61"/>
      <c r="S16" s="61"/>
      <c r="T16" s="61"/>
      <c r="U16" s="61"/>
      <c r="V16" s="61"/>
      <c r="W16" s="61"/>
      <c r="X16" s="61"/>
      <c r="Y16" s="61"/>
      <c r="Z16" s="61"/>
    </row>
    <row r="17" customFormat="false" ht="16.5" hidden="false" customHeight="true" outlineLevel="0" collapsed="false">
      <c r="A17" s="67" t="s">
        <v>124</v>
      </c>
      <c r="B17" s="61" t="n">
        <v>3159.873</v>
      </c>
      <c r="C17" s="61" t="n">
        <v>2317</v>
      </c>
      <c r="D17" s="61" t="n">
        <f aca="false">C17^0.87</f>
        <v>846.22460613613</v>
      </c>
      <c r="E17" s="68" t="n">
        <f aca="false">B17/C17</f>
        <v>1.36377772982305</v>
      </c>
      <c r="F17" s="61" t="n">
        <f aca="false">B17/D17</f>
        <v>3.73408309931805</v>
      </c>
      <c r="G17" s="61" t="n">
        <v>0.145167</v>
      </c>
      <c r="H17" s="61" t="n">
        <f aca="false">(G17)*2/10</f>
        <v>0.0290334</v>
      </c>
      <c r="I17" s="61" t="n">
        <f aca="false">SQRT(H17/3.14159265359)</f>
        <v>0.0961333357869572</v>
      </c>
      <c r="J17" s="61" t="n">
        <f aca="false">I17*0.1</f>
        <v>0.00961333357869572</v>
      </c>
      <c r="K17" s="61" t="n">
        <f aca="false">-0.2*LOG(J17)^2+1.91*LOG(J17)+1.82</f>
        <v>-2.84647008625288</v>
      </c>
      <c r="L17" s="61" t="n">
        <f aca="false">10^(K17)</f>
        <v>0.00142406533139041</v>
      </c>
      <c r="M17" s="69" t="s">
        <v>109</v>
      </c>
      <c r="N17" s="69" t="s">
        <v>109</v>
      </c>
      <c r="O17" s="69" t="s">
        <v>109</v>
      </c>
      <c r="P17" s="69"/>
      <c r="Q17" s="61" t="s">
        <v>110</v>
      </c>
      <c r="R17" s="61"/>
      <c r="S17" s="61"/>
      <c r="T17" s="61"/>
      <c r="U17" s="61"/>
      <c r="V17" s="61"/>
      <c r="W17" s="61"/>
      <c r="X17" s="61"/>
      <c r="Y17" s="61"/>
      <c r="Z17" s="61"/>
    </row>
    <row r="18" customFormat="false" ht="16.5" hidden="false" customHeight="true" outlineLevel="0" collapsed="false">
      <c r="A18" s="67" t="s">
        <v>125</v>
      </c>
      <c r="B18" s="61" t="n">
        <v>5702.011</v>
      </c>
      <c r="C18" s="61" t="n">
        <v>6343</v>
      </c>
      <c r="D18" s="61" t="n">
        <f aca="false">C18^0.87</f>
        <v>2032.34015910251</v>
      </c>
      <c r="E18" s="68" t="n">
        <f aca="false">B18/C18</f>
        <v>0.898945451679016</v>
      </c>
      <c r="F18" s="61" t="n">
        <f aca="false">B18/D18</f>
        <v>2.80563810859204</v>
      </c>
      <c r="G18" s="61" t="n">
        <v>0.101625</v>
      </c>
      <c r="H18" s="61" t="n">
        <f aca="false">(G18)*2/10</f>
        <v>0.020325</v>
      </c>
      <c r="I18" s="61" t="n">
        <f aca="false">SQRT(H18/3.14159265359)</f>
        <v>0.0804341248269982</v>
      </c>
      <c r="J18" s="61" t="n">
        <f aca="false">I18*0.1</f>
        <v>0.00804341248269982</v>
      </c>
      <c r="K18" s="61" t="n">
        <f aca="false">-0.2*LOG(J18)^2+1.91*LOG(J18)+1.82</f>
        <v>-3.05804498230015</v>
      </c>
      <c r="L18" s="61" t="n">
        <f aca="false">10^(K18)</f>
        <v>0.000874893152974082</v>
      </c>
      <c r="M18" s="69" t="s">
        <v>109</v>
      </c>
      <c r="N18" s="69" t="s">
        <v>109</v>
      </c>
      <c r="O18" s="69" t="s">
        <v>109</v>
      </c>
      <c r="P18" s="69"/>
      <c r="Q18" s="61" t="s">
        <v>110</v>
      </c>
      <c r="R18" s="61"/>
      <c r="S18" s="61"/>
      <c r="T18" s="61"/>
      <c r="U18" s="61"/>
      <c r="V18" s="61"/>
      <c r="W18" s="61"/>
      <c r="X18" s="61"/>
      <c r="Y18" s="61"/>
      <c r="Z18" s="61"/>
    </row>
    <row r="19" customFormat="false" ht="16.5" hidden="false" customHeight="true" outlineLevel="0" collapsed="false">
      <c r="A19" s="67" t="s">
        <v>126</v>
      </c>
      <c r="B19" s="61" t="n">
        <f aca="false">(6.56*(470^0.829))*60</f>
        <v>64598.764815694</v>
      </c>
      <c r="C19" s="61" t="n">
        <v>470000</v>
      </c>
      <c r="D19" s="61" t="n">
        <f aca="false">C19^0.87</f>
        <v>86044.9004380781</v>
      </c>
      <c r="E19" s="72" t="n">
        <f aca="false">B19/C19</f>
        <v>0.137444180458923</v>
      </c>
      <c r="F19" s="61" t="n">
        <f aca="false">B19/D19</f>
        <v>0.750756459555465</v>
      </c>
      <c r="G19" s="61" t="n">
        <v>0.917375</v>
      </c>
      <c r="H19" s="61" t="n">
        <f aca="false">(G19)*2/10</f>
        <v>0.183475</v>
      </c>
      <c r="I19" s="61" t="n">
        <f aca="false">SQRT(H19/3.14159265359)</f>
        <v>0.241664863742264</v>
      </c>
      <c r="J19" s="61" t="n">
        <f aca="false">I19*0.1</f>
        <v>0.0241664863742264</v>
      </c>
      <c r="K19" s="61" t="n">
        <f aca="false">-0.2*LOG(J19)^2+1.91*LOG(J19)+1.82</f>
        <v>-1.79086190204814</v>
      </c>
      <c r="L19" s="61" t="n">
        <f aca="false">10^(K19)</f>
        <v>0.016185946402442</v>
      </c>
      <c r="M19" s="69" t="s">
        <v>109</v>
      </c>
      <c r="N19" s="69" t="s">
        <v>109</v>
      </c>
      <c r="O19" s="69" t="s">
        <v>109</v>
      </c>
      <c r="P19" s="61"/>
      <c r="Q19" s="61" t="s">
        <v>110</v>
      </c>
      <c r="R19" s="61"/>
      <c r="S19" s="61"/>
      <c r="T19" s="61"/>
      <c r="U19" s="61"/>
      <c r="V19" s="61"/>
      <c r="W19" s="61"/>
      <c r="X19" s="61"/>
      <c r="Y19" s="61"/>
      <c r="Z19" s="61"/>
    </row>
    <row r="20" customFormat="false" ht="16.5" hidden="false" customHeight="true" outlineLevel="0" collapsed="false">
      <c r="A20" s="67" t="s">
        <v>127</v>
      </c>
      <c r="B20" s="61" t="n">
        <v>70963.2</v>
      </c>
      <c r="C20" s="61" t="n">
        <v>115000</v>
      </c>
      <c r="D20" s="61" t="n">
        <f aca="false">C20^0.87</f>
        <v>25281.7493386817</v>
      </c>
      <c r="E20" s="68" t="n">
        <f aca="false">B20/C20</f>
        <v>0.617071304347826</v>
      </c>
      <c r="F20" s="61" t="n">
        <f aca="false">B20/D20</f>
        <v>2.80689437464775</v>
      </c>
      <c r="G20" s="61" t="n">
        <v>0.1835</v>
      </c>
      <c r="H20" s="61" t="n">
        <f aca="false">(G20)*2/10</f>
        <v>0.0367</v>
      </c>
      <c r="I20" s="61" t="n">
        <f aca="false">SQRT(H20/3.14159265359)</f>
        <v>0.108083175485107</v>
      </c>
      <c r="J20" s="61" t="n">
        <f aca="false">I20*0.1</f>
        <v>0.0108083175485107</v>
      </c>
      <c r="K20" s="61" t="n">
        <f aca="false">-0.2*LOG(J20)^2+1.91*LOG(J20)+1.82</f>
        <v>-2.70874348224513</v>
      </c>
      <c r="L20" s="61" t="n">
        <f aca="false">10^(K20)</f>
        <v>0.00195549413508548</v>
      </c>
      <c r="M20" s="69" t="s">
        <v>109</v>
      </c>
      <c r="N20" s="69" t="s">
        <v>109</v>
      </c>
      <c r="O20" s="69" t="s">
        <v>109</v>
      </c>
      <c r="P20" s="69"/>
      <c r="Q20" s="61" t="s">
        <v>110</v>
      </c>
      <c r="R20" s="61"/>
      <c r="S20" s="61"/>
      <c r="T20" s="61"/>
      <c r="U20" s="61"/>
      <c r="V20" s="61"/>
      <c r="W20" s="61"/>
      <c r="X20" s="61"/>
      <c r="Y20" s="61"/>
      <c r="Z20" s="61"/>
    </row>
    <row r="21" customFormat="false" ht="16.5" hidden="false" customHeight="true" outlineLevel="0" collapsed="false">
      <c r="A21" s="67" t="s">
        <v>128</v>
      </c>
      <c r="B21" s="61" t="n">
        <v>806820</v>
      </c>
      <c r="C21" s="61" t="n">
        <v>45000</v>
      </c>
      <c r="D21" s="61" t="n">
        <f aca="false">C21^0.87</f>
        <v>11176.2185809802</v>
      </c>
      <c r="E21" s="68" t="n">
        <f aca="false">B21/C21</f>
        <v>17.9293333333333</v>
      </c>
      <c r="F21" s="61" t="n">
        <f aca="false">B21/D21</f>
        <v>72.1907856538394</v>
      </c>
      <c r="G21" s="61" t="n">
        <v>0.723</v>
      </c>
      <c r="H21" s="61" t="n">
        <f aca="false">(G21)*2/10</f>
        <v>0.1446</v>
      </c>
      <c r="I21" s="61" t="n">
        <f aca="false">SQRT(H21/3.14159265359)</f>
        <v>0.214540461317144</v>
      </c>
      <c r="J21" s="61" t="n">
        <f aca="false">I21*0.1</f>
        <v>0.0214540461317144</v>
      </c>
      <c r="K21" s="61" t="n">
        <f aca="false">-0.2*LOG(J21)^2+1.91*LOG(J21)+1.82</f>
        <v>-1.9235897118223</v>
      </c>
      <c r="L21" s="61" t="n">
        <f aca="false">10^(K21)</f>
        <v>0.0119236793403783</v>
      </c>
      <c r="M21" s="69" t="s">
        <v>109</v>
      </c>
      <c r="N21" s="69" t="s">
        <v>109</v>
      </c>
      <c r="O21" s="69" t="s">
        <v>109</v>
      </c>
      <c r="P21" s="69"/>
      <c r="Q21" s="61" t="s">
        <v>110</v>
      </c>
      <c r="R21" s="61"/>
      <c r="S21" s="61"/>
      <c r="T21" s="61"/>
      <c r="U21" s="61"/>
      <c r="V21" s="61"/>
      <c r="W21" s="61"/>
      <c r="X21" s="61"/>
      <c r="Y21" s="61"/>
      <c r="Z21" s="61"/>
    </row>
    <row r="22" customFormat="false" ht="16.5" hidden="false" customHeight="true" outlineLevel="0" collapsed="false">
      <c r="A22" s="67" t="s">
        <v>129</v>
      </c>
      <c r="B22" s="61" t="n">
        <v>103896</v>
      </c>
      <c r="C22" s="61" t="n">
        <v>55300</v>
      </c>
      <c r="D22" s="61" t="n">
        <f aca="false">C22^0.87</f>
        <v>13371.2147603007</v>
      </c>
      <c r="E22" s="68" t="n">
        <f aca="false">B22/C22</f>
        <v>1.87877034358047</v>
      </c>
      <c r="F22" s="61" t="n">
        <f aca="false">B22/D22</f>
        <v>7.7701242454402</v>
      </c>
      <c r="G22" s="61" t="n">
        <v>0.6725</v>
      </c>
      <c r="H22" s="61" t="n">
        <f aca="false">(G22)*2/10</f>
        <v>0.1345</v>
      </c>
      <c r="I22" s="61" t="n">
        <f aca="false">SQRT(H22/3.14159265359)</f>
        <v>0.206912251188075</v>
      </c>
      <c r="J22" s="61" t="n">
        <f aca="false">I22*0.1</f>
        <v>0.0206912251188075</v>
      </c>
      <c r="K22" s="61" t="n">
        <f aca="false">-0.2*LOG(J22)^2+1.91*LOG(J22)+1.82</f>
        <v>-1.96416356777953</v>
      </c>
      <c r="L22" s="61" t="n">
        <f aca="false">10^(K22)</f>
        <v>0.0108601652155792</v>
      </c>
      <c r="M22" s="69" t="s">
        <v>109</v>
      </c>
      <c r="N22" s="69" t="s">
        <v>109</v>
      </c>
      <c r="O22" s="69" t="s">
        <v>109</v>
      </c>
      <c r="P22" s="69"/>
      <c r="Q22" s="61" t="s">
        <v>110</v>
      </c>
      <c r="R22" s="61"/>
      <c r="S22" s="61"/>
      <c r="T22" s="61"/>
      <c r="U22" s="61"/>
      <c r="V22" s="61"/>
      <c r="W22" s="61"/>
      <c r="X22" s="61"/>
      <c r="Y22" s="61"/>
      <c r="Z22" s="61"/>
    </row>
    <row r="23" customFormat="false" ht="15" hidden="false" customHeight="true" outlineLevel="0" collapsed="false">
      <c r="A23" s="73" t="s">
        <v>130</v>
      </c>
      <c r="B23" s="61" t="n">
        <v>318</v>
      </c>
      <c r="C23" s="61" t="n">
        <v>795</v>
      </c>
      <c r="D23" s="61" t="n">
        <f aca="false">C23^0.87</f>
        <v>333.671721455374</v>
      </c>
      <c r="E23" s="68" t="n">
        <f aca="false">B23/C23</f>
        <v>0.4</v>
      </c>
      <c r="F23" s="61" t="n">
        <f aca="false">B23/D23</f>
        <v>0.95303251535066</v>
      </c>
      <c r="G23" s="61" t="n">
        <v>0.214</v>
      </c>
      <c r="H23" s="61" t="n">
        <f aca="false">(G23)*2/10</f>
        <v>0.0428</v>
      </c>
      <c r="I23" s="61" t="n">
        <f aca="false">SQRT(H23/3.14159265359)</f>
        <v>0.116720448631186</v>
      </c>
      <c r="J23" s="61" t="n">
        <f aca="false">I23*0.1</f>
        <v>0.0116720448631186</v>
      </c>
      <c r="K23" s="61" t="n">
        <f aca="false">-0.2*LOG(J23)^2+1.91*LOG(J23)+1.82</f>
        <v>-2.61893351301717</v>
      </c>
      <c r="L23" s="61" t="n">
        <f aca="false">10^(K23)</f>
        <v>0.00240473091673887</v>
      </c>
      <c r="M23" s="61" t="n">
        <v>83.298</v>
      </c>
      <c r="N23" s="61"/>
      <c r="O23" s="69" t="s">
        <v>131</v>
      </c>
      <c r="P23" s="69" t="s">
        <v>131</v>
      </c>
      <c r="Q23" s="61" t="s">
        <v>132</v>
      </c>
      <c r="R23" s="61"/>
      <c r="S23" s="61"/>
      <c r="T23" s="61"/>
      <c r="U23" s="61"/>
      <c r="V23" s="61"/>
      <c r="W23" s="61"/>
      <c r="X23" s="61"/>
      <c r="Y23" s="61"/>
      <c r="Z23" s="61"/>
    </row>
    <row r="24" customFormat="false" ht="27.75" hidden="false" customHeight="true" outlineLevel="0" collapsed="false">
      <c r="A24" s="73" t="s">
        <v>133</v>
      </c>
      <c r="B24" s="61" t="n">
        <v>10512</v>
      </c>
      <c r="C24" s="61" t="n">
        <v>53000</v>
      </c>
      <c r="D24" s="61" t="n">
        <f aca="false">C24^0.87</f>
        <v>12886.0557682316</v>
      </c>
      <c r="E24" s="68" t="n">
        <f aca="false">B24/C24</f>
        <v>0.198339622641509</v>
      </c>
      <c r="F24" s="61" t="n">
        <f aca="false">B24/D24</f>
        <v>0.815765521201264</v>
      </c>
      <c r="G24" s="61" t="n">
        <v>0.297</v>
      </c>
      <c r="H24" s="61" t="n">
        <f aca="false">(G24)*2/10</f>
        <v>0.0594</v>
      </c>
      <c r="I24" s="61" t="n">
        <f aca="false">SQRT(H24/3.14159265359)</f>
        <v>0.137504935327122</v>
      </c>
      <c r="J24" s="61" t="n">
        <f aca="false">I24*0.1</f>
        <v>0.0137504935327122</v>
      </c>
      <c r="K24" s="61" t="n">
        <f aca="false">-0.2*LOG(J24)^2+1.91*LOG(J24)+1.82</f>
        <v>-2.42898383420741</v>
      </c>
      <c r="L24" s="70" t="n">
        <f aca="false">10^(K24)</f>
        <v>0.00372405568091134</v>
      </c>
      <c r="M24" s="61" t="n">
        <v>175.154</v>
      </c>
      <c r="N24" s="69" t="s">
        <v>134</v>
      </c>
      <c r="O24" s="69" t="s">
        <v>134</v>
      </c>
      <c r="P24" s="61"/>
      <c r="Q24" s="61" t="s">
        <v>60</v>
      </c>
      <c r="R24" s="61"/>
      <c r="S24" s="61"/>
      <c r="T24" s="61"/>
      <c r="U24" s="61"/>
      <c r="V24" s="61"/>
      <c r="W24" s="61"/>
      <c r="X24" s="61"/>
      <c r="Y24" s="61"/>
      <c r="Z24" s="61"/>
    </row>
    <row r="25" customFormat="false" ht="16.5" hidden="false" customHeight="true" outlineLevel="0" collapsed="false">
      <c r="A25" s="73" t="s">
        <v>135</v>
      </c>
      <c r="B25" s="61" t="n">
        <v>8352</v>
      </c>
      <c r="C25" s="61" t="n">
        <v>7700</v>
      </c>
      <c r="D25" s="61" t="n">
        <f aca="false">C25^0.87</f>
        <v>2405.73025990586</v>
      </c>
      <c r="E25" s="68" t="n">
        <f aca="false">B25/C25</f>
        <v>1.08467532467532</v>
      </c>
      <c r="F25" s="61" t="n">
        <f aca="false">B25/D25</f>
        <v>3.47171091422645</v>
      </c>
      <c r="G25" s="61" t="n">
        <v>0.75</v>
      </c>
      <c r="H25" s="61" t="n">
        <f aca="false">(G25)*2/10</f>
        <v>0.15</v>
      </c>
      <c r="I25" s="61" t="n">
        <f aca="false">SQRT(H25/3.14159265359)</f>
        <v>0.218509686118409</v>
      </c>
      <c r="J25" s="61" t="n">
        <f aca="false">I25*0.1</f>
        <v>0.0218509686118409</v>
      </c>
      <c r="K25" s="61" t="n">
        <f aca="false">-0.2*LOG(J25)^2+1.91*LOG(J25)+1.82</f>
        <v>-1.90308249178587</v>
      </c>
      <c r="L25" s="61" t="n">
        <f aca="false">10^(K25)</f>
        <v>0.0125002157312339</v>
      </c>
      <c r="M25" s="61" t="n">
        <v>106.708</v>
      </c>
      <c r="N25" s="69" t="s">
        <v>134</v>
      </c>
      <c r="O25" s="69" t="s">
        <v>134</v>
      </c>
      <c r="P25" s="61"/>
      <c r="Q25" s="61" t="s">
        <v>60</v>
      </c>
      <c r="R25" s="61"/>
      <c r="S25" s="61"/>
      <c r="T25" s="61"/>
      <c r="U25" s="61"/>
      <c r="V25" s="61"/>
      <c r="W25" s="61"/>
      <c r="X25" s="61"/>
      <c r="Y25" s="61"/>
      <c r="Z25" s="61"/>
    </row>
    <row r="26" customFormat="false" ht="33" hidden="false" customHeight="true" outlineLevel="0" collapsed="false">
      <c r="A26" s="73" t="s">
        <v>136</v>
      </c>
      <c r="B26" s="61" t="n">
        <v>132.167</v>
      </c>
      <c r="C26" s="61" t="n">
        <v>239</v>
      </c>
      <c r="D26" s="61" t="n">
        <f aca="false">C26^0.87</f>
        <v>117.275197721817</v>
      </c>
      <c r="E26" s="68" t="n">
        <v>0.553</v>
      </c>
      <c r="F26" s="61" t="n">
        <f aca="false">B26/D26</f>
        <v>1.12698168553514</v>
      </c>
      <c r="G26" s="61" t="n">
        <v>0.037</v>
      </c>
      <c r="H26" s="61" t="n">
        <f aca="false">(G26)*2/10</f>
        <v>0.0074</v>
      </c>
      <c r="I26" s="61" t="n">
        <f aca="false">SQRT(H26/3.14159265359)</f>
        <v>0.0485334230995496</v>
      </c>
      <c r="J26" s="61" t="n">
        <f aca="false">I26*0.1</f>
        <v>0.00485334230995496</v>
      </c>
      <c r="K26" s="61" t="n">
        <f aca="false">-0.2*LOG(J26)^2+1.91*LOG(J26)+1.82</f>
        <v>-3.67054315760615</v>
      </c>
      <c r="L26" s="70" t="n">
        <f aca="false">10^(K26)</f>
        <v>0.000213528988307769</v>
      </c>
      <c r="M26" s="61" t="n">
        <v>40.009</v>
      </c>
      <c r="N26" s="61"/>
      <c r="O26" s="61"/>
      <c r="P26" s="69" t="s">
        <v>131</v>
      </c>
      <c r="Q26" s="61" t="s">
        <v>60</v>
      </c>
      <c r="R26" s="61"/>
      <c r="S26" s="61"/>
      <c r="T26" s="61"/>
      <c r="U26" s="61"/>
      <c r="V26" s="61"/>
      <c r="W26" s="61"/>
      <c r="X26" s="61"/>
      <c r="Y26" s="61"/>
      <c r="Z26" s="61"/>
    </row>
    <row r="27" customFormat="false" ht="16.5" hidden="false" customHeight="true" outlineLevel="0" collapsed="false">
      <c r="A27" s="73" t="s">
        <v>137</v>
      </c>
      <c r="B27" s="61" t="n">
        <f aca="false">(6.56*(79.527^0.829))*60</f>
        <v>14810.9082991362</v>
      </c>
      <c r="C27" s="61" t="n">
        <v>79527.31088</v>
      </c>
      <c r="D27" s="61" t="n">
        <f aca="false">C27^0.87</f>
        <v>18342.105153087</v>
      </c>
      <c r="E27" s="68" t="n">
        <f aca="false">B27/C27</f>
        <v>0.186236754836142</v>
      </c>
      <c r="F27" s="61" t="n">
        <f aca="false">B27/D27</f>
        <v>0.807481375530305</v>
      </c>
      <c r="G27" s="61" t="n">
        <v>0.223</v>
      </c>
      <c r="H27" s="61" t="n">
        <f aca="false">(G27)*2/10</f>
        <v>0.0446</v>
      </c>
      <c r="I27" s="61" t="n">
        <f aca="false">SQRT(H27/3.14159265359)</f>
        <v>0.119149573745759</v>
      </c>
      <c r="J27" s="61" t="n">
        <f aca="false">I27*0.1</f>
        <v>0.0119149573745759</v>
      </c>
      <c r="K27" s="61" t="n">
        <f aca="false">-0.2*LOG(J27)^2+1.91*LOG(J27)+1.82</f>
        <v>-2.5949473574441</v>
      </c>
      <c r="L27" s="70" t="n">
        <f aca="false">10^(K27)</f>
        <v>0.00254128072559234</v>
      </c>
      <c r="M27" s="61" t="n">
        <v>185.328</v>
      </c>
      <c r="N27" s="61"/>
      <c r="O27" s="61"/>
      <c r="P27" s="61"/>
      <c r="Q27" s="61" t="s">
        <v>60</v>
      </c>
      <c r="R27" s="61"/>
      <c r="S27" s="61"/>
      <c r="T27" s="61"/>
      <c r="U27" s="61"/>
      <c r="V27" s="61"/>
      <c r="W27" s="61"/>
      <c r="X27" s="61"/>
      <c r="Y27" s="61"/>
      <c r="Z27" s="61"/>
    </row>
    <row r="28" customFormat="false" ht="24" hidden="false" customHeight="true" outlineLevel="0" collapsed="false">
      <c r="A28" s="73" t="s">
        <v>138</v>
      </c>
      <c r="B28" s="61" t="n">
        <v>674.7</v>
      </c>
      <c r="C28" s="61" t="n">
        <v>865</v>
      </c>
      <c r="D28" s="61" t="n">
        <f aca="false">C28^0.87</f>
        <v>359.090580858246</v>
      </c>
      <c r="E28" s="68" t="n">
        <f aca="false">B28/C28</f>
        <v>0.78</v>
      </c>
      <c r="F28" s="61" t="n">
        <f aca="false">B28/D28</f>
        <v>1.87891310985499</v>
      </c>
      <c r="G28" s="61" t="n">
        <v>0.135</v>
      </c>
      <c r="H28" s="61" t="n">
        <f aca="false">(G28)*2/10</f>
        <v>0.027</v>
      </c>
      <c r="I28" s="61" t="n">
        <f aca="false">SQRT(H28/3.14159265359)</f>
        <v>0.0927058084855625</v>
      </c>
      <c r="J28" s="61" t="n">
        <f aca="false">I28*0.1</f>
        <v>0.00927058084855625</v>
      </c>
      <c r="K28" s="61" t="n">
        <f aca="false">-0.2*LOG(J28)^2+1.91*LOG(J28)+1.82</f>
        <v>-2.88935656766897</v>
      </c>
      <c r="L28" s="61" t="n">
        <f aca="false">10^(K28)</f>
        <v>0.00129015958228883</v>
      </c>
      <c r="M28" s="61" t="n">
        <v>48.52</v>
      </c>
      <c r="N28" s="69" t="s">
        <v>139</v>
      </c>
      <c r="O28" s="69" t="s">
        <v>139</v>
      </c>
      <c r="P28" s="61"/>
      <c r="Q28" s="61" t="s">
        <v>60</v>
      </c>
      <c r="R28" s="61"/>
      <c r="S28" s="61"/>
      <c r="T28" s="61"/>
      <c r="U28" s="61"/>
      <c r="V28" s="61"/>
      <c r="W28" s="61"/>
      <c r="X28" s="61"/>
      <c r="Y28" s="61"/>
      <c r="Z28" s="61"/>
    </row>
    <row r="29" customFormat="false" ht="16.5" hidden="false" customHeight="true" outlineLevel="0" collapsed="false">
      <c r="A29" s="73" t="s">
        <v>140</v>
      </c>
      <c r="B29" s="61" t="n">
        <v>64908</v>
      </c>
      <c r="C29" s="61" t="n">
        <v>28100</v>
      </c>
      <c r="D29" s="61" t="n">
        <f aca="false">C29^0.87</f>
        <v>7419.49759373647</v>
      </c>
      <c r="E29" s="68" t="n">
        <v>2.31</v>
      </c>
      <c r="F29" s="61" t="n">
        <f aca="false">B29/D29</f>
        <v>8.74830124007254</v>
      </c>
      <c r="G29" s="61" t="n">
        <v>0.827</v>
      </c>
      <c r="H29" s="61" t="n">
        <f aca="false">(G29)*2/10</f>
        <v>0.1654</v>
      </c>
      <c r="I29" s="61" t="n">
        <f aca="false">SQRT(H29/3.14159265359)</f>
        <v>0.229452511807554</v>
      </c>
      <c r="J29" s="61" t="n">
        <f aca="false">I29*0.1</f>
        <v>0.0229452511807554</v>
      </c>
      <c r="K29" s="61" t="n">
        <f aca="false">-0.2*LOG(J29)^2+1.91*LOG(J29)+1.82</f>
        <v>-1.84854232947268</v>
      </c>
      <c r="L29" s="61" t="n">
        <f aca="false">10^(K29)</f>
        <v>0.014172865657393</v>
      </c>
      <c r="M29" s="61" t="n">
        <v>250.833</v>
      </c>
      <c r="N29" s="69" t="s">
        <v>134</v>
      </c>
      <c r="O29" s="69" t="s">
        <v>134</v>
      </c>
      <c r="P29" s="61"/>
      <c r="Q29" s="61" t="s">
        <v>60</v>
      </c>
      <c r="R29" s="61"/>
      <c r="S29" s="61"/>
      <c r="T29" s="61"/>
      <c r="U29" s="61"/>
      <c r="V29" s="61"/>
      <c r="W29" s="61"/>
      <c r="X29" s="61"/>
      <c r="Y29" s="61"/>
      <c r="Z29" s="61"/>
    </row>
    <row r="30" customFormat="false" ht="16.5" hidden="false" customHeight="true" outlineLevel="0" collapsed="false">
      <c r="A30" s="73" t="s">
        <v>141</v>
      </c>
      <c r="B30" s="61" t="n">
        <v>4032</v>
      </c>
      <c r="C30" s="61" t="n">
        <v>580</v>
      </c>
      <c r="D30" s="61" t="n">
        <f aca="false">C30^0.87</f>
        <v>253.619332035152</v>
      </c>
      <c r="E30" s="68" t="n">
        <v>6.65</v>
      </c>
      <c r="F30" s="61" t="n">
        <f aca="false">B30/D30</f>
        <v>15.8978417285681</v>
      </c>
      <c r="G30" s="61" t="n">
        <v>0.049</v>
      </c>
      <c r="H30" s="61" t="n">
        <f aca="false">(G30)*2/10</f>
        <v>0.0098</v>
      </c>
      <c r="I30" s="61" t="n">
        <f aca="false">SQRT(H30/3.14159265359)</f>
        <v>0.0558519192561987</v>
      </c>
      <c r="J30" s="61" t="n">
        <f aca="false">I30*0.1</f>
        <v>0.00558519192561987</v>
      </c>
      <c r="K30" s="61" t="n">
        <f aca="false">-0.2*LOG(J30)^2+1.91*LOG(J30)+1.82</f>
        <v>-3.49832468935589</v>
      </c>
      <c r="L30" s="70" t="n">
        <f aca="false">10^(K30)</f>
        <v>0.000317449984820786</v>
      </c>
      <c r="M30" s="61" t="n">
        <v>41.684</v>
      </c>
      <c r="N30" s="69" t="s">
        <v>134</v>
      </c>
      <c r="O30" s="69" t="s">
        <v>134</v>
      </c>
      <c r="P30" s="61"/>
      <c r="Q30" s="61" t="s">
        <v>60</v>
      </c>
      <c r="R30" s="61"/>
      <c r="S30" s="61"/>
      <c r="T30" s="61"/>
      <c r="U30" s="61"/>
      <c r="V30" s="61"/>
      <c r="W30" s="61"/>
      <c r="X30" s="61"/>
      <c r="Y30" s="61"/>
      <c r="Z30" s="61"/>
    </row>
    <row r="31" customFormat="false" ht="16.5" hidden="false" customHeight="true" outlineLevel="0" collapsed="false">
      <c r="A31" s="73" t="s">
        <v>142</v>
      </c>
      <c r="B31" s="61" t="n">
        <v>44352</v>
      </c>
      <c r="C31" s="61" t="n">
        <v>8500</v>
      </c>
      <c r="D31" s="61" t="n">
        <f aca="false">C31^0.87</f>
        <v>2621.76924959285</v>
      </c>
      <c r="E31" s="68" t="n">
        <v>5.22</v>
      </c>
      <c r="F31" s="61" t="n">
        <f aca="false">B31/D31</f>
        <v>16.9168205809446</v>
      </c>
      <c r="G31" s="61" t="n">
        <v>0.288</v>
      </c>
      <c r="H31" s="61" t="n">
        <f aca="false">(G31)*2/10</f>
        <v>0.0576</v>
      </c>
      <c r="I31" s="61" t="n">
        <f aca="false">SQRT(H31/3.14159265359)</f>
        <v>0.135405500051457</v>
      </c>
      <c r="J31" s="61" t="n">
        <f aca="false">I31*0.1</f>
        <v>0.0135405500051457</v>
      </c>
      <c r="K31" s="61" t="n">
        <f aca="false">-0.2*LOG(J31)^2+1.91*LOG(J31)+1.82</f>
        <v>-2.44673123584014</v>
      </c>
      <c r="L31" s="61" t="n">
        <f aca="false">10^(K31)</f>
        <v>0.00357494005714677</v>
      </c>
      <c r="M31" s="61" t="n">
        <v>228.352</v>
      </c>
      <c r="N31" s="69" t="s">
        <v>134</v>
      </c>
      <c r="O31" s="69" t="s">
        <v>134</v>
      </c>
      <c r="P31" s="61"/>
      <c r="Q31" s="61" t="s">
        <v>60</v>
      </c>
      <c r="R31" s="61"/>
      <c r="S31" s="61"/>
      <c r="T31" s="61"/>
      <c r="U31" s="61"/>
      <c r="V31" s="61"/>
      <c r="W31" s="61"/>
      <c r="X31" s="61"/>
      <c r="Y31" s="61"/>
      <c r="Z31" s="61"/>
    </row>
    <row r="32" customFormat="false" ht="16.5" hidden="false" customHeight="true" outlineLevel="0" collapsed="false">
      <c r="A32" s="74" t="s">
        <v>143</v>
      </c>
      <c r="B32" s="61" t="n">
        <v>108.45</v>
      </c>
      <c r="C32" s="61" t="n">
        <v>37.5</v>
      </c>
      <c r="D32" s="61" t="n">
        <f aca="false">C32^0.87</f>
        <v>23.4103120617486</v>
      </c>
      <c r="E32" s="61" t="n">
        <v>2.892</v>
      </c>
      <c r="F32" s="61" t="n">
        <f aca="false">B32/D32</f>
        <v>4.63257387231511</v>
      </c>
      <c r="G32" s="61" t="n">
        <v>0.219</v>
      </c>
      <c r="H32" s="61" t="n">
        <f aca="false">(G32)*2/10</f>
        <v>0.0438</v>
      </c>
      <c r="I32" s="61" t="n">
        <f aca="false">SQRT(H32/3.14159265359)</f>
        <v>0.118076132282732</v>
      </c>
      <c r="J32" s="61" t="n">
        <f aca="false">I32*0.1</f>
        <v>0.0118076132282732</v>
      </c>
      <c r="K32" s="61" t="n">
        <f aca="false">-0.2*LOG(J32)^2+1.91*LOG(J32)+1.82</f>
        <v>-2.60548213204851</v>
      </c>
      <c r="L32" s="70" t="n">
        <f aca="false">10^(K32)</f>
        <v>0.00248037798449224</v>
      </c>
      <c r="M32" s="61" t="s">
        <v>144</v>
      </c>
      <c r="N32" s="61" t="s">
        <v>145</v>
      </c>
      <c r="O32" s="61"/>
      <c r="P32" s="61"/>
      <c r="Q32" s="61" t="s">
        <v>144</v>
      </c>
      <c r="R32" s="61"/>
      <c r="S32" s="61"/>
      <c r="T32" s="61"/>
      <c r="U32" s="61"/>
      <c r="V32" s="61"/>
      <c r="W32" s="61"/>
      <c r="X32" s="61"/>
      <c r="Y32" s="61"/>
      <c r="Z32" s="61"/>
    </row>
    <row r="33" customFormat="false" ht="16.5" hidden="false" customHeight="true" outlineLevel="0" collapsed="false">
      <c r="A33" s="74" t="s">
        <v>146</v>
      </c>
      <c r="B33" s="61" t="n">
        <v>3691.89</v>
      </c>
      <c r="C33" s="61" t="n">
        <v>969</v>
      </c>
      <c r="D33" s="61" t="n">
        <f aca="false">C33^0.87</f>
        <v>396.370829953379</v>
      </c>
      <c r="E33" s="61" t="n">
        <v>3.81</v>
      </c>
      <c r="F33" s="61" t="n">
        <f aca="false">B33/D33</f>
        <v>9.31423233247067</v>
      </c>
      <c r="G33" s="61" t="n">
        <v>0.0561</v>
      </c>
      <c r="H33" s="61" t="n">
        <f aca="false">(G33)*2/10</f>
        <v>0.01122</v>
      </c>
      <c r="I33" s="61" t="n">
        <f aca="false">SQRT(H33/3.14159265359)</f>
        <v>0.0597615003407871</v>
      </c>
      <c r="J33" s="61" t="n">
        <f aca="false">I33*0.1</f>
        <v>0.00597615003407871</v>
      </c>
      <c r="K33" s="61" t="n">
        <f aca="false">-0.2*LOG(J33)^2+1.91*LOG(J33)+1.82</f>
        <v>-3.41589522621159</v>
      </c>
      <c r="L33" s="70" t="n">
        <f aca="false">10^(K33)</f>
        <v>0.000383799826248536</v>
      </c>
      <c r="M33" s="61" t="s">
        <v>144</v>
      </c>
      <c r="N33" s="75" t="s">
        <v>147</v>
      </c>
      <c r="O33" s="61"/>
      <c r="P33" s="61"/>
      <c r="Q33" s="61" t="s">
        <v>144</v>
      </c>
      <c r="R33" s="61"/>
      <c r="S33" s="61"/>
      <c r="T33" s="61"/>
      <c r="U33" s="61"/>
      <c r="V33" s="61"/>
      <c r="W33" s="61"/>
      <c r="X33" s="61"/>
      <c r="Y33" s="61"/>
      <c r="Z33" s="61"/>
    </row>
    <row r="34" customFormat="false" ht="16.5" hidden="false" customHeight="true" outlineLevel="0" collapsed="false">
      <c r="A34" s="74" t="s">
        <v>148</v>
      </c>
      <c r="B34" s="61" t="n">
        <v>3445.2</v>
      </c>
      <c r="C34" s="61" t="n">
        <v>982.7</v>
      </c>
      <c r="D34" s="61" t="n">
        <f aca="false">C34^0.87</f>
        <v>401.241857045417</v>
      </c>
      <c r="E34" s="61"/>
      <c r="F34" s="61" t="n">
        <f aca="false">B34/D34</f>
        <v>8.58634247525685</v>
      </c>
      <c r="G34" s="61" t="n">
        <v>0.0405</v>
      </c>
      <c r="H34" s="61" t="n">
        <f aca="false">(G34)*2/10</f>
        <v>0.0081</v>
      </c>
      <c r="I34" s="61" t="n">
        <f aca="false">SQRT(H34/3.14159265359)</f>
        <v>0.0507770625192964</v>
      </c>
      <c r="J34" s="61" t="n">
        <f aca="false">I34*0.1</f>
        <v>0.00507770625192964</v>
      </c>
      <c r="K34" s="61" t="n">
        <f aca="false">-0.2*LOG(J34)^2+1.91*LOG(J34)+1.82</f>
        <v>-3.6149671924259</v>
      </c>
      <c r="L34" s="70" t="n">
        <f aca="false">10^(K34)</f>
        <v>0.000242679341354696</v>
      </c>
      <c r="M34" s="61" t="s">
        <v>144</v>
      </c>
      <c r="N34" s="61" t="s">
        <v>149</v>
      </c>
      <c r="O34" s="61"/>
      <c r="P34" s="61"/>
      <c r="Q34" s="61" t="s">
        <v>144</v>
      </c>
      <c r="R34" s="61"/>
      <c r="S34" s="61"/>
      <c r="T34" s="61"/>
      <c r="U34" s="61"/>
      <c r="V34" s="61"/>
      <c r="W34" s="61"/>
      <c r="X34" s="61"/>
      <c r="Y34" s="61"/>
      <c r="Z34" s="61"/>
    </row>
    <row r="35" customFormat="false" ht="16.5" hidden="false" customHeight="true" outlineLevel="0" collapsed="false">
      <c r="A35" s="74" t="s">
        <v>150</v>
      </c>
      <c r="B35" s="61" t="n">
        <v>21420</v>
      </c>
      <c r="C35" s="61" t="n">
        <v>7200</v>
      </c>
      <c r="D35" s="61" t="n">
        <f aca="false">C35^0.87</f>
        <v>2269.23394726172</v>
      </c>
      <c r="E35" s="61"/>
      <c r="F35" s="61" t="n">
        <f aca="false">B35/D35</f>
        <v>9.43930881425757</v>
      </c>
      <c r="G35" s="61" t="n">
        <v>0.3629</v>
      </c>
      <c r="H35" s="61" t="n">
        <f aca="false">(G35)*2/10</f>
        <v>0.07258</v>
      </c>
      <c r="I35" s="61" t="n">
        <f aca="false">SQRT(H35/3.14159265359)</f>
        <v>0.151996485285739</v>
      </c>
      <c r="J35" s="61" t="n">
        <f aca="false">I35*0.1</f>
        <v>0.0151996485285739</v>
      </c>
      <c r="K35" s="61" t="n">
        <f aca="false">-0.2*LOG(J35)^2+1.91*LOG(J35)+1.82</f>
        <v>-2.31384377912416</v>
      </c>
      <c r="L35" s="70" t="n">
        <f aca="false">10^(K35)</f>
        <v>0.00485463095591258</v>
      </c>
      <c r="M35" s="61" t="s">
        <v>144</v>
      </c>
      <c r="N35" s="61" t="s">
        <v>151</v>
      </c>
      <c r="O35" s="61"/>
      <c r="P35" s="61"/>
      <c r="Q35" s="61" t="s">
        <v>144</v>
      </c>
      <c r="R35" s="61"/>
      <c r="S35" s="61"/>
      <c r="T35" s="61"/>
      <c r="U35" s="61"/>
      <c r="V35" s="61"/>
      <c r="W35" s="61"/>
      <c r="X35" s="61"/>
      <c r="Y35" s="61"/>
      <c r="Z35" s="61"/>
    </row>
    <row r="36" customFormat="false" ht="16.5" hidden="false" customHeight="true" outlineLevel="0" collapsed="false">
      <c r="A36" s="74" t="s">
        <v>152</v>
      </c>
      <c r="B36" s="61" t="n">
        <v>3022.5</v>
      </c>
      <c r="C36" s="61" t="n">
        <v>1933</v>
      </c>
      <c r="D36" s="61" t="n">
        <f aca="false">C36^0.87</f>
        <v>722.805940134435</v>
      </c>
      <c r="E36" s="61"/>
      <c r="F36" s="61" t="n">
        <f aca="false">B36/D36</f>
        <v>4.18162031075429</v>
      </c>
      <c r="G36" s="61" t="n">
        <v>0.1145</v>
      </c>
      <c r="H36" s="61" t="n">
        <f aca="false">(G36)*2/10</f>
        <v>0.0229</v>
      </c>
      <c r="I36" s="61" t="n">
        <f aca="false">SQRT(H36/3.14159265359)</f>
        <v>0.0853773763570205</v>
      </c>
      <c r="J36" s="61" t="n">
        <f aca="false">I36*0.1</f>
        <v>0.00853773763570205</v>
      </c>
      <c r="K36" s="61" t="n">
        <f aca="false">-0.2*LOG(J36)^2+1.91*LOG(J36)+1.82</f>
        <v>-2.98700376101996</v>
      </c>
      <c r="L36" s="70" t="n">
        <f aca="false">10^(K36)</f>
        <v>0.00103037719726588</v>
      </c>
      <c r="M36" s="61" t="s">
        <v>144</v>
      </c>
      <c r="N36" s="76" t="s">
        <v>153</v>
      </c>
      <c r="O36" s="61"/>
      <c r="P36" s="61"/>
      <c r="Q36" s="61" t="s">
        <v>144</v>
      </c>
      <c r="R36" s="61"/>
      <c r="S36" s="61"/>
      <c r="T36" s="61"/>
      <c r="U36" s="61"/>
      <c r="V36" s="61"/>
      <c r="W36" s="61"/>
      <c r="X36" s="61"/>
      <c r="Y36" s="61"/>
      <c r="Z36" s="61"/>
    </row>
    <row r="37" customFormat="false" ht="16.5" hidden="false" customHeight="true" outlineLevel="0" collapsed="false">
      <c r="A37" s="74" t="s">
        <v>154</v>
      </c>
      <c r="B37" s="61" t="n">
        <v>3392</v>
      </c>
      <c r="C37" s="61" t="n">
        <v>4500</v>
      </c>
      <c r="D37" s="61" t="n">
        <f aca="false">C37^0.87</f>
        <v>1507.63040334735</v>
      </c>
      <c r="E37" s="61"/>
      <c r="F37" s="61" t="n">
        <f aca="false">B37/D37</f>
        <v>2.24988829654061</v>
      </c>
      <c r="G37" s="61" t="n">
        <v>0.201</v>
      </c>
      <c r="H37" s="61" t="n">
        <f aca="false">(G37)*2/10</f>
        <v>0.0402</v>
      </c>
      <c r="I37" s="61" t="n">
        <f aca="false">SQRT(H37/3.14159265359)</f>
        <v>0.113119659761633</v>
      </c>
      <c r="J37" s="61" t="n">
        <f aca="false">I37*0.1</f>
        <v>0.0113119659761633</v>
      </c>
      <c r="K37" s="61" t="n">
        <f aca="false">-0.2*LOG(J37)^2+1.91*LOG(J37)+1.82</f>
        <v>-2.65548504099148</v>
      </c>
      <c r="L37" s="70" t="n">
        <f aca="false">10^(K37)</f>
        <v>0.00221062439859704</v>
      </c>
      <c r="M37" s="61" t="s">
        <v>144</v>
      </c>
      <c r="N37" s="61" t="s">
        <v>155</v>
      </c>
      <c r="O37" s="61"/>
      <c r="P37" s="61"/>
      <c r="Q37" s="61" t="s">
        <v>144</v>
      </c>
      <c r="R37" s="61"/>
      <c r="S37" s="61"/>
      <c r="T37" s="61"/>
      <c r="U37" s="61"/>
      <c r="V37" s="61"/>
      <c r="W37" s="61"/>
      <c r="X37" s="61"/>
      <c r="Y37" s="61"/>
      <c r="Z37" s="61"/>
    </row>
    <row r="38" customFormat="false" ht="16.5" hidden="false" customHeight="true" outlineLevel="0" collapsed="false">
      <c r="A38" s="74" t="s">
        <v>156</v>
      </c>
      <c r="B38" s="61" t="n">
        <v>6716.42</v>
      </c>
      <c r="C38" s="61" t="n">
        <v>480</v>
      </c>
      <c r="D38" s="61" t="n">
        <f aca="false">C38^0.87</f>
        <v>215.119547911613</v>
      </c>
      <c r="E38" s="61"/>
      <c r="F38" s="61" t="n">
        <f aca="false">B38/D38</f>
        <v>31.2218023197017</v>
      </c>
      <c r="G38" s="61" t="n">
        <v>0.053</v>
      </c>
      <c r="H38" s="61" t="n">
        <f aca="false">(G38)*2/10</f>
        <v>0.0106</v>
      </c>
      <c r="I38" s="61" t="n">
        <f aca="false">SQRT(H38/3.14159265359)</f>
        <v>0.0580868728160499</v>
      </c>
      <c r="J38" s="61" t="n">
        <f aca="false">I38*0.1</f>
        <v>0.00580868728160499</v>
      </c>
      <c r="K38" s="61" t="n">
        <f aca="false">-0.2*LOG(J38)^2+1.91*LOG(J38)+1.82</f>
        <v>-3.45048046843418</v>
      </c>
      <c r="L38" s="70" t="n">
        <f aca="false">10^(K38)</f>
        <v>0.000354421069334044</v>
      </c>
      <c r="M38" s="61" t="s">
        <v>144</v>
      </c>
      <c r="N38" s="76" t="s">
        <v>157</v>
      </c>
      <c r="O38" s="61"/>
      <c r="P38" s="61"/>
      <c r="Q38" s="61" t="s">
        <v>144</v>
      </c>
      <c r="R38" s="61"/>
      <c r="S38" s="61"/>
      <c r="T38" s="61"/>
      <c r="U38" s="61"/>
      <c r="V38" s="61"/>
      <c r="W38" s="61"/>
      <c r="X38" s="61"/>
      <c r="Y38" s="61"/>
      <c r="Z38" s="61"/>
    </row>
    <row r="39" customFormat="false" ht="16.5" hidden="false" customHeight="true" outlineLevel="0" collapsed="false">
      <c r="A39" s="74" t="s">
        <v>158</v>
      </c>
      <c r="B39" s="61" t="n">
        <v>218.33</v>
      </c>
      <c r="C39" s="61" t="n">
        <v>19.1</v>
      </c>
      <c r="D39" s="61" t="n">
        <f aca="false">C39^0.87</f>
        <v>13.016644068167</v>
      </c>
      <c r="E39" s="61"/>
      <c r="F39" s="61" t="n">
        <f aca="false">B39/D39</f>
        <v>16.7731405158369</v>
      </c>
      <c r="G39" s="61" t="n">
        <v>0.0028</v>
      </c>
      <c r="H39" s="61" t="n">
        <f aca="false">(G39)*2/10</f>
        <v>0.00056</v>
      </c>
      <c r="I39" s="61" t="n">
        <f aca="false">SQRT(H39/3.14159265359)</f>
        <v>0.0133511623562487</v>
      </c>
      <c r="J39" s="61" t="n">
        <f aca="false">I39*0.1</f>
        <v>0.00133511623562487</v>
      </c>
      <c r="K39" s="61" t="n">
        <f aca="false">-0.2*LOG(J39)^2+1.91*LOG(J39)+1.82</f>
        <v>-5.3227866777908</v>
      </c>
      <c r="L39" s="70" t="n">
        <f aca="false">10^(K39)</f>
        <v>4.7556876441075E-006</v>
      </c>
      <c r="M39" s="61" t="s">
        <v>144</v>
      </c>
      <c r="N39" s="76" t="s">
        <v>159</v>
      </c>
      <c r="O39" s="61"/>
      <c r="P39" s="61"/>
      <c r="Q39" s="61" t="s">
        <v>144</v>
      </c>
      <c r="R39" s="61"/>
      <c r="S39" s="61"/>
      <c r="T39" s="61"/>
      <c r="U39" s="61"/>
      <c r="V39" s="61"/>
      <c r="W39" s="61"/>
      <c r="X39" s="61"/>
      <c r="Y39" s="61"/>
      <c r="Z39" s="61"/>
    </row>
    <row r="40" customFormat="false" ht="16.5" hidden="false" customHeight="true" outlineLevel="0" collapsed="false">
      <c r="A40" s="74" t="s">
        <v>160</v>
      </c>
      <c r="B40" s="61" t="n">
        <v>1094.46</v>
      </c>
      <c r="C40" s="61" t="n">
        <v>102</v>
      </c>
      <c r="D40" s="61" t="n">
        <f aca="false">C40^0.87</f>
        <v>55.9090547107152</v>
      </c>
      <c r="E40" s="61" t="n">
        <v>10.73</v>
      </c>
      <c r="F40" s="61" t="n">
        <f aca="false">B40/D40</f>
        <v>19.5757199913853</v>
      </c>
      <c r="G40" s="61" t="n">
        <v>0.026</v>
      </c>
      <c r="H40" s="61" t="n">
        <f aca="false">(G40)*2/10</f>
        <v>0.0052</v>
      </c>
      <c r="I40" s="61" t="n">
        <f aca="false">SQRT(H40/3.14159265359)</f>
        <v>0.0406842894512809</v>
      </c>
      <c r="J40" s="61" t="n">
        <f aca="false">I40*0.1</f>
        <v>0.00406842894512809</v>
      </c>
      <c r="K40" s="61" t="n">
        <f aca="false">-0.2*LOG(J40)^2+1.91*LOG(J40)+1.82</f>
        <v>-3.88896304186851</v>
      </c>
      <c r="L40" s="70" t="n">
        <f aca="false">10^(K40)</f>
        <v>0.000129132916007135</v>
      </c>
      <c r="M40" s="61" t="s">
        <v>144</v>
      </c>
      <c r="N40" s="76" t="s">
        <v>161</v>
      </c>
      <c r="O40" s="61"/>
      <c r="P40" s="61"/>
      <c r="Q40" s="61" t="s">
        <v>144</v>
      </c>
      <c r="R40" s="61"/>
      <c r="S40" s="61"/>
      <c r="T40" s="61"/>
      <c r="U40" s="61"/>
      <c r="V40" s="61"/>
      <c r="W40" s="61"/>
      <c r="X40" s="61"/>
      <c r="Y40" s="61"/>
      <c r="Z40" s="61"/>
    </row>
    <row r="41" customFormat="false" ht="16.5" hidden="false" customHeight="true" outlineLevel="0" collapsed="false">
      <c r="A41" s="74" t="s">
        <v>162</v>
      </c>
      <c r="B41" s="61" t="n">
        <v>330</v>
      </c>
      <c r="C41" s="61" t="n">
        <v>27.1</v>
      </c>
      <c r="D41" s="61" t="n">
        <f aca="false">C41^0.87</f>
        <v>17.6475037584419</v>
      </c>
      <c r="E41" s="61"/>
      <c r="F41" s="61" t="n">
        <f aca="false">B41/D41</f>
        <v>18.6995285291915</v>
      </c>
      <c r="G41" s="61" t="n">
        <v>0.0057</v>
      </c>
      <c r="H41" s="61" t="n">
        <f aca="false">(G41)*2/10</f>
        <v>0.00114</v>
      </c>
      <c r="I41" s="61" t="n">
        <f aca="false">SQRT(H41/3.14159265359)</f>
        <v>0.0190492327994987</v>
      </c>
      <c r="J41" s="61" t="n">
        <f aca="false">I41*0.1</f>
        <v>0.00190492327994987</v>
      </c>
      <c r="K41" s="61" t="n">
        <f aca="false">-0.2*LOG(J41)^2+1.91*LOG(J41)+1.82</f>
        <v>-4.85524729001695</v>
      </c>
      <c r="L41" s="70" t="n">
        <f aca="false">10^(K41)</f>
        <v>1.3955734864295E-005</v>
      </c>
      <c r="M41" s="61" t="s">
        <v>144</v>
      </c>
      <c r="N41" s="76" t="s">
        <v>163</v>
      </c>
      <c r="O41" s="61"/>
      <c r="P41" s="61"/>
      <c r="Q41" s="61" t="s">
        <v>144</v>
      </c>
      <c r="R41" s="61"/>
      <c r="S41" s="61"/>
      <c r="T41" s="61"/>
      <c r="U41" s="61"/>
      <c r="V41" s="61"/>
      <c r="W41" s="61"/>
      <c r="X41" s="61"/>
      <c r="Y41" s="61"/>
      <c r="Z41" s="61"/>
    </row>
    <row r="42" customFormat="false" ht="16.5" hidden="false" customHeight="true" outlineLevel="0" collapsed="false">
      <c r="A42" s="74" t="s">
        <v>164</v>
      </c>
      <c r="B42" s="61" t="n">
        <v>678.33</v>
      </c>
      <c r="C42" s="61" t="n">
        <v>184</v>
      </c>
      <c r="D42" s="61" t="n">
        <f aca="false">C42^0.87</f>
        <v>93.4095986400492</v>
      </c>
      <c r="E42" s="61"/>
      <c r="F42" s="61" t="n">
        <f aca="false">B42/D42</f>
        <v>7.26188753485519</v>
      </c>
      <c r="G42" s="61" t="n">
        <v>0.0088</v>
      </c>
      <c r="H42" s="61" t="n">
        <f aca="false">(G42)*2/10</f>
        <v>0.00176</v>
      </c>
      <c r="I42" s="61" t="n">
        <f aca="false">SQRT(H42/3.14159265359)</f>
        <v>0.023669081090812</v>
      </c>
      <c r="J42" s="61" t="n">
        <f aca="false">I42*0.1</f>
        <v>0.0023669081090812</v>
      </c>
      <c r="K42" s="61" t="n">
        <f aca="false">-0.2*LOG(J42)^2+1.91*LOG(J42)+1.82</f>
        <v>-4.57429819724441</v>
      </c>
      <c r="L42" s="70" t="n">
        <f aca="false">10^(K42)</f>
        <v>2.66502816245079E-005</v>
      </c>
      <c r="M42" s="61" t="s">
        <v>144</v>
      </c>
      <c r="N42" s="76" t="s">
        <v>165</v>
      </c>
      <c r="O42" s="61"/>
      <c r="P42" s="61"/>
      <c r="Q42" s="61" t="s">
        <v>144</v>
      </c>
      <c r="R42" s="61"/>
      <c r="S42" s="61"/>
      <c r="T42" s="61"/>
      <c r="U42" s="61"/>
      <c r="V42" s="61"/>
      <c r="W42" s="61"/>
      <c r="X42" s="61"/>
      <c r="Y42" s="61"/>
      <c r="Z42" s="61"/>
    </row>
    <row r="43" customFormat="false" ht="16.5" hidden="false" customHeight="true" outlineLevel="0" collapsed="false">
      <c r="A43" s="74" t="s">
        <v>166</v>
      </c>
      <c r="B43" s="61" t="n">
        <v>450</v>
      </c>
      <c r="C43" s="61" t="n">
        <v>76</v>
      </c>
      <c r="D43" s="61" t="n">
        <f aca="false">C43^0.87</f>
        <v>43.2820502875532</v>
      </c>
      <c r="E43" s="61"/>
      <c r="F43" s="61" t="n">
        <f aca="false">B43/D43</f>
        <v>10.3969196701712</v>
      </c>
      <c r="G43" s="61" t="n">
        <v>0.015</v>
      </c>
      <c r="H43" s="61" t="n">
        <f aca="false">(G43)*2/10</f>
        <v>0.003</v>
      </c>
      <c r="I43" s="61" t="n">
        <f aca="false">SQRT(H43/3.14159265359)</f>
        <v>0.0309019361618542</v>
      </c>
      <c r="J43" s="61" t="n">
        <f aca="false">I43*0.1</f>
        <v>0.00309019361618542</v>
      </c>
      <c r="K43" s="61" t="n">
        <f aca="false">-0.2*LOG(J43)^2+1.91*LOG(J43)+1.82</f>
        <v>-4.23416169642979</v>
      </c>
      <c r="L43" s="70" t="n">
        <f aca="false">10^(K43)</f>
        <v>5.83227916549878E-005</v>
      </c>
      <c r="M43" s="61" t="s">
        <v>144</v>
      </c>
      <c r="N43" s="61" t="s">
        <v>155</v>
      </c>
      <c r="O43" s="61"/>
      <c r="P43" s="61"/>
      <c r="Q43" s="61" t="s">
        <v>144</v>
      </c>
      <c r="R43" s="61"/>
      <c r="S43" s="61"/>
      <c r="T43" s="61"/>
      <c r="U43" s="61"/>
      <c r="V43" s="61"/>
      <c r="W43" s="61"/>
      <c r="X43" s="61"/>
      <c r="Y43" s="61"/>
      <c r="Z43" s="61"/>
    </row>
    <row r="44" customFormat="false" ht="16.5" hidden="false" customHeight="true" outlineLevel="0" collapsed="false">
      <c r="A44" s="74" t="s">
        <v>167</v>
      </c>
      <c r="B44" s="61" t="n">
        <v>2377</v>
      </c>
      <c r="C44" s="61" t="n">
        <v>1200</v>
      </c>
      <c r="D44" s="61" t="n">
        <f aca="false">C44^0.87</f>
        <v>477.405792434593</v>
      </c>
      <c r="E44" s="61"/>
      <c r="F44" s="61" t="n">
        <f aca="false">B44/D44</f>
        <v>4.97899279327589</v>
      </c>
      <c r="G44" s="61" t="n">
        <v>0.0307</v>
      </c>
      <c r="H44" s="61" t="n">
        <f aca="false">(G44)*2/10</f>
        <v>0.00614</v>
      </c>
      <c r="I44" s="61" t="n">
        <f aca="false">SQRT(H44/3.14159265359)</f>
        <v>0.044208853198973</v>
      </c>
      <c r="J44" s="61" t="n">
        <f aca="false">I44*0.1</f>
        <v>0.0044208853198973</v>
      </c>
      <c r="K44" s="61" t="n">
        <f aca="false">-0.2*LOG(J44)^2+1.91*LOG(J44)+1.82</f>
        <v>-3.78580267308152</v>
      </c>
      <c r="L44" s="70" t="n">
        <f aca="false">10^(K44)</f>
        <v>0.000163756039767213</v>
      </c>
      <c r="M44" s="61" t="s">
        <v>144</v>
      </c>
      <c r="N44" s="76" t="s">
        <v>168</v>
      </c>
      <c r="O44" s="61"/>
      <c r="P44" s="61"/>
      <c r="Q44" s="61" t="s">
        <v>144</v>
      </c>
      <c r="R44" s="61"/>
      <c r="S44" s="61"/>
      <c r="T44" s="61"/>
      <c r="U44" s="61"/>
      <c r="V44" s="61"/>
      <c r="W44" s="61"/>
      <c r="X44" s="61"/>
      <c r="Y44" s="61"/>
      <c r="Z44" s="61"/>
    </row>
    <row r="45" customFormat="false" ht="16.5" hidden="false" customHeight="true" outlineLevel="0" collapsed="false">
      <c r="A45" s="74" t="s">
        <v>169</v>
      </c>
      <c r="B45" s="61" t="n">
        <v>1079.2</v>
      </c>
      <c r="C45" s="61" t="n">
        <v>650</v>
      </c>
      <c r="D45" s="61" t="n">
        <f aca="false">C45^0.87</f>
        <v>280.049383066824</v>
      </c>
      <c r="E45" s="61"/>
      <c r="F45" s="61" t="n">
        <f aca="false">B45/D45</f>
        <v>3.85360606112276</v>
      </c>
      <c r="G45" s="61" t="n">
        <v>0.0728</v>
      </c>
      <c r="H45" s="61" t="n">
        <f aca="false">(G45)*2/10</f>
        <v>0.01456</v>
      </c>
      <c r="I45" s="61" t="n">
        <f aca="false">SQRT(H45/3.14159265359)</f>
        <v>0.0680778373836573</v>
      </c>
      <c r="J45" s="61" t="n">
        <f aca="false">I45*0.1</f>
        <v>0.00680778373836573</v>
      </c>
      <c r="K45" s="61" t="n">
        <f aca="false">-0.2*LOG(J45)^2+1.91*LOG(J45)+1.82</f>
        <v>-3.2581318302371</v>
      </c>
      <c r="L45" s="70" t="n">
        <f aca="false">10^(K45)</f>
        <v>0.000551909881419459</v>
      </c>
      <c r="M45" s="61" t="s">
        <v>144</v>
      </c>
      <c r="N45" s="61" t="s">
        <v>155</v>
      </c>
      <c r="O45" s="61"/>
      <c r="P45" s="61"/>
      <c r="Q45" s="61" t="s">
        <v>144</v>
      </c>
      <c r="R45" s="61"/>
      <c r="S45" s="61"/>
      <c r="T45" s="61"/>
      <c r="U45" s="61"/>
      <c r="V45" s="61"/>
      <c r="W45" s="61"/>
      <c r="X45" s="61"/>
      <c r="Y45" s="61"/>
      <c r="Z45" s="61"/>
    </row>
    <row r="46" customFormat="false" ht="16.5" hidden="false" customHeight="true" outlineLevel="0" collapsed="false">
      <c r="A46" s="77" t="s">
        <v>170</v>
      </c>
      <c r="B46" s="61"/>
      <c r="C46" s="61" t="n">
        <v>492</v>
      </c>
      <c r="D46" s="61" t="n">
        <f aca="false">C46^0.87</f>
        <v>219.790865604865</v>
      </c>
      <c r="E46" s="61" t="n">
        <f aca="false">F46*(C46)^(-0.13)</f>
        <v>2.53742300129194</v>
      </c>
      <c r="F46" s="61" t="n">
        <v>5.68</v>
      </c>
      <c r="G46" s="61" t="n">
        <v>0.01</v>
      </c>
      <c r="H46" s="61" t="n">
        <f aca="false">(G46)*2/10</f>
        <v>0.002</v>
      </c>
      <c r="I46" s="61" t="n">
        <f aca="false">SQRT(H46/3.14159265359)</f>
        <v>0.0252313252202008</v>
      </c>
      <c r="J46" s="61" t="n">
        <f aca="false">I46*0.1</f>
        <v>0.00252313252202008</v>
      </c>
      <c r="K46" s="61" t="n">
        <f aca="false">-0.2*LOG(J46)^2+1.91*LOG(J46)+1.82</f>
        <v>-4.49227757138723</v>
      </c>
      <c r="L46" s="70" t="n">
        <f aca="false">10^(K46)</f>
        <v>3.21901076173318E-005</v>
      </c>
      <c r="M46" s="61" t="n">
        <v>130.45</v>
      </c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customFormat="false" ht="16.5" hidden="false" customHeight="true" outlineLevel="0" collapsed="false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customFormat="false" ht="16.5" hidden="false" customHeight="true" outlineLevel="0" collapsed="false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customFormat="false" ht="16.5" hidden="false" customHeight="true" outlineLevel="0" collapsed="false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customFormat="false" ht="16.5" hidden="false" customHeight="true" outlineLevel="0" collapsed="false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customFormat="false" ht="16.5" hidden="false" customHeight="true" outlineLevel="0" collapsed="false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customFormat="false" ht="16.5" hidden="false" customHeight="true" outlineLevel="0" collapsed="false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customFormat="false" ht="16.5" hidden="false" customHeight="true" outlineLevel="0" collapsed="false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customFormat="false" ht="16.5" hidden="false" customHeight="true" outlineLevel="0" collapsed="false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customFormat="false" ht="16.5" hidden="false" customHeight="true" outlineLevel="0" collapsed="false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customFormat="false" ht="16.5" hidden="false" customHeight="true" outlineLevel="0" collapsed="false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customFormat="false" ht="16.5" hidden="false" customHeight="true" outlineLevel="0" collapsed="false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customFormat="false" ht="16.5" hidden="false" customHeight="true" outlineLevel="0" collapsed="false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customFormat="false" ht="16.5" hidden="false" customHeight="true" outlineLevel="0" collapsed="false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customFormat="false" ht="16.5" hidden="false" customHeight="true" outlineLevel="0" collapsed="false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customFormat="false" ht="16.5" hidden="false" customHeight="true" outlineLevel="0" collapsed="false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customFormat="false" ht="16.5" hidden="false" customHeight="true" outlineLevel="0" collapsed="false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customFormat="false" ht="16.5" hidden="false" customHeight="true" outlineLevel="0" collapsed="false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customFormat="false" ht="16.5" hidden="false" customHeight="true" outlineLevel="0" collapsed="false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customFormat="false" ht="16.5" hidden="false" customHeight="true" outlineLevel="0" collapsed="false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customFormat="false" ht="16.5" hidden="false" customHeight="true" outlineLevel="0" collapsed="false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customFormat="false" ht="16.5" hidden="false" customHeight="true" outlineLevel="0" collapsed="false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customFormat="false" ht="16.5" hidden="false" customHeight="true" outlineLevel="0" collapsed="false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customFormat="false" ht="16.5" hidden="false" customHeight="true" outlineLevel="0" collapsed="false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customFormat="false" ht="16.5" hidden="false" customHeight="true" outlineLevel="0" collapsed="false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customFormat="false" ht="16.5" hidden="false" customHeight="true" outlineLevel="0" collapsed="false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customFormat="false" ht="16.5" hidden="false" customHeight="true" outlineLevel="0" collapsed="false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customFormat="false" ht="16.5" hidden="false" customHeight="true" outlineLevel="0" collapsed="false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customFormat="false" ht="16.5" hidden="false" customHeight="true" outlineLevel="0" collapsed="false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customFormat="false" ht="16.5" hidden="false" customHeight="true" outlineLevel="0" collapsed="false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customFormat="false" ht="16.5" hidden="false" customHeight="true" outlineLevel="0" collapsed="false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customFormat="false" ht="16.5" hidden="false" customHeight="true" outlineLevel="0" collapsed="false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customFormat="false" ht="16.5" hidden="false" customHeight="true" outlineLevel="0" collapsed="false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customFormat="false" ht="16.5" hidden="false" customHeight="true" outlineLevel="0" collapsed="false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customFormat="false" ht="16.5" hidden="false" customHeight="true" outlineLevel="0" collapsed="false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customFormat="false" ht="16.5" hidden="false" customHeight="true" outlineLevel="0" collapsed="false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customFormat="false" ht="16.5" hidden="false" customHeight="true" outlineLevel="0" collapsed="false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customFormat="false" ht="16.5" hidden="false" customHeight="true" outlineLevel="0" collapsed="false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customFormat="false" ht="16.5" hidden="false" customHeight="true" outlineLevel="0" collapsed="false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customFormat="false" ht="16.5" hidden="false" customHeight="true" outlineLevel="0" collapsed="false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customFormat="false" ht="16.5" hidden="false" customHeight="true" outlineLevel="0" collapsed="false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customFormat="false" ht="16.5" hidden="false" customHeight="true" outlineLevel="0" collapsed="false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customFormat="false" ht="16.5" hidden="false" customHeight="true" outlineLevel="0" collapsed="false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customFormat="false" ht="16.5" hidden="false" customHeight="true" outlineLevel="0" collapsed="false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customFormat="false" ht="16.5" hidden="false" customHeight="true" outlineLevel="0" collapsed="false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customFormat="false" ht="16.5" hidden="false" customHeight="true" outlineLevel="0" collapsed="false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customFormat="false" ht="16.5" hidden="false" customHeight="true" outlineLevel="0" collapsed="false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customFormat="false" ht="16.5" hidden="false" customHeight="true" outlineLevel="0" collapsed="false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customFormat="false" ht="16.5" hidden="false" customHeight="true" outlineLevel="0" collapsed="false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customFormat="false" ht="16.5" hidden="false" customHeight="true" outlineLevel="0" collapsed="false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customFormat="false" ht="16.5" hidden="false" customHeight="true" outlineLevel="0" collapsed="false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customFormat="false" ht="16.5" hidden="false" customHeight="true" outlineLevel="0" collapsed="false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customFormat="false" ht="16.5" hidden="false" customHeight="true" outlineLevel="0" collapsed="false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customFormat="false" ht="16.5" hidden="false" customHeight="true" outlineLevel="0" collapsed="false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customFormat="false" ht="16.5" hidden="false" customHeight="true" outlineLevel="0" collapsed="false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customFormat="false" ht="16.5" hidden="false" customHeight="true" outlineLevel="0" collapsed="false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customFormat="false" ht="16.5" hidden="false" customHeight="true" outlineLevel="0" collapsed="false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customFormat="false" ht="16.5" hidden="false" customHeight="true" outlineLevel="0" collapsed="false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customFormat="false" ht="16.5" hidden="false" customHeight="true" outlineLevel="0" collapsed="false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customFormat="false" ht="16.5" hidden="false" customHeight="true" outlineLevel="0" collapsed="false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customFormat="false" ht="16.5" hidden="false" customHeight="true" outlineLevel="0" collapsed="false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customFormat="false" ht="16.5" hidden="false" customHeight="true" outlineLevel="0" collapsed="false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customFormat="false" ht="16.5" hidden="false" customHeight="true" outlineLevel="0" collapsed="false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customFormat="false" ht="16.5" hidden="false" customHeight="true" outlineLevel="0" collapsed="false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customFormat="false" ht="16.5" hidden="false" customHeight="true" outlineLevel="0" collapsed="false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customFormat="false" ht="16.5" hidden="false" customHeight="true" outlineLevel="0" collapsed="false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customFormat="false" ht="16.5" hidden="false" customHeight="true" outlineLevel="0" collapsed="false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customFormat="false" ht="16.5" hidden="false" customHeight="true" outlineLevel="0" collapsed="false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customFormat="false" ht="16.5" hidden="false" customHeight="true" outlineLevel="0" collapsed="false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customFormat="false" ht="16.5" hidden="false" customHeight="true" outlineLevel="0" collapsed="false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customFormat="false" ht="16.5" hidden="false" customHeight="true" outlineLevel="0" collapsed="false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customFormat="false" ht="16.5" hidden="false" customHeight="true" outlineLevel="0" collapsed="false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customFormat="false" ht="16.5" hidden="false" customHeight="true" outlineLevel="0" collapsed="false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customFormat="false" ht="16.5" hidden="false" customHeight="true" outlineLevel="0" collapsed="false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customFormat="false" ht="16.5" hidden="false" customHeight="true" outlineLevel="0" collapsed="false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customFormat="false" ht="16.5" hidden="false" customHeight="true" outlineLevel="0" collapsed="false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customFormat="false" ht="16.5" hidden="false" customHeight="true" outlineLevel="0" collapsed="false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customFormat="false" ht="16.5" hidden="false" customHeight="true" outlineLevel="0" collapsed="false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customFormat="false" ht="16.5" hidden="false" customHeight="true" outlineLevel="0" collapsed="false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customFormat="false" ht="16.5" hidden="false" customHeight="true" outlineLevel="0" collapsed="false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customFormat="false" ht="16.5" hidden="false" customHeight="true" outlineLevel="0" collapsed="false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customFormat="false" ht="16.5" hidden="false" customHeight="true" outlineLevel="0" collapsed="false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customFormat="false" ht="16.5" hidden="false" customHeight="true" outlineLevel="0" collapsed="false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customFormat="false" ht="16.5" hidden="false" customHeight="true" outlineLevel="0" collapsed="false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customFormat="false" ht="16.5" hidden="false" customHeight="true" outlineLevel="0" collapsed="false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customFormat="false" ht="16.5" hidden="false" customHeight="true" outlineLevel="0" collapsed="false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customFormat="false" ht="16.5" hidden="false" customHeight="true" outlineLevel="0" collapsed="false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customFormat="false" ht="16.5" hidden="false" customHeight="true" outlineLevel="0" collapsed="false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customFormat="false" ht="16.5" hidden="false" customHeight="true" outlineLevel="0" collapsed="false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customFormat="false" ht="16.5" hidden="false" customHeight="true" outlineLevel="0" collapsed="false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customFormat="false" ht="16.5" hidden="false" customHeight="true" outlineLevel="0" collapsed="false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customFormat="false" ht="16.5" hidden="false" customHeight="true" outlineLevel="0" collapsed="false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customFormat="false" ht="16.5" hidden="false" customHeight="true" outlineLevel="0" collapsed="false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customFormat="false" ht="16.5" hidden="false" customHeight="true" outlineLevel="0" collapsed="false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customFormat="false" ht="16.5" hidden="false" customHeight="true" outlineLevel="0" collapsed="false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customFormat="false" ht="16.5" hidden="false" customHeight="true" outlineLevel="0" collapsed="false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customFormat="false" ht="16.5" hidden="false" customHeight="true" outlineLevel="0" collapsed="false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customFormat="false" ht="16.5" hidden="false" customHeight="true" outlineLevel="0" collapsed="false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customFormat="false" ht="16.5" hidden="false" customHeight="true" outlineLevel="0" collapsed="false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customFormat="false" ht="16.5" hidden="false" customHeight="true" outlineLevel="0" collapsed="false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customFormat="false" ht="16.5" hidden="false" customHeight="true" outlineLevel="0" collapsed="false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customFormat="false" ht="16.5" hidden="false" customHeight="true" outlineLevel="0" collapsed="false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customFormat="false" ht="16.5" hidden="false" customHeight="true" outlineLevel="0" collapsed="false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customFormat="false" ht="16.5" hidden="false" customHeight="true" outlineLevel="0" collapsed="false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customFormat="false" ht="16.5" hidden="false" customHeight="true" outlineLevel="0" collapsed="false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customFormat="false" ht="16.5" hidden="false" customHeight="true" outlineLevel="0" collapsed="false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customFormat="false" ht="16.5" hidden="false" customHeight="true" outlineLevel="0" collapsed="false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customFormat="false" ht="16.5" hidden="false" customHeight="true" outlineLevel="0" collapsed="false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customFormat="false" ht="16.5" hidden="false" customHeight="true" outlineLevel="0" collapsed="false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customFormat="false" ht="16.5" hidden="false" customHeight="true" outlineLevel="0" collapsed="false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customFormat="false" ht="16.5" hidden="false" customHeight="true" outlineLevel="0" collapsed="false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customFormat="false" ht="16.5" hidden="false" customHeight="true" outlineLevel="0" collapsed="false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customFormat="false" ht="16.5" hidden="false" customHeight="true" outlineLevel="0" collapsed="false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customFormat="false" ht="16.5" hidden="false" customHeight="true" outlineLevel="0" collapsed="false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customFormat="false" ht="16.5" hidden="false" customHeight="true" outlineLevel="0" collapsed="false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customFormat="false" ht="16.5" hidden="false" customHeight="true" outlineLevel="0" collapsed="false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customFormat="false" ht="16.5" hidden="false" customHeight="true" outlineLevel="0" collapsed="false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customFormat="false" ht="16.5" hidden="false" customHeight="true" outlineLevel="0" collapsed="false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customFormat="false" ht="16.5" hidden="false" customHeight="true" outlineLevel="0" collapsed="false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customFormat="false" ht="16.5" hidden="false" customHeight="true" outlineLevel="0" collapsed="false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customFormat="false" ht="16.5" hidden="false" customHeight="true" outlineLevel="0" collapsed="false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customFormat="false" ht="16.5" hidden="false" customHeight="true" outlineLevel="0" collapsed="false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customFormat="false" ht="16.5" hidden="false" customHeight="true" outlineLevel="0" collapsed="false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customFormat="false" ht="16.5" hidden="false" customHeight="true" outlineLevel="0" collapsed="false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customFormat="false" ht="16.5" hidden="false" customHeight="true" outlineLevel="0" collapsed="false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customFormat="false" ht="16.5" hidden="false" customHeight="true" outlineLevel="0" collapsed="false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customFormat="false" ht="16.5" hidden="false" customHeight="true" outlineLevel="0" collapsed="false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customFormat="false" ht="16.5" hidden="false" customHeight="true" outlineLevel="0" collapsed="false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customFormat="false" ht="16.5" hidden="false" customHeight="true" outlineLevel="0" collapsed="false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customFormat="false" ht="16.5" hidden="false" customHeight="true" outlineLevel="0" collapsed="false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customFormat="false" ht="16.5" hidden="false" customHeight="true" outlineLevel="0" collapsed="false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customFormat="false" ht="16.5" hidden="false" customHeight="true" outlineLevel="0" collapsed="false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customFormat="false" ht="16.5" hidden="false" customHeight="true" outlineLevel="0" collapsed="false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customFormat="false" ht="16.5" hidden="false" customHeight="true" outlineLevel="0" collapsed="false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customFormat="false" ht="16.5" hidden="false" customHeight="true" outlineLevel="0" collapsed="false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customFormat="false" ht="16.5" hidden="false" customHeight="true" outlineLevel="0" collapsed="false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customFormat="false" ht="16.5" hidden="false" customHeight="true" outlineLevel="0" collapsed="false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customFormat="false" ht="16.5" hidden="false" customHeight="true" outlineLevel="0" collapsed="false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customFormat="false" ht="16.5" hidden="false" customHeight="true" outlineLevel="0" collapsed="false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customFormat="false" ht="16.5" hidden="false" customHeight="true" outlineLevel="0" collapsed="false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customFormat="false" ht="16.5" hidden="false" customHeight="true" outlineLevel="0" collapsed="false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customFormat="false" ht="16.5" hidden="false" customHeight="true" outlineLevel="0" collapsed="false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customFormat="false" ht="16.5" hidden="false" customHeight="true" outlineLevel="0" collapsed="false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customFormat="false" ht="16.5" hidden="false" customHeight="true" outlineLevel="0" collapsed="false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customFormat="false" ht="16.5" hidden="false" customHeight="true" outlineLevel="0" collapsed="false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customFormat="false" ht="16.5" hidden="false" customHeight="true" outlineLevel="0" collapsed="false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customFormat="false" ht="16.5" hidden="false" customHeight="true" outlineLevel="0" collapsed="false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customFormat="false" ht="16.5" hidden="false" customHeight="true" outlineLevel="0" collapsed="false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customFormat="false" ht="16.5" hidden="false" customHeight="true" outlineLevel="0" collapsed="false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customFormat="false" ht="16.5" hidden="false" customHeight="true" outlineLevel="0" collapsed="false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customFormat="false" ht="16.5" hidden="false" customHeight="true" outlineLevel="0" collapsed="false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customFormat="false" ht="16.5" hidden="false" customHeight="true" outlineLevel="0" collapsed="false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customFormat="false" ht="16.5" hidden="false" customHeight="true" outlineLevel="0" collapsed="false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customFormat="false" ht="16.5" hidden="false" customHeight="true" outlineLevel="0" collapsed="false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customFormat="false" ht="16.5" hidden="false" customHeight="true" outlineLevel="0" collapsed="false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customFormat="false" ht="16.5" hidden="false" customHeight="true" outlineLevel="0" collapsed="false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customFormat="false" ht="16.5" hidden="false" customHeight="true" outlineLevel="0" collapsed="false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customFormat="false" ht="16.5" hidden="false" customHeight="true" outlineLevel="0" collapsed="false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customFormat="false" ht="16.5" hidden="false" customHeight="true" outlineLevel="0" collapsed="false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customFormat="false" ht="16.5" hidden="false" customHeight="true" outlineLevel="0" collapsed="false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customFormat="false" ht="16.5" hidden="false" customHeight="true" outlineLevel="0" collapsed="false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customFormat="false" ht="16.5" hidden="false" customHeight="true" outlineLevel="0" collapsed="false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customFormat="false" ht="16.5" hidden="false" customHeight="true" outlineLevel="0" collapsed="false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customFormat="false" ht="16.5" hidden="false" customHeight="true" outlineLevel="0" collapsed="false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customFormat="false" ht="16.5" hidden="false" customHeight="true" outlineLevel="0" collapsed="false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customFormat="false" ht="16.5" hidden="false" customHeight="true" outlineLevel="0" collapsed="false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customFormat="false" ht="16.5" hidden="false" customHeight="true" outlineLevel="0" collapsed="false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customFormat="false" ht="16.5" hidden="false" customHeight="true" outlineLevel="0" collapsed="false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customFormat="false" ht="16.5" hidden="false" customHeight="true" outlineLevel="0" collapsed="false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customFormat="false" ht="16.5" hidden="false" customHeight="true" outlineLevel="0" collapsed="false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customFormat="false" ht="16.5" hidden="false" customHeight="true" outlineLevel="0" collapsed="false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customFormat="false" ht="16.5" hidden="false" customHeight="true" outlineLevel="0" collapsed="false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customFormat="false" ht="16.5" hidden="false" customHeight="true" outlineLevel="0" collapsed="false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customFormat="false" ht="16.5" hidden="false" customHeight="true" outlineLevel="0" collapsed="false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customFormat="false" ht="16.5" hidden="false" customHeight="true" outlineLevel="0" collapsed="false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customFormat="false" ht="16.5" hidden="false" customHeight="true" outlineLevel="0" collapsed="false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customFormat="false" ht="16.5" hidden="false" customHeight="true" outlineLevel="0" collapsed="false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customFormat="false" ht="16.5" hidden="false" customHeight="true" outlineLevel="0" collapsed="false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customFormat="false" ht="16.5" hidden="false" customHeight="true" outlineLevel="0" collapsed="false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customFormat="false" ht="16.5" hidden="false" customHeight="true" outlineLevel="0" collapsed="false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customFormat="false" ht="16.5" hidden="false" customHeight="true" outlineLevel="0" collapsed="false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customFormat="false" ht="16.5" hidden="false" customHeight="true" outlineLevel="0" collapsed="false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customFormat="false" ht="16.5" hidden="false" customHeight="true" outlineLevel="0" collapsed="false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customFormat="false" ht="16.5" hidden="false" customHeight="true" outlineLevel="0" collapsed="false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customFormat="false" ht="16.5" hidden="false" customHeight="true" outlineLevel="0" collapsed="false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customFormat="false" ht="16.5" hidden="false" customHeight="true" outlineLevel="0" collapsed="false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customFormat="false" ht="16.5" hidden="false" customHeight="true" outlineLevel="0" collapsed="false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customFormat="false" ht="16.5" hidden="false" customHeight="true" outlineLevel="0" collapsed="false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customFormat="false" ht="16.5" hidden="false" customHeight="true" outlineLevel="0" collapsed="false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customFormat="false" ht="16.5" hidden="false" customHeight="true" outlineLevel="0" collapsed="false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customFormat="false" ht="16.5" hidden="false" customHeight="true" outlineLevel="0" collapsed="false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customFormat="false" ht="16.5" hidden="false" customHeight="true" outlineLevel="0" collapsed="false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customFormat="false" ht="16.5" hidden="false" customHeight="true" outlineLevel="0" collapsed="false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customFormat="false" ht="16.5" hidden="false" customHeight="true" outlineLevel="0" collapsed="false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customFormat="false" ht="16.5" hidden="false" customHeight="true" outlineLevel="0" collapsed="false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customFormat="false" ht="16.5" hidden="false" customHeight="true" outlineLevel="0" collapsed="false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customFormat="false" ht="16.5" hidden="false" customHeight="true" outlineLevel="0" collapsed="false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customFormat="false" ht="16.5" hidden="false" customHeight="true" outlineLevel="0" collapsed="false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customFormat="false" ht="16.5" hidden="false" customHeight="true" outlineLevel="0" collapsed="false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customFormat="false" ht="16.5" hidden="false" customHeight="true" outlineLevel="0" collapsed="false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customFormat="false" ht="16.5" hidden="false" customHeight="true" outlineLevel="0" collapsed="false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customFormat="false" ht="16.5" hidden="false" customHeight="true" outlineLevel="0" collapsed="false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customFormat="false" ht="16.5" hidden="false" customHeight="true" outlineLevel="0" collapsed="false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customFormat="false" ht="16.5" hidden="false" customHeight="true" outlineLevel="0" collapsed="false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customFormat="false" ht="16.5" hidden="false" customHeight="true" outlineLevel="0" collapsed="false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customFormat="false" ht="16.5" hidden="false" customHeight="true" outlineLevel="0" collapsed="false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customFormat="false" ht="16.5" hidden="false" customHeight="true" outlineLevel="0" collapsed="false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customFormat="false" ht="16.5" hidden="false" customHeight="true" outlineLevel="0" collapsed="false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customFormat="false" ht="16.5" hidden="false" customHeight="true" outlineLevel="0" collapsed="false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customFormat="false" ht="16.5" hidden="false" customHeight="true" outlineLevel="0" collapsed="false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customFormat="false" ht="16.5" hidden="false" customHeight="true" outlineLevel="0" collapsed="false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customFormat="false" ht="16.5" hidden="false" customHeight="true" outlineLevel="0" collapsed="false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customFormat="false" ht="16.5" hidden="false" customHeight="true" outlineLevel="0" collapsed="false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customFormat="false" ht="16.5" hidden="false" customHeight="true" outlineLevel="0" collapsed="false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customFormat="false" ht="16.5" hidden="false" customHeight="true" outlineLevel="0" collapsed="false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customFormat="false" ht="16.5" hidden="false" customHeight="true" outlineLevel="0" collapsed="false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customFormat="false" ht="16.5" hidden="false" customHeight="true" outlineLevel="0" collapsed="false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customFormat="false" ht="16.5" hidden="false" customHeight="true" outlineLevel="0" collapsed="false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customFormat="false" ht="16.5" hidden="false" customHeight="true" outlineLevel="0" collapsed="false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customFormat="false" ht="16.5" hidden="false" customHeight="true" outlineLevel="0" collapsed="false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customFormat="false" ht="16.5" hidden="false" customHeight="true" outlineLevel="0" collapsed="false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customFormat="false" ht="16.5" hidden="false" customHeight="true" outlineLevel="0" collapsed="false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customFormat="false" ht="16.5" hidden="false" customHeight="true" outlineLevel="0" collapsed="false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customFormat="false" ht="16.5" hidden="false" customHeight="true" outlineLevel="0" collapsed="false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customFormat="false" ht="16.5" hidden="false" customHeight="true" outlineLevel="0" collapsed="false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customFormat="false" ht="16.5" hidden="false" customHeight="true" outlineLevel="0" collapsed="false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customFormat="false" ht="16.5" hidden="false" customHeight="true" outlineLevel="0" collapsed="false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customFormat="false" ht="16.5" hidden="false" customHeight="true" outlineLevel="0" collapsed="false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customFormat="false" ht="16.5" hidden="false" customHeight="true" outlineLevel="0" collapsed="false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customFormat="false" ht="16.5" hidden="false" customHeight="true" outlineLevel="0" collapsed="false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customFormat="false" ht="16.5" hidden="false" customHeight="true" outlineLevel="0" collapsed="false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customFormat="false" ht="16.5" hidden="false" customHeight="true" outlineLevel="0" collapsed="false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customFormat="false" ht="16.5" hidden="false" customHeight="true" outlineLevel="0" collapsed="false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customFormat="false" ht="16.5" hidden="false" customHeight="true" outlineLevel="0" collapsed="false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customFormat="false" ht="16.5" hidden="false" customHeight="true" outlineLevel="0" collapsed="false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customFormat="false" ht="16.5" hidden="false" customHeight="true" outlineLevel="0" collapsed="false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customFormat="false" ht="16.5" hidden="false" customHeight="true" outlineLevel="0" collapsed="false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customFormat="false" ht="16.5" hidden="false" customHeight="true" outlineLevel="0" collapsed="false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customFormat="false" ht="16.5" hidden="false" customHeight="true" outlineLevel="0" collapsed="false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customFormat="false" ht="16.5" hidden="false" customHeight="true" outlineLevel="0" collapsed="false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customFormat="false" ht="16.5" hidden="false" customHeight="true" outlineLevel="0" collapsed="false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customFormat="false" ht="16.5" hidden="false" customHeight="true" outlineLevel="0" collapsed="false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customFormat="false" ht="16.5" hidden="false" customHeight="true" outlineLevel="0" collapsed="false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customFormat="false" ht="16.5" hidden="false" customHeight="true" outlineLevel="0" collapsed="false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customFormat="false" ht="16.5" hidden="false" customHeight="true" outlineLevel="0" collapsed="false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customFormat="false" ht="16.5" hidden="false" customHeight="true" outlineLevel="0" collapsed="false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customFormat="false" ht="16.5" hidden="false" customHeight="true" outlineLevel="0" collapsed="false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customFormat="false" ht="16.5" hidden="false" customHeight="true" outlineLevel="0" collapsed="false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customFormat="false" ht="16.5" hidden="false" customHeight="true" outlineLevel="0" collapsed="false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customFormat="false" ht="16.5" hidden="false" customHeight="true" outlineLevel="0" collapsed="false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customFormat="false" ht="16.5" hidden="false" customHeight="true" outlineLevel="0" collapsed="false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customFormat="false" ht="16.5" hidden="false" customHeight="true" outlineLevel="0" collapsed="false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customFormat="false" ht="16.5" hidden="false" customHeight="true" outlineLevel="0" collapsed="false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customFormat="false" ht="16.5" hidden="false" customHeight="true" outlineLevel="0" collapsed="false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customFormat="false" ht="16.5" hidden="false" customHeight="true" outlineLevel="0" collapsed="false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customFormat="false" ht="16.5" hidden="false" customHeight="true" outlineLevel="0" collapsed="false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customFormat="false" ht="16.5" hidden="false" customHeight="true" outlineLevel="0" collapsed="false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customFormat="false" ht="16.5" hidden="false" customHeight="true" outlineLevel="0" collapsed="false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customFormat="false" ht="16.5" hidden="false" customHeight="true" outlineLevel="0" collapsed="false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customFormat="false" ht="16.5" hidden="false" customHeight="true" outlineLevel="0" collapsed="false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customFormat="false" ht="16.5" hidden="false" customHeight="true" outlineLevel="0" collapsed="false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customFormat="false" ht="16.5" hidden="false" customHeight="true" outlineLevel="0" collapsed="false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customFormat="false" ht="16.5" hidden="false" customHeight="true" outlineLevel="0" collapsed="false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customFormat="false" ht="16.5" hidden="false" customHeight="true" outlineLevel="0" collapsed="false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customFormat="false" ht="16.5" hidden="false" customHeight="true" outlineLevel="0" collapsed="false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customFormat="false" ht="16.5" hidden="false" customHeight="true" outlineLevel="0" collapsed="false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customFormat="false" ht="16.5" hidden="false" customHeight="true" outlineLevel="0" collapsed="false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customFormat="false" ht="16.5" hidden="false" customHeight="true" outlineLevel="0" collapsed="false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customFormat="false" ht="16.5" hidden="false" customHeight="true" outlineLevel="0" collapsed="false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customFormat="false" ht="16.5" hidden="false" customHeight="true" outlineLevel="0" collapsed="false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customFormat="false" ht="16.5" hidden="false" customHeight="true" outlineLevel="0" collapsed="false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customFormat="false" ht="16.5" hidden="false" customHeight="true" outlineLevel="0" collapsed="false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customFormat="false" ht="16.5" hidden="false" customHeight="true" outlineLevel="0" collapsed="false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customFormat="false" ht="16.5" hidden="false" customHeight="true" outlineLevel="0" collapsed="false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customFormat="false" ht="16.5" hidden="false" customHeight="true" outlineLevel="0" collapsed="false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customFormat="false" ht="16.5" hidden="false" customHeight="true" outlineLevel="0" collapsed="false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customFormat="false" ht="16.5" hidden="false" customHeight="true" outlineLevel="0" collapsed="false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customFormat="false" ht="16.5" hidden="false" customHeight="true" outlineLevel="0" collapsed="false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customFormat="false" ht="16.5" hidden="false" customHeight="true" outlineLevel="0" collapsed="false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customFormat="false" ht="16.5" hidden="false" customHeight="true" outlineLevel="0" collapsed="false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customFormat="false" ht="16.5" hidden="false" customHeight="true" outlineLevel="0" collapsed="false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customFormat="false" ht="16.5" hidden="false" customHeight="true" outlineLevel="0" collapsed="false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customFormat="false" ht="16.5" hidden="false" customHeight="true" outlineLevel="0" collapsed="false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customFormat="false" ht="16.5" hidden="false" customHeight="true" outlineLevel="0" collapsed="false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customFormat="false" ht="16.5" hidden="false" customHeight="true" outlineLevel="0" collapsed="false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customFormat="false" ht="16.5" hidden="false" customHeight="true" outlineLevel="0" collapsed="false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customFormat="false" ht="16.5" hidden="false" customHeight="true" outlineLevel="0" collapsed="false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customFormat="false" ht="16.5" hidden="false" customHeight="true" outlineLevel="0" collapsed="false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customFormat="false" ht="16.5" hidden="false" customHeight="true" outlineLevel="0" collapsed="false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customFormat="false" ht="16.5" hidden="false" customHeight="true" outlineLevel="0" collapsed="false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customFormat="false" ht="16.5" hidden="false" customHeight="true" outlineLevel="0" collapsed="false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customFormat="false" ht="16.5" hidden="false" customHeight="true" outlineLevel="0" collapsed="false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customFormat="false" ht="16.5" hidden="false" customHeight="true" outlineLevel="0" collapsed="false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customFormat="false" ht="16.5" hidden="false" customHeight="true" outlineLevel="0" collapsed="false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customFormat="false" ht="16.5" hidden="false" customHeight="true" outlineLevel="0" collapsed="false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customFormat="false" ht="16.5" hidden="false" customHeight="true" outlineLevel="0" collapsed="false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customFormat="false" ht="16.5" hidden="false" customHeight="true" outlineLevel="0" collapsed="false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customFormat="false" ht="16.5" hidden="false" customHeight="true" outlineLevel="0" collapsed="false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customFormat="false" ht="16.5" hidden="false" customHeight="true" outlineLevel="0" collapsed="false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customFormat="false" ht="16.5" hidden="false" customHeight="true" outlineLevel="0" collapsed="false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customFormat="false" ht="16.5" hidden="false" customHeight="true" outlineLevel="0" collapsed="false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customFormat="false" ht="16.5" hidden="false" customHeight="true" outlineLevel="0" collapsed="false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customFormat="false" ht="16.5" hidden="false" customHeight="true" outlineLevel="0" collapsed="false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customFormat="false" ht="16.5" hidden="false" customHeight="true" outlineLevel="0" collapsed="false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customFormat="false" ht="16.5" hidden="false" customHeight="true" outlineLevel="0" collapsed="false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customFormat="false" ht="16.5" hidden="false" customHeight="true" outlineLevel="0" collapsed="false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customFormat="false" ht="16.5" hidden="false" customHeight="true" outlineLevel="0" collapsed="false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customFormat="false" ht="16.5" hidden="false" customHeight="true" outlineLevel="0" collapsed="false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customFormat="false" ht="16.5" hidden="false" customHeight="true" outlineLevel="0" collapsed="false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customFormat="false" ht="16.5" hidden="false" customHeight="true" outlineLevel="0" collapsed="false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customFormat="false" ht="16.5" hidden="false" customHeight="true" outlineLevel="0" collapsed="false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customFormat="false" ht="16.5" hidden="false" customHeight="true" outlineLevel="0" collapsed="false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customFormat="false" ht="16.5" hidden="false" customHeight="true" outlineLevel="0" collapsed="false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customFormat="false" ht="16.5" hidden="false" customHeight="true" outlineLevel="0" collapsed="false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customFormat="false" ht="16.5" hidden="false" customHeight="true" outlineLevel="0" collapsed="false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customFormat="false" ht="16.5" hidden="false" customHeight="true" outlineLevel="0" collapsed="false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customFormat="false" ht="16.5" hidden="false" customHeight="true" outlineLevel="0" collapsed="false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customFormat="false" ht="16.5" hidden="false" customHeight="true" outlineLevel="0" collapsed="false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customFormat="false" ht="16.5" hidden="false" customHeight="true" outlineLevel="0" collapsed="false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customFormat="false" ht="16.5" hidden="false" customHeight="true" outlineLevel="0" collapsed="false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customFormat="false" ht="16.5" hidden="false" customHeight="true" outlineLevel="0" collapsed="false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customFormat="false" ht="16.5" hidden="false" customHeight="true" outlineLevel="0" collapsed="false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customFormat="false" ht="16.5" hidden="false" customHeight="true" outlineLevel="0" collapsed="false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customFormat="false" ht="16.5" hidden="false" customHeight="true" outlineLevel="0" collapsed="false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customFormat="false" ht="16.5" hidden="false" customHeight="true" outlineLevel="0" collapsed="false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customFormat="false" ht="16.5" hidden="false" customHeight="true" outlineLevel="0" collapsed="false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customFormat="false" ht="16.5" hidden="false" customHeight="true" outlineLevel="0" collapsed="false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customFormat="false" ht="16.5" hidden="false" customHeight="true" outlineLevel="0" collapsed="false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customFormat="false" ht="16.5" hidden="false" customHeight="true" outlineLevel="0" collapsed="false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customFormat="false" ht="16.5" hidden="false" customHeight="true" outlineLevel="0" collapsed="false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customFormat="false" ht="16.5" hidden="false" customHeight="true" outlineLevel="0" collapsed="false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customFormat="false" ht="16.5" hidden="false" customHeight="true" outlineLevel="0" collapsed="false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customFormat="false" ht="16.5" hidden="false" customHeight="true" outlineLevel="0" collapsed="false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customFormat="false" ht="16.5" hidden="false" customHeight="true" outlineLevel="0" collapsed="false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customFormat="false" ht="16.5" hidden="false" customHeight="true" outlineLevel="0" collapsed="false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customFormat="false" ht="16.5" hidden="false" customHeight="true" outlineLevel="0" collapsed="false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customFormat="false" ht="16.5" hidden="false" customHeight="true" outlineLevel="0" collapsed="false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customFormat="false" ht="16.5" hidden="false" customHeight="true" outlineLevel="0" collapsed="false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customFormat="false" ht="16.5" hidden="false" customHeight="true" outlineLevel="0" collapsed="false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customFormat="false" ht="16.5" hidden="false" customHeight="true" outlineLevel="0" collapsed="false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customFormat="false" ht="16.5" hidden="false" customHeight="true" outlineLevel="0" collapsed="false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customFormat="false" ht="16.5" hidden="false" customHeight="true" outlineLevel="0" collapsed="false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customFormat="false" ht="16.5" hidden="false" customHeight="true" outlineLevel="0" collapsed="false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customFormat="false" ht="16.5" hidden="false" customHeight="true" outlineLevel="0" collapsed="false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customFormat="false" ht="16.5" hidden="false" customHeight="true" outlineLevel="0" collapsed="false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customFormat="false" ht="16.5" hidden="false" customHeight="true" outlineLevel="0" collapsed="false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customFormat="false" ht="16.5" hidden="false" customHeight="true" outlineLevel="0" collapsed="false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customFormat="false" ht="16.5" hidden="false" customHeight="true" outlineLevel="0" collapsed="false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customFormat="false" ht="16.5" hidden="false" customHeight="true" outlineLevel="0" collapsed="false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customFormat="false" ht="16.5" hidden="false" customHeight="true" outlineLevel="0" collapsed="false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customFormat="false" ht="16.5" hidden="false" customHeight="true" outlineLevel="0" collapsed="false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customFormat="false" ht="16.5" hidden="false" customHeight="true" outlineLevel="0" collapsed="false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customFormat="false" ht="16.5" hidden="false" customHeight="true" outlineLevel="0" collapsed="false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customFormat="false" ht="16.5" hidden="false" customHeight="true" outlineLevel="0" collapsed="false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customFormat="false" ht="16.5" hidden="false" customHeight="true" outlineLevel="0" collapsed="false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customFormat="false" ht="16.5" hidden="false" customHeight="true" outlineLevel="0" collapsed="false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customFormat="false" ht="16.5" hidden="false" customHeight="true" outlineLevel="0" collapsed="false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customFormat="false" ht="16.5" hidden="false" customHeight="true" outlineLevel="0" collapsed="false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customFormat="false" ht="16.5" hidden="false" customHeight="true" outlineLevel="0" collapsed="false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customFormat="false" ht="16.5" hidden="false" customHeight="true" outlineLevel="0" collapsed="false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customFormat="false" ht="16.5" hidden="false" customHeight="true" outlineLevel="0" collapsed="false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customFormat="false" ht="16.5" hidden="false" customHeight="true" outlineLevel="0" collapsed="false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customFormat="false" ht="16.5" hidden="false" customHeight="true" outlineLevel="0" collapsed="false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customFormat="false" ht="16.5" hidden="false" customHeight="true" outlineLevel="0" collapsed="false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customFormat="false" ht="16.5" hidden="false" customHeight="true" outlineLevel="0" collapsed="false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customFormat="false" ht="16.5" hidden="false" customHeight="true" outlineLevel="0" collapsed="false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customFormat="false" ht="16.5" hidden="false" customHeight="true" outlineLevel="0" collapsed="false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customFormat="false" ht="16.5" hidden="false" customHeight="true" outlineLevel="0" collapsed="false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customFormat="false" ht="16.5" hidden="false" customHeight="true" outlineLevel="0" collapsed="false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customFormat="false" ht="16.5" hidden="false" customHeight="true" outlineLevel="0" collapsed="false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customFormat="false" ht="16.5" hidden="false" customHeight="true" outlineLevel="0" collapsed="false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customFormat="false" ht="16.5" hidden="false" customHeight="true" outlineLevel="0" collapsed="false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customFormat="false" ht="16.5" hidden="false" customHeight="true" outlineLevel="0" collapsed="false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customFormat="false" ht="16.5" hidden="false" customHeight="true" outlineLevel="0" collapsed="false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customFormat="false" ht="16.5" hidden="false" customHeight="true" outlineLevel="0" collapsed="false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customFormat="false" ht="16.5" hidden="false" customHeight="true" outlineLevel="0" collapsed="false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customFormat="false" ht="16.5" hidden="false" customHeight="true" outlineLevel="0" collapsed="false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customFormat="false" ht="16.5" hidden="false" customHeight="true" outlineLevel="0" collapsed="false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customFormat="false" ht="16.5" hidden="false" customHeight="true" outlineLevel="0" collapsed="false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customFormat="false" ht="16.5" hidden="false" customHeight="true" outlineLevel="0" collapsed="false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customFormat="false" ht="16.5" hidden="false" customHeight="true" outlineLevel="0" collapsed="false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customFormat="false" ht="16.5" hidden="false" customHeight="true" outlineLevel="0" collapsed="false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customFormat="false" ht="16.5" hidden="false" customHeight="true" outlineLevel="0" collapsed="false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customFormat="false" ht="16.5" hidden="false" customHeight="true" outlineLevel="0" collapsed="false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customFormat="false" ht="16.5" hidden="false" customHeight="true" outlineLevel="0" collapsed="false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customFormat="false" ht="16.5" hidden="false" customHeight="true" outlineLevel="0" collapsed="false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customFormat="false" ht="16.5" hidden="false" customHeight="true" outlineLevel="0" collapsed="false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customFormat="false" ht="16.5" hidden="false" customHeight="true" outlineLevel="0" collapsed="false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customFormat="false" ht="16.5" hidden="false" customHeight="true" outlineLevel="0" collapsed="false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customFormat="false" ht="16.5" hidden="false" customHeight="true" outlineLevel="0" collapsed="false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customFormat="false" ht="16.5" hidden="false" customHeight="true" outlineLevel="0" collapsed="false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customFormat="false" ht="16.5" hidden="false" customHeight="true" outlineLevel="0" collapsed="false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customFormat="false" ht="16.5" hidden="false" customHeight="true" outlineLevel="0" collapsed="false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customFormat="false" ht="16.5" hidden="false" customHeight="true" outlineLevel="0" collapsed="false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customFormat="false" ht="16.5" hidden="false" customHeight="true" outlineLevel="0" collapsed="false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customFormat="false" ht="16.5" hidden="false" customHeight="true" outlineLevel="0" collapsed="false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customFormat="false" ht="16.5" hidden="false" customHeight="true" outlineLevel="0" collapsed="false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customFormat="false" ht="16.5" hidden="false" customHeight="true" outlineLevel="0" collapsed="false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customFormat="false" ht="16.5" hidden="false" customHeight="true" outlineLevel="0" collapsed="false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customFormat="false" ht="16.5" hidden="false" customHeight="true" outlineLevel="0" collapsed="false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customFormat="false" ht="16.5" hidden="false" customHeight="true" outlineLevel="0" collapsed="false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customFormat="false" ht="16.5" hidden="false" customHeight="true" outlineLevel="0" collapsed="false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customFormat="false" ht="16.5" hidden="false" customHeight="true" outlineLevel="0" collapsed="false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customFormat="false" ht="16.5" hidden="false" customHeight="true" outlineLevel="0" collapsed="false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customFormat="false" ht="16.5" hidden="false" customHeight="true" outlineLevel="0" collapsed="false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customFormat="false" ht="16.5" hidden="false" customHeight="true" outlineLevel="0" collapsed="false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customFormat="false" ht="16.5" hidden="false" customHeight="true" outlineLevel="0" collapsed="false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customFormat="false" ht="16.5" hidden="false" customHeight="true" outlineLevel="0" collapsed="false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customFormat="false" ht="16.5" hidden="false" customHeight="true" outlineLevel="0" collapsed="false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customFormat="false" ht="16.5" hidden="false" customHeight="true" outlineLevel="0" collapsed="false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6.5" hidden="false" customHeight="true" outlineLevel="0" collapsed="false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customFormat="false" ht="16.5" hidden="false" customHeight="true" outlineLevel="0" collapsed="false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customFormat="false" ht="16.5" hidden="false" customHeight="true" outlineLevel="0" collapsed="false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customFormat="false" ht="16.5" hidden="false" customHeight="true" outlineLevel="0" collapsed="false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customFormat="false" ht="16.5" hidden="false" customHeight="true" outlineLevel="0" collapsed="false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customFormat="false" ht="16.5" hidden="false" customHeight="true" outlineLevel="0" collapsed="false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customFormat="false" ht="16.5" hidden="false" customHeight="true" outlineLevel="0" collapsed="false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customFormat="false" ht="16.5" hidden="false" customHeight="true" outlineLevel="0" collapsed="false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customFormat="false" ht="16.5" hidden="false" customHeight="true" outlineLevel="0" collapsed="false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customFormat="false" ht="16.5" hidden="false" customHeight="true" outlineLevel="0" collapsed="false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customFormat="false" ht="16.5" hidden="false" customHeight="true" outlineLevel="0" collapsed="false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customFormat="false" ht="16.5" hidden="false" customHeight="true" outlineLevel="0" collapsed="false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customFormat="false" ht="16.5" hidden="false" customHeight="true" outlineLevel="0" collapsed="false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customFormat="false" ht="16.5" hidden="false" customHeight="true" outlineLevel="0" collapsed="false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customFormat="false" ht="16.5" hidden="false" customHeight="true" outlineLevel="0" collapsed="false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customFormat="false" ht="16.5" hidden="false" customHeight="true" outlineLevel="0" collapsed="false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customFormat="false" ht="16.5" hidden="false" customHeight="true" outlineLevel="0" collapsed="false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customFormat="false" ht="16.5" hidden="false" customHeight="true" outlineLevel="0" collapsed="false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customFormat="false" ht="16.5" hidden="false" customHeight="true" outlineLevel="0" collapsed="false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customFormat="false" ht="16.5" hidden="false" customHeight="true" outlineLevel="0" collapsed="false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customFormat="false" ht="16.5" hidden="false" customHeight="true" outlineLevel="0" collapsed="false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customFormat="false" ht="16.5" hidden="false" customHeight="true" outlineLevel="0" collapsed="false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customFormat="false" ht="16.5" hidden="false" customHeight="true" outlineLevel="0" collapsed="false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customFormat="false" ht="16.5" hidden="false" customHeight="true" outlineLevel="0" collapsed="false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customFormat="false" ht="16.5" hidden="false" customHeight="true" outlineLevel="0" collapsed="false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customFormat="false" ht="16.5" hidden="false" customHeight="true" outlineLevel="0" collapsed="false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customFormat="false" ht="16.5" hidden="false" customHeight="true" outlineLevel="0" collapsed="false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customFormat="false" ht="16.5" hidden="false" customHeight="true" outlineLevel="0" collapsed="false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customFormat="false" ht="16.5" hidden="false" customHeight="true" outlineLevel="0" collapsed="false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customFormat="false" ht="16.5" hidden="false" customHeight="true" outlineLevel="0" collapsed="false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customFormat="false" ht="16.5" hidden="false" customHeight="true" outlineLevel="0" collapsed="false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customFormat="false" ht="16.5" hidden="false" customHeight="true" outlineLevel="0" collapsed="false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customFormat="false" ht="16.5" hidden="false" customHeight="true" outlineLevel="0" collapsed="false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customFormat="false" ht="16.5" hidden="false" customHeight="true" outlineLevel="0" collapsed="false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customFormat="false" ht="16.5" hidden="false" customHeight="true" outlineLevel="0" collapsed="false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customFormat="false" ht="16.5" hidden="false" customHeight="true" outlineLevel="0" collapsed="false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customFormat="false" ht="16.5" hidden="false" customHeight="true" outlineLevel="0" collapsed="false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customFormat="false" ht="16.5" hidden="false" customHeight="true" outlineLevel="0" collapsed="false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customFormat="false" ht="16.5" hidden="false" customHeight="true" outlineLevel="0" collapsed="false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customFormat="false" ht="16.5" hidden="false" customHeight="true" outlineLevel="0" collapsed="false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customFormat="false" ht="16.5" hidden="false" customHeight="true" outlineLevel="0" collapsed="false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customFormat="false" ht="16.5" hidden="false" customHeight="true" outlineLevel="0" collapsed="false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customFormat="false" ht="16.5" hidden="false" customHeight="true" outlineLevel="0" collapsed="false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customFormat="false" ht="16.5" hidden="false" customHeight="true" outlineLevel="0" collapsed="false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customFormat="false" ht="16.5" hidden="false" customHeight="true" outlineLevel="0" collapsed="false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customFormat="false" ht="16.5" hidden="false" customHeight="true" outlineLevel="0" collapsed="false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customFormat="false" ht="16.5" hidden="false" customHeight="true" outlineLevel="0" collapsed="false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customFormat="false" ht="16.5" hidden="false" customHeight="true" outlineLevel="0" collapsed="false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customFormat="false" ht="16.5" hidden="false" customHeight="true" outlineLevel="0" collapsed="false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customFormat="false" ht="16.5" hidden="false" customHeight="true" outlineLevel="0" collapsed="false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customFormat="false" ht="16.5" hidden="false" customHeight="true" outlineLevel="0" collapsed="false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customFormat="false" ht="16.5" hidden="false" customHeight="true" outlineLevel="0" collapsed="false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customFormat="false" ht="16.5" hidden="false" customHeight="true" outlineLevel="0" collapsed="false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customFormat="false" ht="16.5" hidden="false" customHeight="true" outlineLevel="0" collapsed="false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customFormat="false" ht="16.5" hidden="false" customHeight="true" outlineLevel="0" collapsed="false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customFormat="false" ht="16.5" hidden="false" customHeight="true" outlineLevel="0" collapsed="false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customFormat="false" ht="16.5" hidden="false" customHeight="true" outlineLevel="0" collapsed="false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customFormat="false" ht="16.5" hidden="false" customHeight="true" outlineLevel="0" collapsed="false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customFormat="false" ht="16.5" hidden="false" customHeight="true" outlineLevel="0" collapsed="false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customFormat="false" ht="16.5" hidden="false" customHeight="true" outlineLevel="0" collapsed="false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customFormat="false" ht="16.5" hidden="false" customHeight="true" outlineLevel="0" collapsed="false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customFormat="false" ht="16.5" hidden="false" customHeight="true" outlineLevel="0" collapsed="false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customFormat="false" ht="16.5" hidden="false" customHeight="true" outlineLevel="0" collapsed="false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customFormat="false" ht="16.5" hidden="false" customHeight="true" outlineLevel="0" collapsed="false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customFormat="false" ht="16.5" hidden="false" customHeight="true" outlineLevel="0" collapsed="false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customFormat="false" ht="16.5" hidden="false" customHeight="true" outlineLevel="0" collapsed="false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customFormat="false" ht="16.5" hidden="false" customHeight="true" outlineLevel="0" collapsed="false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customFormat="false" ht="16.5" hidden="false" customHeight="true" outlineLevel="0" collapsed="false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customFormat="false" ht="16.5" hidden="false" customHeight="true" outlineLevel="0" collapsed="false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customFormat="false" ht="16.5" hidden="false" customHeight="true" outlineLevel="0" collapsed="false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customFormat="false" ht="16.5" hidden="false" customHeight="true" outlineLevel="0" collapsed="false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customFormat="false" ht="16.5" hidden="false" customHeight="true" outlineLevel="0" collapsed="false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customFormat="false" ht="16.5" hidden="false" customHeight="true" outlineLevel="0" collapsed="false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customFormat="false" ht="16.5" hidden="false" customHeight="true" outlineLevel="0" collapsed="false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customFormat="false" ht="16.5" hidden="false" customHeight="true" outlineLevel="0" collapsed="false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customFormat="false" ht="16.5" hidden="false" customHeight="true" outlineLevel="0" collapsed="false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customFormat="false" ht="16.5" hidden="false" customHeight="true" outlineLevel="0" collapsed="false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customFormat="false" ht="16.5" hidden="false" customHeight="true" outlineLevel="0" collapsed="false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customFormat="false" ht="16.5" hidden="false" customHeight="true" outlineLevel="0" collapsed="false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customFormat="false" ht="16.5" hidden="false" customHeight="true" outlineLevel="0" collapsed="false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customFormat="false" ht="16.5" hidden="false" customHeight="true" outlineLevel="0" collapsed="false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customFormat="false" ht="16.5" hidden="false" customHeight="true" outlineLevel="0" collapsed="false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customFormat="false" ht="16.5" hidden="false" customHeight="true" outlineLevel="0" collapsed="false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customFormat="false" ht="16.5" hidden="false" customHeight="true" outlineLevel="0" collapsed="false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customFormat="false" ht="16.5" hidden="false" customHeight="true" outlineLevel="0" collapsed="false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customFormat="false" ht="16.5" hidden="false" customHeight="true" outlineLevel="0" collapsed="false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customFormat="false" ht="16.5" hidden="false" customHeight="true" outlineLevel="0" collapsed="false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customFormat="false" ht="16.5" hidden="false" customHeight="true" outlineLevel="0" collapsed="false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customFormat="false" ht="16.5" hidden="false" customHeight="true" outlineLevel="0" collapsed="false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customFormat="false" ht="16.5" hidden="false" customHeight="true" outlineLevel="0" collapsed="false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customFormat="false" ht="16.5" hidden="false" customHeight="true" outlineLevel="0" collapsed="false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customFormat="false" ht="16.5" hidden="false" customHeight="true" outlineLevel="0" collapsed="false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customFormat="false" ht="16.5" hidden="false" customHeight="true" outlineLevel="0" collapsed="false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customFormat="false" ht="16.5" hidden="false" customHeight="true" outlineLevel="0" collapsed="false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customFormat="false" ht="16.5" hidden="false" customHeight="true" outlineLevel="0" collapsed="false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customFormat="false" ht="16.5" hidden="false" customHeight="true" outlineLevel="0" collapsed="false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customFormat="false" ht="16.5" hidden="false" customHeight="true" outlineLevel="0" collapsed="false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customFormat="false" ht="16.5" hidden="false" customHeight="true" outlineLevel="0" collapsed="false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customFormat="false" ht="16.5" hidden="false" customHeight="true" outlineLevel="0" collapsed="false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customFormat="false" ht="16.5" hidden="false" customHeight="true" outlineLevel="0" collapsed="false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customFormat="false" ht="16.5" hidden="false" customHeight="true" outlineLevel="0" collapsed="false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customFormat="false" ht="16.5" hidden="false" customHeight="true" outlineLevel="0" collapsed="false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customFormat="false" ht="16.5" hidden="false" customHeight="true" outlineLevel="0" collapsed="false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customFormat="false" ht="16.5" hidden="false" customHeight="true" outlineLevel="0" collapsed="false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customFormat="false" ht="16.5" hidden="false" customHeight="true" outlineLevel="0" collapsed="false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customFormat="false" ht="16.5" hidden="false" customHeight="true" outlineLevel="0" collapsed="false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customFormat="false" ht="16.5" hidden="false" customHeight="true" outlineLevel="0" collapsed="false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customFormat="false" ht="16.5" hidden="false" customHeight="true" outlineLevel="0" collapsed="false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customFormat="false" ht="16.5" hidden="false" customHeight="true" outlineLevel="0" collapsed="false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customFormat="false" ht="16.5" hidden="false" customHeight="true" outlineLevel="0" collapsed="false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customFormat="false" ht="16.5" hidden="false" customHeight="true" outlineLevel="0" collapsed="false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customFormat="false" ht="16.5" hidden="false" customHeight="true" outlineLevel="0" collapsed="false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customFormat="false" ht="16.5" hidden="false" customHeight="true" outlineLevel="0" collapsed="false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customFormat="false" ht="16.5" hidden="false" customHeight="true" outlineLevel="0" collapsed="false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customFormat="false" ht="16.5" hidden="false" customHeight="true" outlineLevel="0" collapsed="false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customFormat="false" ht="16.5" hidden="false" customHeight="true" outlineLevel="0" collapsed="false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customFormat="false" ht="16.5" hidden="false" customHeight="true" outlineLevel="0" collapsed="false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customFormat="false" ht="16.5" hidden="false" customHeight="true" outlineLevel="0" collapsed="false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customFormat="false" ht="16.5" hidden="false" customHeight="true" outlineLevel="0" collapsed="false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customFormat="false" ht="16.5" hidden="false" customHeight="true" outlineLevel="0" collapsed="false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customFormat="false" ht="16.5" hidden="false" customHeight="true" outlineLevel="0" collapsed="false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customFormat="false" ht="16.5" hidden="false" customHeight="true" outlineLevel="0" collapsed="false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customFormat="false" ht="16.5" hidden="false" customHeight="true" outlineLevel="0" collapsed="false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customFormat="false" ht="16.5" hidden="false" customHeight="true" outlineLevel="0" collapsed="false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customFormat="false" ht="16.5" hidden="false" customHeight="true" outlineLevel="0" collapsed="false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customFormat="false" ht="16.5" hidden="false" customHeight="true" outlineLevel="0" collapsed="false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customFormat="false" ht="16.5" hidden="false" customHeight="true" outlineLevel="0" collapsed="false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customFormat="false" ht="16.5" hidden="false" customHeight="true" outlineLevel="0" collapsed="false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customFormat="false" ht="16.5" hidden="false" customHeight="true" outlineLevel="0" collapsed="false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customFormat="false" ht="16.5" hidden="false" customHeight="true" outlineLevel="0" collapsed="false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customFormat="false" ht="16.5" hidden="false" customHeight="true" outlineLevel="0" collapsed="false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customFormat="false" ht="16.5" hidden="false" customHeight="true" outlineLevel="0" collapsed="false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customFormat="false" ht="16.5" hidden="false" customHeight="true" outlineLevel="0" collapsed="false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customFormat="false" ht="16.5" hidden="false" customHeight="true" outlineLevel="0" collapsed="false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customFormat="false" ht="16.5" hidden="false" customHeight="true" outlineLevel="0" collapsed="false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customFormat="false" ht="16.5" hidden="false" customHeight="true" outlineLevel="0" collapsed="false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customFormat="false" ht="16.5" hidden="false" customHeight="true" outlineLevel="0" collapsed="false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customFormat="false" ht="16.5" hidden="false" customHeight="true" outlineLevel="0" collapsed="false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customFormat="false" ht="16.5" hidden="false" customHeight="true" outlineLevel="0" collapsed="false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customFormat="false" ht="16.5" hidden="false" customHeight="true" outlineLevel="0" collapsed="false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customFormat="false" ht="16.5" hidden="false" customHeight="true" outlineLevel="0" collapsed="false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customFormat="false" ht="16.5" hidden="false" customHeight="true" outlineLevel="0" collapsed="false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customFormat="false" ht="16.5" hidden="false" customHeight="true" outlineLevel="0" collapsed="false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customFormat="false" ht="16.5" hidden="false" customHeight="true" outlineLevel="0" collapsed="false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customFormat="false" ht="16.5" hidden="false" customHeight="true" outlineLevel="0" collapsed="false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customFormat="false" ht="16.5" hidden="false" customHeight="true" outlineLevel="0" collapsed="false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customFormat="false" ht="16.5" hidden="false" customHeight="true" outlineLevel="0" collapsed="false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customFormat="false" ht="16.5" hidden="false" customHeight="true" outlineLevel="0" collapsed="false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customFormat="false" ht="16.5" hidden="false" customHeight="true" outlineLevel="0" collapsed="false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customFormat="false" ht="16.5" hidden="false" customHeight="true" outlineLevel="0" collapsed="false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customFormat="false" ht="16.5" hidden="false" customHeight="true" outlineLevel="0" collapsed="false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customFormat="false" ht="16.5" hidden="false" customHeight="true" outlineLevel="0" collapsed="false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customFormat="false" ht="16.5" hidden="false" customHeight="true" outlineLevel="0" collapsed="false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customFormat="false" ht="16.5" hidden="false" customHeight="true" outlineLevel="0" collapsed="false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customFormat="false" ht="16.5" hidden="false" customHeight="true" outlineLevel="0" collapsed="false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customFormat="false" ht="16.5" hidden="false" customHeight="true" outlineLevel="0" collapsed="false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customFormat="false" ht="16.5" hidden="false" customHeight="true" outlineLevel="0" collapsed="false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customFormat="false" ht="16.5" hidden="false" customHeight="true" outlineLevel="0" collapsed="false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customFormat="false" ht="16.5" hidden="false" customHeight="true" outlineLevel="0" collapsed="false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customFormat="false" ht="16.5" hidden="false" customHeight="true" outlineLevel="0" collapsed="false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customFormat="false" ht="16.5" hidden="false" customHeight="true" outlineLevel="0" collapsed="false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customFormat="false" ht="16.5" hidden="false" customHeight="true" outlineLevel="0" collapsed="false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customFormat="false" ht="16.5" hidden="false" customHeight="true" outlineLevel="0" collapsed="false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customFormat="false" ht="16.5" hidden="false" customHeight="true" outlineLevel="0" collapsed="false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customFormat="false" ht="16.5" hidden="false" customHeight="true" outlineLevel="0" collapsed="false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customFormat="false" ht="16.5" hidden="false" customHeight="true" outlineLevel="0" collapsed="false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customFormat="false" ht="16.5" hidden="false" customHeight="true" outlineLevel="0" collapsed="false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customFormat="false" ht="16.5" hidden="false" customHeight="true" outlineLevel="0" collapsed="false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customFormat="false" ht="16.5" hidden="false" customHeight="true" outlineLevel="0" collapsed="false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customFormat="false" ht="16.5" hidden="false" customHeight="true" outlineLevel="0" collapsed="false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customFormat="false" ht="16.5" hidden="false" customHeight="true" outlineLevel="0" collapsed="false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customFormat="false" ht="16.5" hidden="false" customHeight="true" outlineLevel="0" collapsed="false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customFormat="false" ht="16.5" hidden="false" customHeight="true" outlineLevel="0" collapsed="false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customFormat="false" ht="16.5" hidden="false" customHeight="true" outlineLevel="0" collapsed="false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customFormat="false" ht="16.5" hidden="false" customHeight="true" outlineLevel="0" collapsed="false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customFormat="false" ht="16.5" hidden="false" customHeight="true" outlineLevel="0" collapsed="false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customFormat="false" ht="16.5" hidden="false" customHeight="true" outlineLevel="0" collapsed="false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customFormat="false" ht="16.5" hidden="false" customHeight="true" outlineLevel="0" collapsed="false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customFormat="false" ht="16.5" hidden="false" customHeight="true" outlineLevel="0" collapsed="false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customFormat="false" ht="16.5" hidden="false" customHeight="true" outlineLevel="0" collapsed="false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customFormat="false" ht="16.5" hidden="false" customHeight="true" outlineLevel="0" collapsed="false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customFormat="false" ht="16.5" hidden="false" customHeight="true" outlineLevel="0" collapsed="false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customFormat="false" ht="16.5" hidden="false" customHeight="true" outlineLevel="0" collapsed="false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customFormat="false" ht="16.5" hidden="false" customHeight="true" outlineLevel="0" collapsed="false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customFormat="false" ht="16.5" hidden="false" customHeight="true" outlineLevel="0" collapsed="false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customFormat="false" ht="16.5" hidden="false" customHeight="true" outlineLevel="0" collapsed="false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customFormat="false" ht="16.5" hidden="false" customHeight="true" outlineLevel="0" collapsed="false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customFormat="false" ht="16.5" hidden="false" customHeight="true" outlineLevel="0" collapsed="false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customFormat="false" ht="16.5" hidden="false" customHeight="true" outlineLevel="0" collapsed="false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customFormat="false" ht="16.5" hidden="false" customHeight="true" outlineLevel="0" collapsed="false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customFormat="false" ht="16.5" hidden="false" customHeight="true" outlineLevel="0" collapsed="false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customFormat="false" ht="16.5" hidden="false" customHeight="true" outlineLevel="0" collapsed="false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customFormat="false" ht="16.5" hidden="false" customHeight="true" outlineLevel="0" collapsed="false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customFormat="false" ht="16.5" hidden="false" customHeight="true" outlineLevel="0" collapsed="false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customFormat="false" ht="16.5" hidden="false" customHeight="true" outlineLevel="0" collapsed="false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customFormat="false" ht="16.5" hidden="false" customHeight="true" outlineLevel="0" collapsed="false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customFormat="false" ht="16.5" hidden="false" customHeight="true" outlineLevel="0" collapsed="false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customFormat="false" ht="16.5" hidden="false" customHeight="true" outlineLevel="0" collapsed="false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customFormat="false" ht="16.5" hidden="false" customHeight="true" outlineLevel="0" collapsed="false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customFormat="false" ht="16.5" hidden="false" customHeight="true" outlineLevel="0" collapsed="false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customFormat="false" ht="16.5" hidden="false" customHeight="true" outlineLevel="0" collapsed="false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customFormat="false" ht="16.5" hidden="false" customHeight="true" outlineLevel="0" collapsed="false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customFormat="false" ht="16.5" hidden="false" customHeight="true" outlineLevel="0" collapsed="false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customFormat="false" ht="16.5" hidden="false" customHeight="true" outlineLevel="0" collapsed="false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customFormat="false" ht="16.5" hidden="false" customHeight="true" outlineLevel="0" collapsed="false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customFormat="false" ht="16.5" hidden="false" customHeight="true" outlineLevel="0" collapsed="false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customFormat="false" ht="16.5" hidden="false" customHeight="true" outlineLevel="0" collapsed="false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customFormat="false" ht="16.5" hidden="false" customHeight="true" outlineLevel="0" collapsed="false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customFormat="false" ht="16.5" hidden="false" customHeight="true" outlineLevel="0" collapsed="false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customFormat="false" ht="16.5" hidden="false" customHeight="true" outlineLevel="0" collapsed="false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customFormat="false" ht="16.5" hidden="false" customHeight="true" outlineLevel="0" collapsed="false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customFormat="false" ht="16.5" hidden="false" customHeight="true" outlineLevel="0" collapsed="false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customFormat="false" ht="16.5" hidden="false" customHeight="true" outlineLevel="0" collapsed="false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customFormat="false" ht="16.5" hidden="false" customHeight="true" outlineLevel="0" collapsed="false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customFormat="false" ht="16.5" hidden="false" customHeight="true" outlineLevel="0" collapsed="false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customFormat="false" ht="16.5" hidden="false" customHeight="true" outlineLevel="0" collapsed="false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customFormat="false" ht="16.5" hidden="false" customHeight="true" outlineLevel="0" collapsed="false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customFormat="false" ht="16.5" hidden="false" customHeight="true" outlineLevel="0" collapsed="false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customFormat="false" ht="16.5" hidden="false" customHeight="true" outlineLevel="0" collapsed="false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customFormat="false" ht="16.5" hidden="false" customHeight="true" outlineLevel="0" collapsed="false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customFormat="false" ht="16.5" hidden="false" customHeight="true" outlineLevel="0" collapsed="false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customFormat="false" ht="16.5" hidden="false" customHeight="true" outlineLevel="0" collapsed="false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customFormat="false" ht="16.5" hidden="false" customHeight="true" outlineLevel="0" collapsed="false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customFormat="false" ht="16.5" hidden="false" customHeight="true" outlineLevel="0" collapsed="false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customFormat="false" ht="16.5" hidden="false" customHeight="true" outlineLevel="0" collapsed="false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customFormat="false" ht="16.5" hidden="false" customHeight="true" outlineLevel="0" collapsed="false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customFormat="false" ht="16.5" hidden="false" customHeight="true" outlineLevel="0" collapsed="false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customFormat="false" ht="16.5" hidden="false" customHeight="true" outlineLevel="0" collapsed="false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customFormat="false" ht="16.5" hidden="false" customHeight="true" outlineLevel="0" collapsed="false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customFormat="false" ht="16.5" hidden="false" customHeight="true" outlineLevel="0" collapsed="false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customFormat="false" ht="16.5" hidden="false" customHeight="true" outlineLevel="0" collapsed="false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customFormat="false" ht="16.5" hidden="false" customHeight="true" outlineLevel="0" collapsed="false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customFormat="false" ht="16.5" hidden="false" customHeight="true" outlineLevel="0" collapsed="false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customFormat="false" ht="16.5" hidden="false" customHeight="true" outlineLevel="0" collapsed="false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customFormat="false" ht="16.5" hidden="false" customHeight="true" outlineLevel="0" collapsed="false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customFormat="false" ht="16.5" hidden="false" customHeight="true" outlineLevel="0" collapsed="false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customFormat="false" ht="16.5" hidden="false" customHeight="true" outlineLevel="0" collapsed="false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customFormat="false" ht="16.5" hidden="false" customHeight="true" outlineLevel="0" collapsed="false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customFormat="false" ht="16.5" hidden="false" customHeight="true" outlineLevel="0" collapsed="false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customFormat="false" ht="16.5" hidden="false" customHeight="true" outlineLevel="0" collapsed="false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customFormat="false" ht="16.5" hidden="false" customHeight="true" outlineLevel="0" collapsed="false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customFormat="false" ht="16.5" hidden="false" customHeight="true" outlineLevel="0" collapsed="false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customFormat="false" ht="16.5" hidden="false" customHeight="true" outlineLevel="0" collapsed="false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customFormat="false" ht="16.5" hidden="false" customHeight="true" outlineLevel="0" collapsed="false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customFormat="false" ht="16.5" hidden="false" customHeight="true" outlineLevel="0" collapsed="false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customFormat="false" ht="16.5" hidden="false" customHeight="true" outlineLevel="0" collapsed="false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customFormat="false" ht="16.5" hidden="false" customHeight="true" outlineLevel="0" collapsed="false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customFormat="false" ht="16.5" hidden="false" customHeight="true" outlineLevel="0" collapsed="false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customFormat="false" ht="16.5" hidden="false" customHeight="true" outlineLevel="0" collapsed="false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customFormat="false" ht="16.5" hidden="false" customHeight="true" outlineLevel="0" collapsed="false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customFormat="false" ht="16.5" hidden="false" customHeight="true" outlineLevel="0" collapsed="false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customFormat="false" ht="16.5" hidden="false" customHeight="true" outlineLevel="0" collapsed="false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customFormat="false" ht="16.5" hidden="false" customHeight="true" outlineLevel="0" collapsed="false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customFormat="false" ht="16.5" hidden="false" customHeight="true" outlineLevel="0" collapsed="false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customFormat="false" ht="16.5" hidden="false" customHeight="true" outlineLevel="0" collapsed="false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customFormat="false" ht="16.5" hidden="false" customHeight="true" outlineLevel="0" collapsed="false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customFormat="false" ht="16.5" hidden="false" customHeight="true" outlineLevel="0" collapsed="false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customFormat="false" ht="16.5" hidden="false" customHeight="true" outlineLevel="0" collapsed="false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customFormat="false" ht="16.5" hidden="false" customHeight="true" outlineLevel="0" collapsed="false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customFormat="false" ht="16.5" hidden="false" customHeight="true" outlineLevel="0" collapsed="false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customFormat="false" ht="16.5" hidden="false" customHeight="true" outlineLevel="0" collapsed="false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customFormat="false" ht="16.5" hidden="false" customHeight="true" outlineLevel="0" collapsed="false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customFormat="false" ht="16.5" hidden="false" customHeight="true" outlineLevel="0" collapsed="false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customFormat="false" ht="16.5" hidden="false" customHeight="true" outlineLevel="0" collapsed="false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customFormat="false" ht="16.5" hidden="false" customHeight="true" outlineLevel="0" collapsed="false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customFormat="false" ht="16.5" hidden="false" customHeight="true" outlineLevel="0" collapsed="false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customFormat="false" ht="16.5" hidden="false" customHeight="true" outlineLevel="0" collapsed="false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customFormat="false" ht="16.5" hidden="false" customHeight="true" outlineLevel="0" collapsed="false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customFormat="false" ht="16.5" hidden="false" customHeight="true" outlineLevel="0" collapsed="false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customFormat="false" ht="16.5" hidden="false" customHeight="true" outlineLevel="0" collapsed="false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customFormat="false" ht="16.5" hidden="false" customHeight="true" outlineLevel="0" collapsed="false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customFormat="false" ht="16.5" hidden="false" customHeight="true" outlineLevel="0" collapsed="false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customFormat="false" ht="16.5" hidden="false" customHeight="true" outlineLevel="0" collapsed="false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customFormat="false" ht="16.5" hidden="false" customHeight="true" outlineLevel="0" collapsed="false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customFormat="false" ht="16.5" hidden="false" customHeight="true" outlineLevel="0" collapsed="false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customFormat="false" ht="16.5" hidden="false" customHeight="true" outlineLevel="0" collapsed="false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customFormat="false" ht="16.5" hidden="false" customHeight="true" outlineLevel="0" collapsed="false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customFormat="false" ht="16.5" hidden="false" customHeight="true" outlineLevel="0" collapsed="false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customFormat="false" ht="16.5" hidden="false" customHeight="true" outlineLevel="0" collapsed="false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customFormat="false" ht="16.5" hidden="false" customHeight="true" outlineLevel="0" collapsed="false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customFormat="false" ht="16.5" hidden="false" customHeight="true" outlineLevel="0" collapsed="false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customFormat="false" ht="16.5" hidden="false" customHeight="true" outlineLevel="0" collapsed="false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customFormat="false" ht="16.5" hidden="false" customHeight="true" outlineLevel="0" collapsed="false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customFormat="false" ht="16.5" hidden="false" customHeight="true" outlineLevel="0" collapsed="false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customFormat="false" ht="16.5" hidden="false" customHeight="true" outlineLevel="0" collapsed="false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customFormat="false" ht="16.5" hidden="false" customHeight="true" outlineLevel="0" collapsed="false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customFormat="false" ht="16.5" hidden="false" customHeight="true" outlineLevel="0" collapsed="false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customFormat="false" ht="16.5" hidden="false" customHeight="true" outlineLevel="0" collapsed="false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customFormat="false" ht="16.5" hidden="false" customHeight="true" outlineLevel="0" collapsed="false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customFormat="false" ht="16.5" hidden="false" customHeight="true" outlineLevel="0" collapsed="false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customFormat="false" ht="16.5" hidden="false" customHeight="true" outlineLevel="0" collapsed="false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customFormat="false" ht="16.5" hidden="false" customHeight="true" outlineLevel="0" collapsed="false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customFormat="false" ht="16.5" hidden="false" customHeight="true" outlineLevel="0" collapsed="false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customFormat="false" ht="16.5" hidden="false" customHeight="true" outlineLevel="0" collapsed="false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customFormat="false" ht="16.5" hidden="false" customHeight="true" outlineLevel="0" collapsed="false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customFormat="false" ht="16.5" hidden="false" customHeight="true" outlineLevel="0" collapsed="false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customFormat="false" ht="16.5" hidden="false" customHeight="true" outlineLevel="0" collapsed="false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customFormat="false" ht="16.5" hidden="false" customHeight="true" outlineLevel="0" collapsed="false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customFormat="false" ht="16.5" hidden="false" customHeight="true" outlineLevel="0" collapsed="false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customFormat="false" ht="16.5" hidden="false" customHeight="true" outlineLevel="0" collapsed="false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customFormat="false" ht="16.5" hidden="false" customHeight="true" outlineLevel="0" collapsed="false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customFormat="false" ht="16.5" hidden="false" customHeight="true" outlineLevel="0" collapsed="false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customFormat="false" ht="16.5" hidden="false" customHeight="true" outlineLevel="0" collapsed="false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customFormat="false" ht="16.5" hidden="false" customHeight="true" outlineLevel="0" collapsed="false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customFormat="false" ht="16.5" hidden="false" customHeight="true" outlineLevel="0" collapsed="false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customFormat="false" ht="16.5" hidden="false" customHeight="true" outlineLevel="0" collapsed="false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customFormat="false" ht="16.5" hidden="false" customHeight="true" outlineLevel="0" collapsed="false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customFormat="false" ht="16.5" hidden="false" customHeight="true" outlineLevel="0" collapsed="false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customFormat="false" ht="16.5" hidden="false" customHeight="true" outlineLevel="0" collapsed="false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customFormat="false" ht="16.5" hidden="false" customHeight="true" outlineLevel="0" collapsed="false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customFormat="false" ht="16.5" hidden="false" customHeight="true" outlineLevel="0" collapsed="false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customFormat="false" ht="16.5" hidden="false" customHeight="true" outlineLevel="0" collapsed="false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customFormat="false" ht="16.5" hidden="false" customHeight="true" outlineLevel="0" collapsed="false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customFormat="false" ht="16.5" hidden="false" customHeight="true" outlineLevel="0" collapsed="false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customFormat="false" ht="16.5" hidden="false" customHeight="true" outlineLevel="0" collapsed="false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customFormat="false" ht="16.5" hidden="false" customHeight="true" outlineLevel="0" collapsed="false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customFormat="false" ht="16.5" hidden="false" customHeight="true" outlineLevel="0" collapsed="false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customFormat="false" ht="16.5" hidden="false" customHeight="true" outlineLevel="0" collapsed="false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customFormat="false" ht="16.5" hidden="false" customHeight="true" outlineLevel="0" collapsed="false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customFormat="false" ht="16.5" hidden="false" customHeight="true" outlineLevel="0" collapsed="false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customFormat="false" ht="16.5" hidden="false" customHeight="true" outlineLevel="0" collapsed="false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customFormat="false" ht="16.5" hidden="false" customHeight="true" outlineLevel="0" collapsed="false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customFormat="false" ht="16.5" hidden="false" customHeight="true" outlineLevel="0" collapsed="false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customFormat="false" ht="16.5" hidden="false" customHeight="true" outlineLevel="0" collapsed="false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customFormat="false" ht="16.5" hidden="false" customHeight="true" outlineLevel="0" collapsed="false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customFormat="false" ht="16.5" hidden="false" customHeight="true" outlineLevel="0" collapsed="false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customFormat="false" ht="16.5" hidden="false" customHeight="true" outlineLevel="0" collapsed="false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customFormat="false" ht="16.5" hidden="false" customHeight="true" outlineLevel="0" collapsed="false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customFormat="false" ht="16.5" hidden="false" customHeight="true" outlineLevel="0" collapsed="false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customFormat="false" ht="16.5" hidden="false" customHeight="true" outlineLevel="0" collapsed="false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customFormat="false" ht="16.5" hidden="false" customHeight="true" outlineLevel="0" collapsed="false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customFormat="false" ht="16.5" hidden="false" customHeight="true" outlineLevel="0" collapsed="false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customFormat="false" ht="16.5" hidden="false" customHeight="true" outlineLevel="0" collapsed="false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customFormat="false" ht="16.5" hidden="false" customHeight="true" outlineLevel="0" collapsed="false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customFormat="false" ht="16.5" hidden="false" customHeight="true" outlineLevel="0" collapsed="false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customFormat="false" ht="16.5" hidden="false" customHeight="true" outlineLevel="0" collapsed="false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customFormat="false" ht="16.5" hidden="false" customHeight="true" outlineLevel="0" collapsed="false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customFormat="false" ht="16.5" hidden="false" customHeight="true" outlineLevel="0" collapsed="false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customFormat="false" ht="16.5" hidden="false" customHeight="true" outlineLevel="0" collapsed="false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customFormat="false" ht="16.5" hidden="false" customHeight="true" outlineLevel="0" collapsed="false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customFormat="false" ht="16.5" hidden="false" customHeight="true" outlineLevel="0" collapsed="false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customFormat="false" ht="16.5" hidden="false" customHeight="true" outlineLevel="0" collapsed="false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customFormat="false" ht="16.5" hidden="false" customHeight="true" outlineLevel="0" collapsed="false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customFormat="false" ht="16.5" hidden="false" customHeight="true" outlineLevel="0" collapsed="false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customFormat="false" ht="16.5" hidden="false" customHeight="true" outlineLevel="0" collapsed="false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customFormat="false" ht="16.5" hidden="false" customHeight="true" outlineLevel="0" collapsed="false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customFormat="false" ht="16.5" hidden="false" customHeight="true" outlineLevel="0" collapsed="false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customFormat="false" ht="16.5" hidden="false" customHeight="true" outlineLevel="0" collapsed="false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customFormat="false" ht="16.5" hidden="false" customHeight="true" outlineLevel="0" collapsed="false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customFormat="false" ht="16.5" hidden="false" customHeight="true" outlineLevel="0" collapsed="false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customFormat="false" ht="16.5" hidden="false" customHeight="true" outlineLevel="0" collapsed="false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customFormat="false" ht="16.5" hidden="false" customHeight="true" outlineLevel="0" collapsed="false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customFormat="false" ht="16.5" hidden="false" customHeight="true" outlineLevel="0" collapsed="false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customFormat="false" ht="16.5" hidden="false" customHeight="true" outlineLevel="0" collapsed="false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customFormat="false" ht="16.5" hidden="false" customHeight="true" outlineLevel="0" collapsed="false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customFormat="false" ht="16.5" hidden="false" customHeight="true" outlineLevel="0" collapsed="false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customFormat="false" ht="16.5" hidden="false" customHeight="true" outlineLevel="0" collapsed="false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customFormat="false" ht="16.5" hidden="false" customHeight="true" outlineLevel="0" collapsed="false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customFormat="false" ht="16.5" hidden="false" customHeight="true" outlineLevel="0" collapsed="false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customFormat="false" ht="16.5" hidden="false" customHeight="true" outlineLevel="0" collapsed="false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customFormat="false" ht="16.5" hidden="false" customHeight="true" outlineLevel="0" collapsed="false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customFormat="false" ht="16.5" hidden="false" customHeight="true" outlineLevel="0" collapsed="false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customFormat="false" ht="16.5" hidden="false" customHeight="true" outlineLevel="0" collapsed="false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customFormat="false" ht="16.5" hidden="false" customHeight="true" outlineLevel="0" collapsed="false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customFormat="false" ht="16.5" hidden="false" customHeight="true" outlineLevel="0" collapsed="false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customFormat="false" ht="16.5" hidden="false" customHeight="true" outlineLevel="0" collapsed="false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customFormat="false" ht="16.5" hidden="false" customHeight="true" outlineLevel="0" collapsed="false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customFormat="false" ht="16.5" hidden="false" customHeight="true" outlineLevel="0" collapsed="false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customFormat="false" ht="16.5" hidden="false" customHeight="true" outlineLevel="0" collapsed="false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customFormat="false" ht="16.5" hidden="false" customHeight="true" outlineLevel="0" collapsed="false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customFormat="false" ht="16.5" hidden="false" customHeight="true" outlineLevel="0" collapsed="false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customFormat="false" ht="16.5" hidden="false" customHeight="true" outlineLevel="0" collapsed="false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customFormat="false" ht="16.5" hidden="false" customHeight="true" outlineLevel="0" collapsed="false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customFormat="false" ht="16.5" hidden="false" customHeight="true" outlineLevel="0" collapsed="false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customFormat="false" ht="16.5" hidden="false" customHeight="true" outlineLevel="0" collapsed="false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customFormat="false" ht="16.5" hidden="false" customHeight="true" outlineLevel="0" collapsed="false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customFormat="false" ht="16.5" hidden="false" customHeight="true" outlineLevel="0" collapsed="false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customFormat="false" ht="16.5" hidden="false" customHeight="true" outlineLevel="0" collapsed="false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customFormat="false" ht="16.5" hidden="false" customHeight="true" outlineLevel="0" collapsed="false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customFormat="false" ht="16.5" hidden="false" customHeight="true" outlineLevel="0" collapsed="false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customFormat="false" ht="16.5" hidden="false" customHeight="true" outlineLevel="0" collapsed="false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customFormat="false" ht="16.5" hidden="false" customHeight="true" outlineLevel="0" collapsed="false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customFormat="false" ht="16.5" hidden="false" customHeight="true" outlineLevel="0" collapsed="false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customFormat="false" ht="16.5" hidden="false" customHeight="true" outlineLevel="0" collapsed="false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customFormat="false" ht="16.5" hidden="false" customHeight="true" outlineLevel="0" collapsed="false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customFormat="false" ht="16.5" hidden="false" customHeight="true" outlineLevel="0" collapsed="false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customFormat="false" ht="16.5" hidden="false" customHeight="true" outlineLevel="0" collapsed="false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customFormat="false" ht="16.5" hidden="false" customHeight="true" outlineLevel="0" collapsed="false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customFormat="false" ht="16.5" hidden="false" customHeight="true" outlineLevel="0" collapsed="false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customFormat="false" ht="16.5" hidden="false" customHeight="true" outlineLevel="0" collapsed="false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customFormat="false" ht="16.5" hidden="false" customHeight="true" outlineLevel="0" collapsed="false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customFormat="false" ht="16.5" hidden="false" customHeight="true" outlineLevel="0" collapsed="false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customFormat="false" ht="16.5" hidden="false" customHeight="true" outlineLevel="0" collapsed="false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customFormat="false" ht="16.5" hidden="false" customHeight="true" outlineLevel="0" collapsed="false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customFormat="false" ht="16.5" hidden="false" customHeight="true" outlineLevel="0" collapsed="false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customFormat="false" ht="16.5" hidden="false" customHeight="true" outlineLevel="0" collapsed="false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customFormat="false" ht="16.5" hidden="false" customHeight="true" outlineLevel="0" collapsed="false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customFormat="false" ht="16.5" hidden="false" customHeight="true" outlineLevel="0" collapsed="false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customFormat="false" ht="16.5" hidden="false" customHeight="true" outlineLevel="0" collapsed="false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customFormat="false" ht="16.5" hidden="false" customHeight="true" outlineLevel="0" collapsed="false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customFormat="false" ht="16.5" hidden="false" customHeight="true" outlineLevel="0" collapsed="false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customFormat="false" ht="16.5" hidden="false" customHeight="true" outlineLevel="0" collapsed="false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customFormat="false" ht="16.5" hidden="false" customHeight="true" outlineLevel="0" collapsed="false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customFormat="false" ht="16.5" hidden="false" customHeight="true" outlineLevel="0" collapsed="false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customFormat="false" ht="16.5" hidden="false" customHeight="true" outlineLevel="0" collapsed="false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customFormat="false" ht="16.5" hidden="false" customHeight="true" outlineLevel="0" collapsed="false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customFormat="false" ht="16.5" hidden="false" customHeight="true" outlineLevel="0" collapsed="false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customFormat="false" ht="16.5" hidden="false" customHeight="true" outlineLevel="0" collapsed="false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customFormat="false" ht="16.5" hidden="false" customHeight="true" outlineLevel="0" collapsed="false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customFormat="false" ht="16.5" hidden="false" customHeight="true" outlineLevel="0" collapsed="false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customFormat="false" ht="16.5" hidden="false" customHeight="true" outlineLevel="0" collapsed="false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customFormat="false" ht="16.5" hidden="false" customHeight="true" outlineLevel="0" collapsed="false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customFormat="false" ht="16.5" hidden="false" customHeight="true" outlineLevel="0" collapsed="false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customFormat="false" ht="16.5" hidden="false" customHeight="true" outlineLevel="0" collapsed="false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customFormat="false" ht="16.5" hidden="false" customHeight="true" outlineLevel="0" collapsed="false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customFormat="false" ht="16.5" hidden="false" customHeight="true" outlineLevel="0" collapsed="false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customFormat="false" ht="16.5" hidden="false" customHeight="true" outlineLevel="0" collapsed="false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customFormat="false" ht="16.5" hidden="false" customHeight="true" outlineLevel="0" collapsed="false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customFormat="false" ht="16.5" hidden="false" customHeight="true" outlineLevel="0" collapsed="false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customFormat="false" ht="16.5" hidden="false" customHeight="true" outlineLevel="0" collapsed="false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customFormat="false" ht="16.5" hidden="false" customHeight="true" outlineLevel="0" collapsed="false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customFormat="false" ht="16.5" hidden="false" customHeight="true" outlineLevel="0" collapsed="false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customFormat="false" ht="16.5" hidden="false" customHeight="true" outlineLevel="0" collapsed="false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customFormat="false" ht="16.5" hidden="false" customHeight="true" outlineLevel="0" collapsed="false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customFormat="false" ht="16.5" hidden="false" customHeight="true" outlineLevel="0" collapsed="false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customFormat="false" ht="16.5" hidden="false" customHeight="true" outlineLevel="0" collapsed="false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customFormat="false" ht="16.5" hidden="false" customHeight="true" outlineLevel="0" collapsed="false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customFormat="false" ht="16.5" hidden="false" customHeight="true" outlineLevel="0" collapsed="false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customFormat="false" ht="16.5" hidden="false" customHeight="true" outlineLevel="0" collapsed="false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customFormat="false" ht="16.5" hidden="false" customHeight="true" outlineLevel="0" collapsed="false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customFormat="false" ht="16.5" hidden="false" customHeight="true" outlineLevel="0" collapsed="false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customFormat="false" ht="16.5" hidden="false" customHeight="true" outlineLevel="0" collapsed="false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customFormat="false" ht="16.5" hidden="false" customHeight="true" outlineLevel="0" collapsed="false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customFormat="false" ht="16.5" hidden="false" customHeight="true" outlineLevel="0" collapsed="false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customFormat="false" ht="16.5" hidden="false" customHeight="true" outlineLevel="0" collapsed="false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customFormat="false" ht="16.5" hidden="false" customHeight="true" outlineLevel="0" collapsed="false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customFormat="false" ht="16.5" hidden="false" customHeight="true" outlineLevel="0" collapsed="false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customFormat="false" ht="16.5" hidden="false" customHeight="true" outlineLevel="0" collapsed="false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customFormat="false" ht="16.5" hidden="false" customHeight="true" outlineLevel="0" collapsed="false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customFormat="false" ht="16.5" hidden="false" customHeight="true" outlineLevel="0" collapsed="false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customFormat="false" ht="16.5" hidden="false" customHeight="true" outlineLevel="0" collapsed="false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customFormat="false" ht="16.5" hidden="false" customHeight="true" outlineLevel="0" collapsed="false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customFormat="false" ht="16.5" hidden="false" customHeight="true" outlineLevel="0" collapsed="false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customFormat="false" ht="16.5" hidden="false" customHeight="true" outlineLevel="0" collapsed="false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customFormat="false" ht="16.5" hidden="false" customHeight="true" outlineLevel="0" collapsed="false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customFormat="false" ht="16.5" hidden="false" customHeight="true" outlineLevel="0" collapsed="false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customFormat="false" ht="16.5" hidden="false" customHeight="true" outlineLevel="0" collapsed="false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customFormat="false" ht="16.5" hidden="false" customHeight="true" outlineLevel="0" collapsed="false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customFormat="false" ht="16.5" hidden="false" customHeight="true" outlineLevel="0" collapsed="false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customFormat="false" ht="16.5" hidden="false" customHeight="true" outlineLevel="0" collapsed="false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customFormat="false" ht="16.5" hidden="false" customHeight="true" outlineLevel="0" collapsed="false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customFormat="false" ht="16.5" hidden="false" customHeight="true" outlineLevel="0" collapsed="false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customFormat="false" ht="16.5" hidden="false" customHeight="true" outlineLevel="0" collapsed="false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customFormat="false" ht="16.5" hidden="false" customHeight="true" outlineLevel="0" collapsed="false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customFormat="false" ht="16.5" hidden="false" customHeight="true" outlineLevel="0" collapsed="false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customFormat="false" ht="16.5" hidden="false" customHeight="true" outlineLevel="0" collapsed="false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customFormat="false" ht="16.5" hidden="false" customHeight="true" outlineLevel="0" collapsed="false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customFormat="false" ht="16.5" hidden="false" customHeight="true" outlineLevel="0" collapsed="false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customFormat="false" ht="16.5" hidden="false" customHeight="true" outlineLevel="0" collapsed="false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customFormat="false" ht="16.5" hidden="false" customHeight="true" outlineLevel="0" collapsed="false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customFormat="false" ht="16.5" hidden="false" customHeight="true" outlineLevel="0" collapsed="false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customFormat="false" ht="16.5" hidden="false" customHeight="true" outlineLevel="0" collapsed="false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customFormat="false" ht="16.5" hidden="false" customHeight="true" outlineLevel="0" collapsed="false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customFormat="false" ht="16.5" hidden="false" customHeight="true" outlineLevel="0" collapsed="false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customFormat="false" ht="16.5" hidden="false" customHeight="true" outlineLevel="0" collapsed="false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customFormat="false" ht="16.5" hidden="false" customHeight="true" outlineLevel="0" collapsed="false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customFormat="false" ht="16.5" hidden="false" customHeight="true" outlineLevel="0" collapsed="false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customFormat="false" ht="16.5" hidden="false" customHeight="true" outlineLevel="0" collapsed="false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customFormat="false" ht="16.5" hidden="false" customHeight="true" outlineLevel="0" collapsed="false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customFormat="false" ht="16.5" hidden="false" customHeight="true" outlineLevel="0" collapsed="false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customFormat="false" ht="16.5" hidden="false" customHeight="true" outlineLevel="0" collapsed="false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customFormat="false" ht="16.5" hidden="false" customHeight="true" outlineLevel="0" collapsed="false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customFormat="false" ht="16.5" hidden="false" customHeight="true" outlineLevel="0" collapsed="false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customFormat="false" ht="16.5" hidden="false" customHeight="true" outlineLevel="0" collapsed="false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customFormat="false" ht="16.5" hidden="false" customHeight="true" outlineLevel="0" collapsed="false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customFormat="false" ht="16.5" hidden="false" customHeight="true" outlineLevel="0" collapsed="false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customFormat="false" ht="16.5" hidden="false" customHeight="true" outlineLevel="0" collapsed="false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customFormat="false" ht="16.5" hidden="false" customHeight="true" outlineLevel="0" collapsed="false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customFormat="false" ht="16.5" hidden="false" customHeight="true" outlineLevel="0" collapsed="false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customFormat="false" ht="16.5" hidden="false" customHeight="true" outlineLevel="0" collapsed="false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customFormat="false" ht="16.5" hidden="false" customHeight="true" outlineLevel="0" collapsed="false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customFormat="false" ht="16.5" hidden="false" customHeight="true" outlineLevel="0" collapsed="false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customFormat="false" ht="16.5" hidden="false" customHeight="true" outlineLevel="0" collapsed="false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customFormat="false" ht="16.5" hidden="false" customHeight="true" outlineLevel="0" collapsed="false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customFormat="false" ht="16.5" hidden="false" customHeight="true" outlineLevel="0" collapsed="false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customFormat="false" ht="16.5" hidden="false" customHeight="true" outlineLevel="0" collapsed="false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customFormat="false" ht="16.5" hidden="false" customHeight="true" outlineLevel="0" collapsed="false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customFormat="false" ht="16.5" hidden="false" customHeight="true" outlineLevel="0" collapsed="false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customFormat="false" ht="16.5" hidden="false" customHeight="true" outlineLevel="0" collapsed="false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customFormat="false" ht="16.5" hidden="false" customHeight="true" outlineLevel="0" collapsed="false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customFormat="false" ht="16.5" hidden="false" customHeight="true" outlineLevel="0" collapsed="false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customFormat="false" ht="16.5" hidden="false" customHeight="true" outlineLevel="0" collapsed="false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customFormat="false" ht="16.5" hidden="false" customHeight="true" outlineLevel="0" collapsed="false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customFormat="false" ht="16.5" hidden="false" customHeight="true" outlineLevel="0" collapsed="false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customFormat="false" ht="16.5" hidden="false" customHeight="true" outlineLevel="0" collapsed="false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customFormat="false" ht="16.5" hidden="false" customHeight="true" outlineLevel="0" collapsed="false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customFormat="false" ht="16.5" hidden="false" customHeight="true" outlineLevel="0" collapsed="false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customFormat="false" ht="16.5" hidden="false" customHeight="true" outlineLevel="0" collapsed="false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customFormat="false" ht="16.5" hidden="false" customHeight="true" outlineLevel="0" collapsed="false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customFormat="false" ht="16.5" hidden="false" customHeight="true" outlineLevel="0" collapsed="false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customFormat="false" ht="16.5" hidden="false" customHeight="true" outlineLevel="0" collapsed="false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customFormat="false" ht="16.5" hidden="false" customHeight="true" outlineLevel="0" collapsed="false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customFormat="false" ht="16.5" hidden="false" customHeight="true" outlineLevel="0" collapsed="false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customFormat="false" ht="16.5" hidden="false" customHeight="true" outlineLevel="0" collapsed="false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customFormat="false" ht="16.5" hidden="false" customHeight="true" outlineLevel="0" collapsed="false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customFormat="false" ht="16.5" hidden="false" customHeight="true" outlineLevel="0" collapsed="false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customFormat="false" ht="16.5" hidden="false" customHeight="true" outlineLevel="0" collapsed="false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customFormat="false" ht="16.5" hidden="false" customHeight="true" outlineLevel="0" collapsed="false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customFormat="false" ht="16.5" hidden="false" customHeight="true" outlineLevel="0" collapsed="false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customFormat="false" ht="16.5" hidden="false" customHeight="true" outlineLevel="0" collapsed="false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customFormat="false" ht="16.5" hidden="false" customHeight="true" outlineLevel="0" collapsed="false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customFormat="false" ht="16.5" hidden="false" customHeight="true" outlineLevel="0" collapsed="false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customFormat="false" ht="16.5" hidden="false" customHeight="true" outlineLevel="0" collapsed="false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customFormat="false" ht="16.5" hidden="false" customHeight="true" outlineLevel="0" collapsed="false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customFormat="false" ht="16.5" hidden="false" customHeight="true" outlineLevel="0" collapsed="false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customFormat="false" ht="16.5" hidden="false" customHeight="true" outlineLevel="0" collapsed="false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customFormat="false" ht="16.5" hidden="false" customHeight="true" outlineLevel="0" collapsed="false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customFormat="false" ht="16.5" hidden="false" customHeight="true" outlineLevel="0" collapsed="false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customFormat="false" ht="16.5" hidden="false" customHeight="true" outlineLevel="0" collapsed="false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customFormat="false" ht="16.5" hidden="false" customHeight="true" outlineLevel="0" collapsed="false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customFormat="false" ht="16.5" hidden="false" customHeight="true" outlineLevel="0" collapsed="false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customFormat="false" ht="16.5" hidden="false" customHeight="true" outlineLevel="0" collapsed="false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customFormat="false" ht="16.5" hidden="false" customHeight="true" outlineLevel="0" collapsed="false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customFormat="false" ht="16.5" hidden="false" customHeight="true" outlineLevel="0" collapsed="false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customFormat="false" ht="16.5" hidden="false" customHeight="true" outlineLevel="0" collapsed="false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customFormat="false" ht="16.5" hidden="false" customHeight="true" outlineLevel="0" collapsed="false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customFormat="false" ht="16.5" hidden="false" customHeight="true" outlineLevel="0" collapsed="false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customFormat="false" ht="16.5" hidden="false" customHeight="true" outlineLevel="0" collapsed="false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customFormat="false" ht="16.5" hidden="false" customHeight="true" outlineLevel="0" collapsed="false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customFormat="false" ht="16.5" hidden="false" customHeight="true" outlineLevel="0" collapsed="false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customFormat="false" ht="16.5" hidden="false" customHeight="true" outlineLevel="0" collapsed="false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customFormat="false" ht="16.5" hidden="false" customHeight="true" outlineLevel="0" collapsed="false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customFormat="false" ht="16.5" hidden="false" customHeight="true" outlineLevel="0" collapsed="false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customFormat="false" ht="16.5" hidden="false" customHeight="true" outlineLevel="0" collapsed="false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customFormat="false" ht="16.5" hidden="false" customHeight="true" outlineLevel="0" collapsed="false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customFormat="false" ht="16.5" hidden="false" customHeight="true" outlineLevel="0" collapsed="false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customFormat="false" ht="16.5" hidden="false" customHeight="true" outlineLevel="0" collapsed="false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customFormat="false" ht="16.5" hidden="false" customHeight="true" outlineLevel="0" collapsed="false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customFormat="false" ht="16.5" hidden="false" customHeight="true" outlineLevel="0" collapsed="false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customFormat="false" ht="16.5" hidden="false" customHeight="true" outlineLevel="0" collapsed="false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customFormat="false" ht="16.5" hidden="false" customHeight="true" outlineLevel="0" collapsed="false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customFormat="false" ht="16.5" hidden="false" customHeight="true" outlineLevel="0" collapsed="false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customFormat="false" ht="16.5" hidden="false" customHeight="true" outlineLevel="0" collapsed="false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customFormat="false" ht="16.5" hidden="false" customHeight="true" outlineLevel="0" collapsed="false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customFormat="false" ht="16.5" hidden="false" customHeight="true" outlineLevel="0" collapsed="false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2">
    <mergeCell ref="B1:M1"/>
    <mergeCell ref="N1:Q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fr-FR</dc:language>
  <cp:lastModifiedBy/>
  <dcterms:modified xsi:type="dcterms:W3CDTF">2025-02-18T16:42:59Z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