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hidePivotFieldList="1"/>
  <mc:AlternateContent xmlns:mc="http://schemas.openxmlformats.org/markup-compatibility/2006">
    <mc:Choice Requires="x15">
      <x15ac:absPath xmlns:x15ac="http://schemas.microsoft.com/office/spreadsheetml/2010/11/ac" url="G:\Excel\C2_Data Visualization in Excel\Week2\"/>
    </mc:Choice>
  </mc:AlternateContent>
  <xr:revisionPtr revIDLastSave="0" documentId="13_ncr:1_{85FC760C-B909-46C1-BBAD-CE6E9672358C}" xr6:coauthVersionLast="47" xr6:coauthVersionMax="47" xr10:uidLastSave="{00000000-0000-0000-0000-000000000000}"/>
  <bookViews>
    <workbookView xWindow="-120" yWindow="-120" windowWidth="20730" windowHeight="11160" activeTab="1"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5" l="1"/>
  <c r="B13" i="5" l="1"/>
  <c r="A29" i="1" s="1"/>
  <c r="A27" i="1" s="1"/>
  <c r="B14" i="5"/>
  <c r="A30" i="1"/>
  <c r="B6" i="5"/>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B13" i="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C17" i="1"/>
  <c r="AD17" i="1"/>
  <c r="AI17" i="1" s="1"/>
  <c r="AE17" i="1"/>
  <c r="AJ17" i="1" s="1"/>
  <c r="AA18" i="1"/>
  <c r="AF18" i="1" s="1"/>
  <c r="AB18" i="1"/>
  <c r="AG18" i="1" s="1"/>
  <c r="AC18" i="1"/>
  <c r="AH18" i="1" s="1"/>
  <c r="AD18" i="1"/>
  <c r="AI18" i="1" s="1"/>
  <c r="AE18" i="1"/>
  <c r="AJ18" i="1" s="1"/>
  <c r="AA19" i="1"/>
  <c r="AF19" i="1" s="1"/>
  <c r="AB19" i="1"/>
  <c r="AG19" i="1" s="1"/>
  <c r="AC19" i="1"/>
  <c r="AH19" i="1" s="1"/>
  <c r="AD19" i="1"/>
  <c r="AE19" i="1"/>
  <c r="AJ19" i="1" s="1"/>
  <c r="AA20" i="1"/>
  <c r="AF20" i="1" s="1"/>
  <c r="AB20" i="1"/>
  <c r="AG20" i="1" s="1"/>
  <c r="AC20" i="1"/>
  <c r="AH20" i="1" s="1"/>
  <c r="AD20" i="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D28" i="1"/>
  <c r="AI28" i="1" s="1"/>
  <c r="AE28" i="1"/>
  <c r="AJ28" i="1" s="1"/>
  <c r="AA29" i="1"/>
  <c r="AF29" i="1" s="1"/>
  <c r="AB29" i="1"/>
  <c r="AG29" i="1" s="1"/>
  <c r="AC29" i="1"/>
  <c r="AH29" i="1" s="1"/>
  <c r="AD29" i="1"/>
  <c r="AI29" i="1" s="1"/>
  <c r="AE29" i="1"/>
  <c r="AJ29" i="1" s="1"/>
  <c r="AA30" i="1"/>
  <c r="AF30" i="1" s="1"/>
  <c r="AB30" i="1"/>
  <c r="AC30" i="1"/>
  <c r="AH30" i="1" s="1"/>
  <c r="AD30" i="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D33" i="1"/>
  <c r="AI33" i="1" s="1"/>
  <c r="AE33" i="1"/>
  <c r="AJ33" i="1" s="1"/>
  <c r="AA34" i="1"/>
  <c r="AF34" i="1" s="1"/>
  <c r="AB34" i="1"/>
  <c r="AG34" i="1" s="1"/>
  <c r="AC34" i="1"/>
  <c r="AH34" i="1" s="1"/>
  <c r="AD34" i="1"/>
  <c r="AI34" i="1" s="1"/>
  <c r="AE34" i="1"/>
  <c r="AJ34" i="1" s="1"/>
  <c r="AA35" i="1"/>
  <c r="AF35" i="1" s="1"/>
  <c r="AB35" i="1"/>
  <c r="AG35" i="1" s="1"/>
  <c r="AC35" i="1"/>
  <c r="AH35" i="1" s="1"/>
  <c r="AD35" i="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A43" i="1"/>
  <c r="AF43" i="1" s="1"/>
  <c r="AB43" i="1"/>
  <c r="AG43" i="1" s="1"/>
  <c r="AC43" i="1"/>
  <c r="AH43" i="1" s="1"/>
  <c r="AD43" i="1"/>
  <c r="AI43" i="1" s="1"/>
  <c r="AE43" i="1"/>
  <c r="AJ43" i="1" s="1"/>
  <c r="AA44" i="1"/>
  <c r="AF44" i="1" s="1"/>
  <c r="AB44" i="1"/>
  <c r="AG44" i="1" s="1"/>
  <c r="AC44" i="1"/>
  <c r="AH44" i="1" s="1"/>
  <c r="AD44" i="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A49" i="1"/>
  <c r="AF49" i="1" s="1"/>
  <c r="AB49" i="1"/>
  <c r="AG49" i="1" s="1"/>
  <c r="AC49" i="1"/>
  <c r="AH49" i="1" s="1"/>
  <c r="AD49" i="1"/>
  <c r="AI49" i="1" s="1"/>
  <c r="AE49" i="1"/>
  <c r="AJ49" i="1" s="1"/>
  <c r="AA50" i="1"/>
  <c r="AB50" i="1"/>
  <c r="AG50" i="1" s="1"/>
  <c r="AC50" i="1"/>
  <c r="AH50" i="1" s="1"/>
  <c r="AD50" i="1"/>
  <c r="AI50" i="1" s="1"/>
  <c r="AE50" i="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C79" i="1"/>
  <c r="AH79" i="1" s="1"/>
  <c r="AD79" i="1"/>
  <c r="AI79" i="1" s="1"/>
  <c r="AE79" i="1"/>
  <c r="AJ79" i="1" s="1"/>
  <c r="AA80" i="1"/>
  <c r="AF80" i="1" s="1"/>
  <c r="AB80" i="1"/>
  <c r="AG80" i="1" s="1"/>
  <c r="AC80" i="1"/>
  <c r="AH80" i="1" s="1"/>
  <c r="AD80" i="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B84" i="1"/>
  <c r="AG84" i="1" s="1"/>
  <c r="AC84" i="1"/>
  <c r="AH84" i="1" s="1"/>
  <c r="AD84" i="1"/>
  <c r="AI84" i="1" s="1"/>
  <c r="AE84" i="1"/>
  <c r="AJ84" i="1" s="1"/>
  <c r="AA85" i="1"/>
  <c r="AF85" i="1" s="1"/>
  <c r="AB85" i="1"/>
  <c r="AG85" i="1" s="1"/>
  <c r="AC85" i="1"/>
  <c r="AH85" i="1" s="1"/>
  <c r="AD85" i="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J71" i="1"/>
  <c r="AG124" i="1"/>
  <c r="AH7" i="1"/>
  <c r="AG13" i="1"/>
  <c r="AG17" i="1"/>
  <c r="AH17" i="1"/>
  <c r="AI19" i="1"/>
  <c r="AI20" i="1"/>
  <c r="AH28" i="1"/>
  <c r="AG30" i="1"/>
  <c r="AI30" i="1"/>
  <c r="AH33" i="1"/>
  <c r="AI35" i="1"/>
  <c r="AJ39" i="1"/>
  <c r="AJ42" i="1"/>
  <c r="AI44" i="1"/>
  <c r="AJ48" i="1"/>
  <c r="AJ50" i="1"/>
  <c r="AG61" i="1"/>
  <c r="AG74" i="1"/>
  <c r="AG79" i="1"/>
  <c r="AI80" i="1"/>
  <c r="AI85" i="1"/>
  <c r="AI108" i="1"/>
  <c r="AG111" i="1"/>
  <c r="AF13" i="1"/>
  <c r="AF50" i="1"/>
  <c r="AF66" i="1"/>
  <c r="AF84" i="1"/>
  <c r="AF100"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L7" i="5" l="1"/>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7" i="5" s="1"/>
  <c r="D19" i="5"/>
  <c r="F21" i="5" l="1"/>
  <c r="F20" i="5"/>
  <c r="F18" i="5"/>
  <c r="F17"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<sst xmlns="http://schemas.openxmlformats.org/spreadsheetml/2006/main" count="204" uniqueCount="192">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</sst>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
  </numFmts>
  <fonts count="22" x14ac:knownFonts="1">
    <font>
      <sz val="11"/>
      <color theme="1"/>
      <name val="Tahoma"/>
      <family val="2"/>
      <scheme val="minor"/>
    </font>
    <font>
      <sz val="11"/>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57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
      <sz val="8"/>
      <name val="Tahoma"/>
      <family val="2"/>
      <scheme val="minor"/>
    </font>
    <font>
      <b/>
      <sz val="15"/>
      <color theme="0"/>
      <name val="Tahoma"/>
      <family val="2"/>
      <scheme val="minor"/>
    </font>
    <font>
      <b/>
      <sz val="11"/>
      <color theme="4"/>
      <name val="Tahoma"/>
      <family val="2"/>
      <scheme val="minor"/>
    </font>
    <font>
      <sz val="11"/>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0" borderId="0" xfId="0" applyFont="1"/>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0" fontId="17" fillId="9" borderId="0" xfId="19" applyFont="1" applyAlignment="1">
      <alignment horizontal="center"/>
    </xf>
    <xf numFmtId="10" fontId="20" fillId="0" borderId="0" xfId="0" applyNumberFormat="1" applyFont="1"/>
    <xf numFmtId="0" fontId="20" fillId="0" borderId="0" xfId="0" applyFont="1"/>
    <xf numFmtId="165" fontId="0" fillId="0" borderId="0" xfId="1" applyNumberFormat="1"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1">
    <dxf>
      <fill>
        <patternFill>
          <bgColor theme="0" tint="-0.14996795556505021"/>
        </patternFill>
      </fill>
    </dxf>
    <dxf>
      <font>
        <color rgb="FF006100"/>
      </font>
      <fill>
        <patternFill>
          <bgColor rgb="FFC6EFCE"/>
        </patternFill>
      </fill>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0"/>
      <tableStyleElement type="headerRow" dxfId="39"/>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Apple</a:t>
            </a:r>
            <a:r>
              <a:rPr lang="en-US" baseline="0"/>
              <a:t> VS Samsung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lotArea>
      <c:layout/>
      <c:lineChart>
        <c:grouping val="standard"/>
        <c:varyColors val="0"/>
        <c:ser>
          <c:idx val="0"/>
          <c:order val="0"/>
          <c:tx>
            <c:v>Samsung</c:v>
          </c:tx>
          <c:spPr>
            <a:ln w="28575" cap="rnd">
              <a:solidFill>
                <a:schemeClr val="accent1"/>
              </a:solidFill>
              <a:round/>
            </a:ln>
            <a:effectLst/>
          </c:spPr>
          <c:marker>
            <c:symbol val="none"/>
          </c:marker>
          <c:trendline>
            <c:spPr>
              <a:ln w="19050" cap="rnd">
                <a:solidFill>
                  <a:schemeClr val="accent1"/>
                </a:solidFill>
                <a:prstDash val="sysDot"/>
              </a:ln>
              <a:effectLst/>
            </c:spPr>
            <c:trendlineType val="poly"/>
            <c:order val="3"/>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trendlineLbl>
          </c:trendline>
          <c:val>
            <c:numRef>
              <c:f>'Top 20 Vendors'!$U$4:$U$124</c:f>
              <c:numCache>
                <c:formatCode>0.00</c:formatCode>
                <c:ptCount val="121"/>
                <c:pt idx="0">
                  <c:v>3.83</c:v>
                </c:pt>
                <c:pt idx="1">
                  <c:v>4.07</c:v>
                </c:pt>
                <c:pt idx="2">
                  <c:v>4.53</c:v>
                </c:pt>
                <c:pt idx="3">
                  <c:v>4.68</c:v>
                </c:pt>
                <c:pt idx="4">
                  <c:v>5.59</c:v>
                </c:pt>
                <c:pt idx="5">
                  <c:v>6.6001000000000003</c:v>
                </c:pt>
                <c:pt idx="6">
                  <c:v>7.06</c:v>
                </c:pt>
                <c:pt idx="7">
                  <c:v>7.36</c:v>
                </c:pt>
                <c:pt idx="8">
                  <c:v>7.88</c:v>
                </c:pt>
                <c:pt idx="9">
                  <c:v>8.56</c:v>
                </c:pt>
                <c:pt idx="10">
                  <c:v>9.65</c:v>
                </c:pt>
                <c:pt idx="11">
                  <c:v>10.77</c:v>
                </c:pt>
                <c:pt idx="12">
                  <c:v>11.49</c:v>
                </c:pt>
                <c:pt idx="13">
                  <c:v>12.84</c:v>
                </c:pt>
                <c:pt idx="14">
                  <c:v>12.73</c:v>
                </c:pt>
                <c:pt idx="15">
                  <c:v>12.64</c:v>
                </c:pt>
                <c:pt idx="16">
                  <c:v>13.1</c:v>
                </c:pt>
                <c:pt idx="17">
                  <c:v>13.63</c:v>
                </c:pt>
                <c:pt idx="18">
                  <c:v>14.84</c:v>
                </c:pt>
                <c:pt idx="19">
                  <c:v>14.91</c:v>
                </c:pt>
                <c:pt idx="20">
                  <c:v>14.02</c:v>
                </c:pt>
                <c:pt idx="21">
                  <c:v>14.03</c:v>
                </c:pt>
                <c:pt idx="22">
                  <c:v>17.13</c:v>
                </c:pt>
                <c:pt idx="23">
                  <c:v>17.920000000000002</c:v>
                </c:pt>
                <c:pt idx="24">
                  <c:v>19.46</c:v>
                </c:pt>
                <c:pt idx="25">
                  <c:v>20.64</c:v>
                </c:pt>
                <c:pt idx="26">
                  <c:v>21.47</c:v>
                </c:pt>
                <c:pt idx="27">
                  <c:v>21.79</c:v>
                </c:pt>
                <c:pt idx="28">
                  <c:v>21.91</c:v>
                </c:pt>
                <c:pt idx="29">
                  <c:v>22.94</c:v>
                </c:pt>
                <c:pt idx="30">
                  <c:v>22.69</c:v>
                </c:pt>
                <c:pt idx="31">
                  <c:v>23.04</c:v>
                </c:pt>
                <c:pt idx="32">
                  <c:v>24.32</c:v>
                </c:pt>
                <c:pt idx="33">
                  <c:v>25</c:v>
                </c:pt>
                <c:pt idx="34">
                  <c:v>25.39</c:v>
                </c:pt>
                <c:pt idx="35">
                  <c:v>25.47</c:v>
                </c:pt>
                <c:pt idx="36">
                  <c:v>25.19</c:v>
                </c:pt>
                <c:pt idx="37">
                  <c:v>25.69</c:v>
                </c:pt>
                <c:pt idx="38">
                  <c:v>26.16</c:v>
                </c:pt>
                <c:pt idx="39">
                  <c:v>25.54</c:v>
                </c:pt>
                <c:pt idx="40">
                  <c:v>27.11</c:v>
                </c:pt>
                <c:pt idx="41">
                  <c:v>27.48</c:v>
                </c:pt>
                <c:pt idx="42">
                  <c:v>27.85</c:v>
                </c:pt>
                <c:pt idx="43">
                  <c:v>30.4</c:v>
                </c:pt>
                <c:pt idx="44">
                  <c:v>30.57</c:v>
                </c:pt>
                <c:pt idx="45">
                  <c:v>31.59</c:v>
                </c:pt>
                <c:pt idx="46">
                  <c:v>32.79</c:v>
                </c:pt>
                <c:pt idx="47">
                  <c:v>32.6</c:v>
                </c:pt>
                <c:pt idx="48">
                  <c:v>32.549999999999997</c:v>
                </c:pt>
                <c:pt idx="49">
                  <c:v>32.770000000000003</c:v>
                </c:pt>
                <c:pt idx="50">
                  <c:v>33.130000000000003</c:v>
                </c:pt>
                <c:pt idx="51">
                  <c:v>33.68</c:v>
                </c:pt>
                <c:pt idx="52">
                  <c:v>33.86</c:v>
                </c:pt>
                <c:pt idx="53">
                  <c:v>33</c:v>
                </c:pt>
                <c:pt idx="54">
                  <c:v>32.21</c:v>
                </c:pt>
                <c:pt idx="55">
                  <c:v>32</c:v>
                </c:pt>
                <c:pt idx="56">
                  <c:v>32.090000000000003</c:v>
                </c:pt>
                <c:pt idx="57">
                  <c:v>32.26</c:v>
                </c:pt>
                <c:pt idx="58">
                  <c:v>32.200000000000003</c:v>
                </c:pt>
                <c:pt idx="59">
                  <c:v>31.57</c:v>
                </c:pt>
                <c:pt idx="60">
                  <c:v>31.4</c:v>
                </c:pt>
                <c:pt idx="61">
                  <c:v>31.73</c:v>
                </c:pt>
                <c:pt idx="62">
                  <c:v>32.520000000000003</c:v>
                </c:pt>
                <c:pt idx="63">
                  <c:v>32.64</c:v>
                </c:pt>
                <c:pt idx="64">
                  <c:v>31.76</c:v>
                </c:pt>
                <c:pt idx="65">
                  <c:v>30.92</c:v>
                </c:pt>
                <c:pt idx="66">
                  <c:v>30.56</c:v>
                </c:pt>
                <c:pt idx="67">
                  <c:v>30.63</c:v>
                </c:pt>
                <c:pt idx="68">
                  <c:v>32.65</c:v>
                </c:pt>
                <c:pt idx="69">
                  <c:v>32.340000000000003</c:v>
                </c:pt>
                <c:pt idx="70">
                  <c:v>32.17</c:v>
                </c:pt>
                <c:pt idx="71">
                  <c:v>32.49</c:v>
                </c:pt>
                <c:pt idx="72">
                  <c:v>32.19</c:v>
                </c:pt>
                <c:pt idx="73">
                  <c:v>32.17</c:v>
                </c:pt>
                <c:pt idx="74">
                  <c:v>32.33</c:v>
                </c:pt>
                <c:pt idx="75">
                  <c:v>32.700000000000003</c:v>
                </c:pt>
                <c:pt idx="76">
                  <c:v>34.090000000000003</c:v>
                </c:pt>
                <c:pt idx="77">
                  <c:v>33.630000000000003</c:v>
                </c:pt>
                <c:pt idx="78">
                  <c:v>33.71</c:v>
                </c:pt>
                <c:pt idx="79">
                  <c:v>33.11</c:v>
                </c:pt>
                <c:pt idx="80">
                  <c:v>33.159999999999997</c:v>
                </c:pt>
                <c:pt idx="81">
                  <c:v>33.020000000000003</c:v>
                </c:pt>
                <c:pt idx="82">
                  <c:v>33.17</c:v>
                </c:pt>
                <c:pt idx="83">
                  <c:v>33.1</c:v>
                </c:pt>
                <c:pt idx="84">
                  <c:v>33.4</c:v>
                </c:pt>
                <c:pt idx="85">
                  <c:v>33.119999999999997</c:v>
                </c:pt>
                <c:pt idx="86">
                  <c:v>33.71</c:v>
                </c:pt>
                <c:pt idx="87">
                  <c:v>32.630000000000003</c:v>
                </c:pt>
                <c:pt idx="88">
                  <c:v>31.88</c:v>
                </c:pt>
                <c:pt idx="89">
                  <c:v>31.65</c:v>
                </c:pt>
                <c:pt idx="90">
                  <c:v>31.81</c:v>
                </c:pt>
                <c:pt idx="91">
                  <c:v>31.94</c:v>
                </c:pt>
                <c:pt idx="92">
                  <c:v>31.14</c:v>
                </c:pt>
                <c:pt idx="93">
                  <c:v>30.76</c:v>
                </c:pt>
                <c:pt idx="94">
                  <c:v>30.15</c:v>
                </c:pt>
                <c:pt idx="95">
                  <c:v>30.66</c:v>
                </c:pt>
                <c:pt idx="96">
                  <c:v>30.7</c:v>
                </c:pt>
                <c:pt idx="97">
                  <c:v>30.9</c:v>
                </c:pt>
                <c:pt idx="98">
                  <c:v>30.8</c:v>
                </c:pt>
                <c:pt idx="99">
                  <c:v>30.07</c:v>
                </c:pt>
                <c:pt idx="100">
                  <c:v>28.34</c:v>
                </c:pt>
                <c:pt idx="101">
                  <c:v>30.91</c:v>
                </c:pt>
                <c:pt idx="102">
                  <c:v>32.159999999999997</c:v>
                </c:pt>
                <c:pt idx="103">
                  <c:v>31.52</c:v>
                </c:pt>
                <c:pt idx="104">
                  <c:v>31.77</c:v>
                </c:pt>
                <c:pt idx="105">
                  <c:v>32.159999999999997</c:v>
                </c:pt>
                <c:pt idx="106">
                  <c:v>31.55</c:v>
                </c:pt>
                <c:pt idx="107">
                  <c:v>31.98</c:v>
                </c:pt>
                <c:pt idx="108">
                  <c:v>31.13</c:v>
                </c:pt>
                <c:pt idx="109">
                  <c:v>31.47</c:v>
                </c:pt>
                <c:pt idx="110">
                  <c:v>31.18</c:v>
                </c:pt>
                <c:pt idx="111">
                  <c:v>31.49</c:v>
                </c:pt>
                <c:pt idx="112">
                  <c:v>31.36</c:v>
                </c:pt>
                <c:pt idx="113">
                  <c:v>31.37</c:v>
                </c:pt>
                <c:pt idx="114">
                  <c:v>31.29</c:v>
                </c:pt>
                <c:pt idx="115">
                  <c:v>30.91</c:v>
                </c:pt>
                <c:pt idx="116">
                  <c:v>30.8</c:v>
                </c:pt>
                <c:pt idx="117">
                  <c:v>30.41</c:v>
                </c:pt>
                <c:pt idx="118">
                  <c:v>30.18</c:v>
                </c:pt>
                <c:pt idx="119">
                  <c:v>31.06</c:v>
                </c:pt>
                <c:pt idx="120">
                  <c:v>30.95</c:v>
                </c:pt>
              </c:numCache>
            </c:numRef>
          </c:val>
          <c:smooth val="0"/>
          <c:extLst>
            <c:ext xmlns:c16="http://schemas.microsoft.com/office/drawing/2014/chart" uri="{C3380CC4-5D6E-409C-BE32-E72D297353CC}">
              <c16:uniqueId val="{00000000-0EF9-4E1E-9E2C-55983D2FEC8E}"/>
            </c:ext>
          </c:extLst>
        </c:ser>
        <c:ser>
          <c:idx val="1"/>
          <c:order val="1"/>
          <c:tx>
            <c:v>Apple</c:v>
          </c:tx>
          <c:spPr>
            <a:ln w="28575" cap="rnd">
              <a:solidFill>
                <a:schemeClr val="accent2"/>
              </a:solidFill>
              <a:round/>
            </a:ln>
            <a:effectLst/>
          </c:spPr>
          <c:marker>
            <c:symbol val="none"/>
          </c:marker>
          <c:val>
            <c:numRef>
              <c:f>'Top 20 Vendors'!$F$4:$F$124</c:f>
              <c:numCache>
                <c:formatCode>0.00</c:formatCode>
                <c:ptCount val="121"/>
                <c:pt idx="0">
                  <c:v>30.09</c:v>
                </c:pt>
                <c:pt idx="1">
                  <c:v>29.82</c:v>
                </c:pt>
                <c:pt idx="2">
                  <c:v>26.72</c:v>
                </c:pt>
                <c:pt idx="3">
                  <c:v>26.5</c:v>
                </c:pt>
                <c:pt idx="4">
                  <c:v>25.72</c:v>
                </c:pt>
                <c:pt idx="5">
                  <c:v>28.04</c:v>
                </c:pt>
                <c:pt idx="6">
                  <c:v>30.2</c:v>
                </c:pt>
                <c:pt idx="7">
                  <c:v>29.83</c:v>
                </c:pt>
                <c:pt idx="8">
                  <c:v>29.76</c:v>
                </c:pt>
                <c:pt idx="9">
                  <c:v>28.6</c:v>
                </c:pt>
                <c:pt idx="10">
                  <c:v>27.63</c:v>
                </c:pt>
                <c:pt idx="11">
                  <c:v>25.11</c:v>
                </c:pt>
                <c:pt idx="12">
                  <c:v>25.22</c:v>
                </c:pt>
                <c:pt idx="13">
                  <c:v>24.65</c:v>
                </c:pt>
                <c:pt idx="14">
                  <c:v>27.06</c:v>
                </c:pt>
                <c:pt idx="15">
                  <c:v>28.78</c:v>
                </c:pt>
                <c:pt idx="16">
                  <c:v>29.07</c:v>
                </c:pt>
                <c:pt idx="17">
                  <c:v>27.06</c:v>
                </c:pt>
                <c:pt idx="18">
                  <c:v>28.67</c:v>
                </c:pt>
                <c:pt idx="19">
                  <c:v>30.58</c:v>
                </c:pt>
                <c:pt idx="20">
                  <c:v>24.87</c:v>
                </c:pt>
                <c:pt idx="21">
                  <c:v>21.47</c:v>
                </c:pt>
                <c:pt idx="22">
                  <c:v>22.04</c:v>
                </c:pt>
                <c:pt idx="23">
                  <c:v>24.56</c:v>
                </c:pt>
                <c:pt idx="24">
                  <c:v>25.43</c:v>
                </c:pt>
                <c:pt idx="25">
                  <c:v>24.49</c:v>
                </c:pt>
                <c:pt idx="26">
                  <c:v>23.64</c:v>
                </c:pt>
                <c:pt idx="27">
                  <c:v>23.73</c:v>
                </c:pt>
                <c:pt idx="28">
                  <c:v>23.81</c:v>
                </c:pt>
                <c:pt idx="29">
                  <c:v>23.27</c:v>
                </c:pt>
                <c:pt idx="30">
                  <c:v>25.86</c:v>
                </c:pt>
                <c:pt idx="31">
                  <c:v>27.22</c:v>
                </c:pt>
                <c:pt idx="32">
                  <c:v>27.16</c:v>
                </c:pt>
                <c:pt idx="33">
                  <c:v>26.48</c:v>
                </c:pt>
                <c:pt idx="34">
                  <c:v>25.87</c:v>
                </c:pt>
                <c:pt idx="35">
                  <c:v>25.09</c:v>
                </c:pt>
                <c:pt idx="36">
                  <c:v>24.74</c:v>
                </c:pt>
                <c:pt idx="37">
                  <c:v>23.39</c:v>
                </c:pt>
                <c:pt idx="38">
                  <c:v>22.68</c:v>
                </c:pt>
                <c:pt idx="39">
                  <c:v>20.5</c:v>
                </c:pt>
                <c:pt idx="40">
                  <c:v>21.9</c:v>
                </c:pt>
                <c:pt idx="41">
                  <c:v>21.79</c:v>
                </c:pt>
                <c:pt idx="42">
                  <c:v>23.52</c:v>
                </c:pt>
                <c:pt idx="43">
                  <c:v>22.94</c:v>
                </c:pt>
                <c:pt idx="44">
                  <c:v>23.57</c:v>
                </c:pt>
                <c:pt idx="45">
                  <c:v>23.21</c:v>
                </c:pt>
                <c:pt idx="46">
                  <c:v>23.21</c:v>
                </c:pt>
                <c:pt idx="47">
                  <c:v>24.25</c:v>
                </c:pt>
                <c:pt idx="48">
                  <c:v>24.87</c:v>
                </c:pt>
                <c:pt idx="49">
                  <c:v>23.55</c:v>
                </c:pt>
                <c:pt idx="50">
                  <c:v>24.72</c:v>
                </c:pt>
                <c:pt idx="51">
                  <c:v>25.96</c:v>
                </c:pt>
                <c:pt idx="52">
                  <c:v>23.02</c:v>
                </c:pt>
                <c:pt idx="53">
                  <c:v>23.51</c:v>
                </c:pt>
                <c:pt idx="54">
                  <c:v>22.75</c:v>
                </c:pt>
                <c:pt idx="55">
                  <c:v>23.17</c:v>
                </c:pt>
                <c:pt idx="56">
                  <c:v>22.64</c:v>
                </c:pt>
                <c:pt idx="57">
                  <c:v>20.78</c:v>
                </c:pt>
                <c:pt idx="58">
                  <c:v>20.22</c:v>
                </c:pt>
                <c:pt idx="59">
                  <c:v>20.22</c:v>
                </c:pt>
                <c:pt idx="60">
                  <c:v>20.41</c:v>
                </c:pt>
                <c:pt idx="61">
                  <c:v>19.03</c:v>
                </c:pt>
                <c:pt idx="62">
                  <c:v>18.14</c:v>
                </c:pt>
                <c:pt idx="63">
                  <c:v>17.7</c:v>
                </c:pt>
                <c:pt idx="64">
                  <c:v>19.3</c:v>
                </c:pt>
                <c:pt idx="65">
                  <c:v>19.21</c:v>
                </c:pt>
                <c:pt idx="66">
                  <c:v>19.579999999999998</c:v>
                </c:pt>
                <c:pt idx="67">
                  <c:v>19.47</c:v>
                </c:pt>
                <c:pt idx="68">
                  <c:v>18.82</c:v>
                </c:pt>
                <c:pt idx="69">
                  <c:v>18.8</c:v>
                </c:pt>
                <c:pt idx="70">
                  <c:v>18.63</c:v>
                </c:pt>
                <c:pt idx="71">
                  <c:v>20.329999999999998</c:v>
                </c:pt>
                <c:pt idx="72">
                  <c:v>19.89</c:v>
                </c:pt>
                <c:pt idx="73">
                  <c:v>20.07</c:v>
                </c:pt>
                <c:pt idx="74">
                  <c:v>19.38</c:v>
                </c:pt>
                <c:pt idx="75">
                  <c:v>19.12</c:v>
                </c:pt>
                <c:pt idx="76">
                  <c:v>18.850000000000001</c:v>
                </c:pt>
                <c:pt idx="77">
                  <c:v>18.89</c:v>
                </c:pt>
                <c:pt idx="78">
                  <c:v>19.73</c:v>
                </c:pt>
                <c:pt idx="79">
                  <c:v>19.45</c:v>
                </c:pt>
                <c:pt idx="80">
                  <c:v>19.5</c:v>
                </c:pt>
                <c:pt idx="81">
                  <c:v>19.87</c:v>
                </c:pt>
                <c:pt idx="82">
                  <c:v>19.32</c:v>
                </c:pt>
                <c:pt idx="83">
                  <c:v>19.350000000000001</c:v>
                </c:pt>
                <c:pt idx="84">
                  <c:v>18.78</c:v>
                </c:pt>
                <c:pt idx="85">
                  <c:v>20.32</c:v>
                </c:pt>
                <c:pt idx="86">
                  <c:v>19.37</c:v>
                </c:pt>
                <c:pt idx="87">
                  <c:v>19.989999999999998</c:v>
                </c:pt>
                <c:pt idx="88">
                  <c:v>20.34</c:v>
                </c:pt>
                <c:pt idx="89">
                  <c:v>19.91</c:v>
                </c:pt>
                <c:pt idx="90">
                  <c:v>19.64</c:v>
                </c:pt>
                <c:pt idx="91">
                  <c:v>20.149999999999999</c:v>
                </c:pt>
                <c:pt idx="92">
                  <c:v>20.83</c:v>
                </c:pt>
                <c:pt idx="93">
                  <c:v>19.23</c:v>
                </c:pt>
                <c:pt idx="94">
                  <c:v>18.97</c:v>
                </c:pt>
                <c:pt idx="95">
                  <c:v>18.91</c:v>
                </c:pt>
                <c:pt idx="96">
                  <c:v>19.399999999999999</c:v>
                </c:pt>
                <c:pt idx="97">
                  <c:v>20.45</c:v>
                </c:pt>
                <c:pt idx="98">
                  <c:v>20.66</c:v>
                </c:pt>
                <c:pt idx="99">
                  <c:v>22.34</c:v>
                </c:pt>
                <c:pt idx="100">
                  <c:v>24.44</c:v>
                </c:pt>
                <c:pt idx="101">
                  <c:v>21.98</c:v>
                </c:pt>
                <c:pt idx="102">
                  <c:v>22.85</c:v>
                </c:pt>
                <c:pt idx="103">
                  <c:v>23.28</c:v>
                </c:pt>
                <c:pt idx="104">
                  <c:v>22.4</c:v>
                </c:pt>
                <c:pt idx="105">
                  <c:v>22.76</c:v>
                </c:pt>
                <c:pt idx="106">
                  <c:v>22.66</c:v>
                </c:pt>
                <c:pt idx="107">
                  <c:v>22.04</c:v>
                </c:pt>
                <c:pt idx="108">
                  <c:v>22.01</c:v>
                </c:pt>
                <c:pt idx="109">
                  <c:v>22.17</c:v>
                </c:pt>
                <c:pt idx="110">
                  <c:v>22.48</c:v>
                </c:pt>
                <c:pt idx="111">
                  <c:v>22.09</c:v>
                </c:pt>
                <c:pt idx="112">
                  <c:v>22.9</c:v>
                </c:pt>
                <c:pt idx="113">
                  <c:v>24.79</c:v>
                </c:pt>
                <c:pt idx="114">
                  <c:v>24.76</c:v>
                </c:pt>
                <c:pt idx="115">
                  <c:v>25.89</c:v>
                </c:pt>
                <c:pt idx="116">
                  <c:v>27.03</c:v>
                </c:pt>
                <c:pt idx="117">
                  <c:v>28.79</c:v>
                </c:pt>
                <c:pt idx="118">
                  <c:v>26.72</c:v>
                </c:pt>
                <c:pt idx="119">
                  <c:v>25.26</c:v>
                </c:pt>
                <c:pt idx="120">
                  <c:v>24.82</c:v>
                </c:pt>
              </c:numCache>
            </c:numRef>
          </c:val>
          <c:smooth val="0"/>
          <c:extLst>
            <c:ext xmlns:c16="http://schemas.microsoft.com/office/drawing/2014/chart" uri="{C3380CC4-5D6E-409C-BE32-E72D297353CC}">
              <c16:uniqueId val="{00000001-0EF9-4E1E-9E2C-55983D2FEC8E}"/>
            </c:ext>
          </c:extLst>
        </c:ser>
        <c:dLbls>
          <c:showLegendKey val="0"/>
          <c:showVal val="0"/>
          <c:showCatName val="0"/>
          <c:showSerName val="0"/>
          <c:showPercent val="0"/>
          <c:showBubbleSize val="0"/>
        </c:dLbls>
        <c:smooth val="0"/>
        <c:axId val="1598372559"/>
        <c:axId val="1598372975"/>
      </c:lineChart>
      <c:catAx>
        <c:axId val="1598372559"/>
        <c:scaling>
          <c:orientation val="minMax"/>
        </c:scaling>
        <c:delete val="1"/>
        <c:axPos val="b"/>
        <c:majorTickMark val="none"/>
        <c:minorTickMark val="none"/>
        <c:tickLblPos val="nextTo"/>
        <c:crossAx val="1598372975"/>
        <c:crosses val="autoZero"/>
        <c:auto val="1"/>
        <c:lblAlgn val="ctr"/>
        <c:lblOffset val="100"/>
        <c:noMultiLvlLbl val="0"/>
      </c:catAx>
      <c:valAx>
        <c:axId val="15983729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98372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0.314</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0.68599999999999994</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0.2041</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0.79590000000000005</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min val="0"/>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Nokia</c:v>
                </c:pt>
              </c:strCache>
            </c:strRef>
          </c:tx>
          <c:spPr>
            <a:solidFill>
              <a:schemeClr val="accent1"/>
            </a:solidFill>
            <a:ln>
              <a:noFill/>
            </a:ln>
            <a:effectLst/>
          </c:spPr>
          <c:invertIfNegative val="0"/>
          <c:val>
            <c:numRef>
              <c:f>Calcs!$C$19</c:f>
              <c:numCache>
                <c:formatCode>0.00%</c:formatCode>
                <c:ptCount val="1"/>
                <c:pt idx="0">
                  <c:v>9.1300000000000006E-2</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0.90869999999999995</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LG</c:v>
                </c:pt>
              </c:strCache>
            </c:strRef>
          </c:tx>
          <c:spPr>
            <a:solidFill>
              <a:schemeClr val="accent1"/>
            </a:solidFill>
            <a:ln>
              <a:noFill/>
            </a:ln>
            <a:effectLst/>
          </c:spPr>
          <c:invertIfNegative val="0"/>
          <c:val>
            <c:numRef>
              <c:f>Calcs!$C$20</c:f>
              <c:numCache>
                <c:formatCode>0.00%</c:formatCode>
                <c:ptCount val="1"/>
                <c:pt idx="0">
                  <c:v>4.2099999999999999E-2</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0.95789999999999997</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3.3599999999999998E-2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0.96640000000000004</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1447-4698-821A-257EE6D7CEC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1447-4698-821A-257EE6D7CEC2}"/>
              </c:ext>
            </c:extLst>
          </c:dPt>
          <c:cat>
            <c:strRef>
              <c:f>(Calcs!$C$16,Calcs!$D$16)</c:f>
              <c:strCache>
                <c:ptCount val="2"/>
                <c:pt idx="0">
                  <c:v>Top 5</c:v>
                </c:pt>
                <c:pt idx="1">
                  <c:v>Other</c:v>
                </c:pt>
              </c:strCache>
            </c:strRef>
          </c:cat>
          <c:val>
            <c:numRef>
              <c:f>(Calcs!$C$22,Calcs!$D$22)</c:f>
              <c:numCache>
                <c:formatCode>0.00%</c:formatCode>
                <c:ptCount val="2"/>
                <c:pt idx="0">
                  <c:v>0.68510000000000004</c:v>
                </c:pt>
                <c:pt idx="1">
                  <c:v>0.31489999999999996</c:v>
                </c:pt>
              </c:numCache>
            </c:numRef>
          </c:val>
          <c:extLst>
            <c:ext xmlns:c16="http://schemas.microsoft.com/office/drawing/2014/chart" uri="{C3380CC4-5D6E-409C-BE32-E72D297353CC}">
              <c16:uniqueId val="{00000004-1447-4698-821A-257EE6D7CEC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ar-EG"/>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3598-453B-A305-EED2A35E48EB}"/>
            </c:ext>
          </c:extLst>
        </c:ser>
        <c:dLbls>
          <c:showLegendKey val="0"/>
          <c:showVal val="0"/>
          <c:showCatName val="0"/>
          <c:showSerName val="0"/>
          <c:showPercent val="0"/>
          <c:showBubbleSize val="0"/>
        </c:dLbls>
        <c:axId val="1730185535"/>
        <c:axId val="1730170975"/>
      </c:areaChart>
      <c:catAx>
        <c:axId val="17301855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730170975"/>
        <c:crosses val="autoZero"/>
        <c:auto val="1"/>
        <c:lblAlgn val="ctr"/>
        <c:lblOffset val="100"/>
        <c:noMultiLvlLbl val="0"/>
      </c:catAx>
      <c:valAx>
        <c:axId val="1730170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7301855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0EE1-47CF-9646-1AD74B37B57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2-0EE1-47CF-9646-1AD74B37B575}"/>
              </c:ext>
            </c:extLst>
          </c:dPt>
          <c:cat>
            <c:strRef>
              <c:f>(Calcs!$C$16,Calcs!$D$16)</c:f>
              <c:strCache>
                <c:ptCount val="2"/>
                <c:pt idx="0">
                  <c:v>Top 5</c:v>
                </c:pt>
                <c:pt idx="1">
                  <c:v>Other</c:v>
                </c:pt>
              </c:strCache>
            </c:strRef>
          </c:cat>
          <c:val>
            <c:numRef>
              <c:f>(Calcs!$C$22,Calcs!$D$22)</c:f>
              <c:numCache>
                <c:formatCode>0.00%</c:formatCode>
                <c:ptCount val="2"/>
                <c:pt idx="0">
                  <c:v>0.68510000000000004</c:v>
                </c:pt>
                <c:pt idx="1">
                  <c:v>0.31489999999999996</c:v>
                </c:pt>
              </c:numCache>
            </c:numRef>
          </c:val>
          <c:extLst>
            <c:ext xmlns:c16="http://schemas.microsoft.com/office/drawing/2014/chart" uri="{C3380CC4-5D6E-409C-BE32-E72D297353CC}">
              <c16:uniqueId val="{00000000-0EE1-47CF-9646-1AD74B37B57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ar-EG"/>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9FC6-4849-99E1-3E181C18ACE6}"/>
            </c:ext>
          </c:extLst>
        </c:ser>
        <c:dLbls>
          <c:showLegendKey val="0"/>
          <c:showVal val="0"/>
          <c:showCatName val="0"/>
          <c:showSerName val="0"/>
          <c:showPercent val="0"/>
          <c:showBubbleSize val="0"/>
        </c:dLbls>
        <c:axId val="1730185535"/>
        <c:axId val="1730170975"/>
      </c:areaChart>
      <c:catAx>
        <c:axId val="17301855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730170975"/>
        <c:crosses val="autoZero"/>
        <c:auto val="1"/>
        <c:lblAlgn val="ctr"/>
        <c:lblOffset val="100"/>
        <c:noMultiLvlLbl val="0"/>
      </c:catAx>
      <c:valAx>
        <c:axId val="1730170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7301855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5</xdr:row>
      <xdr:rowOff>4309</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156259</xdr:rowOff>
    </xdr:from>
    <xdr:to>
      <xdr:col>0</xdr:col>
      <xdr:colOff>1071561</xdr:colOff>
      <xdr:row>24</xdr:row>
      <xdr:rowOff>35768</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36</xdr:col>
      <xdr:colOff>682776</xdr:colOff>
      <xdr:row>3</xdr:row>
      <xdr:rowOff>146540</xdr:rowOff>
    </xdr:from>
    <xdr:to>
      <xdr:col>43</xdr:col>
      <xdr:colOff>635000</xdr:colOff>
      <xdr:row>20</xdr:row>
      <xdr:rowOff>97694</xdr:rowOff>
    </xdr:to>
    <xdr:graphicFrame macro="">
      <xdr:nvGraphicFramePr>
        <xdr:cNvPr id="3" name="Chart 2">
          <a:extLst>
            <a:ext uri="{FF2B5EF4-FFF2-40B4-BE49-F238E27FC236}">
              <a16:creationId xmlns:a16="http://schemas.microsoft.com/office/drawing/2014/main" id="{90154E38-730E-29E7-035F-81FF98E1B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31.40%</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20.41%</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9.13%</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4.21%</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3.36%</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LG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138476</xdr:colOff>
      <xdr:row>11</xdr:row>
      <xdr:rowOff>17212</xdr:rowOff>
    </xdr:from>
    <xdr:to>
      <xdr:col>2</xdr:col>
      <xdr:colOff>295638</xdr:colOff>
      <xdr:row>12</xdr:row>
      <xdr:rowOff>88028</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38476" y="2011859"/>
          <a:ext cx="1412221" cy="2501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indent="0" algn="l"/>
          <a:r>
            <a:rPr lang="en-AU" sz="1100">
              <a:solidFill>
                <a:schemeClr val="lt1">
                  <a:lumMod val="100000"/>
                </a:schemeClr>
              </a:solidFill>
              <a:latin typeface="+mn-lt"/>
              <a:ea typeface="+mn-ea"/>
              <a:cs typeface="+mn-cs"/>
            </a:rPr>
            <a:t>Samsung</a:t>
          </a:r>
        </a:p>
      </xdr:txBody>
    </xdr:sp>
    <xdr:clientData/>
  </xdr:twoCellAnchor>
  <xdr:twoCellAnchor>
    <xdr:from>
      <xdr:col>0</xdr:col>
      <xdr:colOff>138476</xdr:colOff>
      <xdr:row>12</xdr:row>
      <xdr:rowOff>170856</xdr:rowOff>
    </xdr:from>
    <xdr:to>
      <xdr:col>2</xdr:col>
      <xdr:colOff>290360</xdr:colOff>
      <xdr:row>14</xdr:row>
      <xdr:rowOff>61481</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138476" y="2344797"/>
          <a:ext cx="1406943" cy="249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Blackberry</a:t>
          </a:r>
        </a:p>
      </xdr:txBody>
    </xdr:sp>
    <xdr:clientData/>
  </xdr:twoCellAnchor>
  <xdr:twoCellAnchor>
    <xdr:from>
      <xdr:col>0</xdr:col>
      <xdr:colOff>138476</xdr:colOff>
      <xdr:row>14</xdr:row>
      <xdr:rowOff>144309</xdr:rowOff>
    </xdr:from>
    <xdr:to>
      <xdr:col>2</xdr:col>
      <xdr:colOff>295638</xdr:colOff>
      <xdr:row>16</xdr:row>
      <xdr:rowOff>34935</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38476" y="2676838"/>
          <a:ext cx="1412221" cy="2492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0</xdr:col>
      <xdr:colOff>138476</xdr:colOff>
      <xdr:row>16</xdr:row>
      <xdr:rowOff>117763</xdr:rowOff>
    </xdr:from>
    <xdr:to>
      <xdr:col>2</xdr:col>
      <xdr:colOff>290360</xdr:colOff>
      <xdr:row>18</xdr:row>
      <xdr:rowOff>8849</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138476" y="3008881"/>
          <a:ext cx="1406943" cy="2496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138476</xdr:colOff>
      <xdr:row>18</xdr:row>
      <xdr:rowOff>91677</xdr:rowOff>
    </xdr:from>
    <xdr:to>
      <xdr:col>2</xdr:col>
      <xdr:colOff>295638</xdr:colOff>
      <xdr:row>19</xdr:row>
      <xdr:rowOff>162952</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138476" y="3341383"/>
          <a:ext cx="1412221" cy="2505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0</xdr:col>
      <xdr:colOff>138476</xdr:colOff>
      <xdr:row>20</xdr:row>
      <xdr:rowOff>66486</xdr:rowOff>
    </xdr:from>
    <xdr:to>
      <xdr:col>2</xdr:col>
      <xdr:colOff>290360</xdr:colOff>
      <xdr:row>21</xdr:row>
      <xdr:rowOff>137924</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138476" y="3674780"/>
          <a:ext cx="1406943" cy="2507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0</xdr:col>
      <xdr:colOff>138476</xdr:colOff>
      <xdr:row>22</xdr:row>
      <xdr:rowOff>41458</xdr:rowOff>
    </xdr:from>
    <xdr:to>
      <xdr:col>2</xdr:col>
      <xdr:colOff>290360</xdr:colOff>
      <xdr:row>23</xdr:row>
      <xdr:rowOff>112896</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138476" y="4008340"/>
          <a:ext cx="1406943" cy="2507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138476</xdr:colOff>
      <xdr:row>24</xdr:row>
      <xdr:rowOff>16427</xdr:rowOff>
    </xdr:from>
    <xdr:to>
      <xdr:col>2</xdr:col>
      <xdr:colOff>295638</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138476" y="4341898"/>
          <a:ext cx="1412221" cy="2507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16</xdr:col>
      <xdr:colOff>455544</xdr:colOff>
      <xdr:row>1</xdr:row>
      <xdr:rowOff>1</xdr:rowOff>
    </xdr:from>
    <xdr:to>
      <xdr:col>18</xdr:col>
      <xdr:colOff>455544</xdr:colOff>
      <xdr:row>6</xdr:row>
      <xdr:rowOff>69023</xdr:rowOff>
    </xdr:to>
    <xdr:graphicFrame macro="">
      <xdr:nvGraphicFramePr>
        <xdr:cNvPr id="2" name="Chart 1">
          <a:extLst>
            <a:ext uri="{FF2B5EF4-FFF2-40B4-BE49-F238E27FC236}">
              <a16:creationId xmlns:a16="http://schemas.microsoft.com/office/drawing/2014/main" id="{B9F69757-E656-4158-AE93-CFD38EA31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268941</xdr:colOff>
      <xdr:row>10</xdr:row>
      <xdr:rowOff>112059</xdr:rowOff>
    </xdr:from>
    <xdr:to>
      <xdr:col>10</xdr:col>
      <xdr:colOff>470647</xdr:colOff>
      <xdr:row>24</xdr:row>
      <xdr:rowOff>134470</xdr:rowOff>
    </xdr:to>
    <xdr:graphicFrame macro="">
      <xdr:nvGraphicFramePr>
        <xdr:cNvPr id="3" name="Chart 2">
          <a:extLst>
            <a:ext uri="{FF2B5EF4-FFF2-40B4-BE49-F238E27FC236}">
              <a16:creationId xmlns:a16="http://schemas.microsoft.com/office/drawing/2014/main" id="{725A1E9B-952C-4ABA-9785-368268495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208360</xdr:colOff>
      <xdr:row>24</xdr:row>
      <xdr:rowOff>99219</xdr:rowOff>
    </xdr:from>
    <xdr:to>
      <xdr:col>6</xdr:col>
      <xdr:colOff>614164</xdr:colOff>
      <xdr:row>33</xdr:row>
      <xdr:rowOff>146249</xdr:rowOff>
    </xdr:to>
    <xdr:graphicFrame macro="">
      <xdr:nvGraphicFramePr>
        <xdr:cNvPr id="2" name="Chart 1">
          <a:extLst>
            <a:ext uri="{FF2B5EF4-FFF2-40B4-BE49-F238E27FC236}">
              <a16:creationId xmlns:a16="http://schemas.microsoft.com/office/drawing/2014/main" id="{4BFE7208-4738-9EE3-4C0E-2329F97C2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358180</xdr:colOff>
      <xdr:row>11</xdr:row>
      <xdr:rowOff>12501</xdr:rowOff>
    </xdr:from>
    <xdr:to>
      <xdr:col>15</xdr:col>
      <xdr:colOff>137914</xdr:colOff>
      <xdr:row>26</xdr:row>
      <xdr:rowOff>76794</xdr:rowOff>
    </xdr:to>
    <xdr:graphicFrame macro="">
      <xdr:nvGraphicFramePr>
        <xdr:cNvPr id="3" name="Chart 2">
          <a:extLst>
            <a:ext uri="{FF2B5EF4-FFF2-40B4-BE49-F238E27FC236}">
              <a16:creationId xmlns:a16="http://schemas.microsoft.com/office/drawing/2014/main" id="{0303F4DB-614E-7696-3D16-7D77D552B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38" headerRowCellStyle="Accent1">
  <autoFilter ref="B3:AJ124" xr:uid="{00000000-0009-0000-0100-000003000000}"/>
  <tableColumns count="35">
    <tableColumn id="1" xr3:uid="{00000000-0010-0000-0000-000001000000}" name="Date" dataDxfId="37"/>
    <tableColumn id="2" xr3:uid="{00000000-0010-0000-0000-000002000000}" name="Year" dataDxfId="36">
      <calculatedColumnFormula>VALUE(LEFT(B4,4))</calculatedColumnFormula>
    </tableColumn>
    <tableColumn id="3" xr3:uid="{00000000-0010-0000-0000-000003000000}" name="Month" dataDxfId="35">
      <calculatedColumnFormula>TEXT(DATE(C4,VALUE(RIGHT(B4,2)),1),"mmm")</calculatedColumnFormula>
    </tableColumn>
    <tableColumn id="4" xr3:uid="{00000000-0010-0000-0000-000004000000}" name="Alcatel" dataDxfId="34"/>
    <tableColumn id="5" xr3:uid="{00000000-0010-0000-0000-000005000000}" name="Apple" dataDxfId="33"/>
    <tableColumn id="6" xr3:uid="{00000000-0010-0000-0000-000006000000}" name="Asus" dataDxfId="32"/>
    <tableColumn id="7" xr3:uid="{00000000-0010-0000-0000-000007000000}" name="BBK" dataDxfId="31"/>
    <tableColumn id="8" xr3:uid="{00000000-0010-0000-0000-000008000000}" name="Blackberry" dataDxfId="30"/>
    <tableColumn id="9" xr3:uid="{00000000-0010-0000-0000-000009000000}" name="General Mobile" dataDxfId="29"/>
    <tableColumn id="10" xr3:uid="{00000000-0010-0000-0000-00000A000000}" name="Google" dataDxfId="28"/>
    <tableColumn id="11" xr3:uid="{00000000-0010-0000-0000-00000B000000}" name="HTC" dataDxfId="27"/>
    <tableColumn id="12" xr3:uid="{00000000-0010-0000-0000-00000C000000}" name="Huawei" dataDxfId="26"/>
    <tableColumn id="13" xr3:uid="{00000000-0010-0000-0000-00000D000000}" name="Lenovo" dataDxfId="25"/>
    <tableColumn id="14" xr3:uid="{00000000-0010-0000-0000-00000E000000}" name="LG" dataDxfId="24"/>
    <tableColumn id="15" xr3:uid="{00000000-0010-0000-0000-00000F000000}" name="Micromax" dataDxfId="23"/>
    <tableColumn id="16" xr3:uid="{00000000-0010-0000-0000-000010000000}" name="Mobicel" dataDxfId="22"/>
    <tableColumn id="17" xr3:uid="{00000000-0010-0000-0000-000011000000}" name="Motorola" dataDxfId="21"/>
    <tableColumn id="18" xr3:uid="{00000000-0010-0000-0000-000012000000}" name="Nokia" dataDxfId="20"/>
    <tableColumn id="19" xr3:uid="{00000000-0010-0000-0000-000013000000}" name="Oppo" dataDxfId="19"/>
    <tableColumn id="20" xr3:uid="{00000000-0010-0000-0000-000014000000}" name="Samsung" dataDxfId="18"/>
    <tableColumn id="21" xr3:uid="{00000000-0010-0000-0000-000015000000}" name="Sony" dataDxfId="17"/>
    <tableColumn id="22" xr3:uid="{00000000-0010-0000-0000-000016000000}" name="Xiaomi" dataDxfId="16"/>
    <tableColumn id="23" xr3:uid="{00000000-0010-0000-0000-000017000000}" name="ZTE" dataDxfId="15"/>
    <tableColumn id="24" xr3:uid="{00000000-0010-0000-0000-000018000000}" name="Other" dataDxfId="14"/>
    <tableColumn id="25" xr3:uid="{00000000-0010-0000-0000-000019000000}" name="Unknown" dataDxfId="13"/>
    <tableColumn id="26" xr3:uid="{00000000-0010-0000-0000-00001A000000}" name="Large 1" dataDxfId="12">
      <calculatedColumnFormula>LARGE(VendorShare[[#This Row],[Alcatel]:[ZTE]],1)</calculatedColumnFormula>
    </tableColumn>
    <tableColumn id="27" xr3:uid="{00000000-0010-0000-0000-00001B000000}" name="Large 2" dataDxfId="11">
      <calculatedColumnFormula>LARGE(VendorShare[[#This Row],[Alcatel]:[ZTE]],2)</calculatedColumnFormula>
    </tableColumn>
    <tableColumn id="28" xr3:uid="{00000000-0010-0000-0000-00001C000000}" name="Large 3" dataDxfId="10">
      <calculatedColumnFormula>LARGE(VendorShare[[#This Row],[Alcatel]:[ZTE]],3)</calculatedColumnFormula>
    </tableColumn>
    <tableColumn id="29" xr3:uid="{00000000-0010-0000-0000-00001D000000}" name="Large 4" dataDxfId="9">
      <calculatedColumnFormula>LARGE(VendorShare[[#This Row],[Alcatel]:[ZTE]],4)</calculatedColumnFormula>
    </tableColumn>
    <tableColumn id="30" xr3:uid="{00000000-0010-0000-0000-00001E000000}" name="Large 5" dataDxfId="8">
      <calculatedColumnFormula>LARGE(VendorShare[[#This Row],[Alcatel]:[ZTE]],5)</calculatedColumnFormula>
    </tableColumn>
    <tableColumn id="31" xr3:uid="{00000000-0010-0000-0000-00001F000000}" name="Vendor1" dataDxfId="7">
      <calculatedColumnFormula>INDEX(Vendors,MATCH(VendorShare[[#This Row],[Large 1]],$E4:$X4,0))</calculatedColumnFormula>
    </tableColumn>
    <tableColumn id="32" xr3:uid="{00000000-0010-0000-0000-000020000000}" name="Vendor2" dataDxfId="6">
      <calculatedColumnFormula>INDEX(Vendors,MATCH(VendorShare[[#This Row],[Large 2]],$E4:$X4,0))</calculatedColumnFormula>
    </tableColumn>
    <tableColumn id="33" xr3:uid="{00000000-0010-0000-0000-000021000000}" name="Vendor3" dataDxfId="5">
      <calculatedColumnFormula>INDEX(Vendors,MATCH(VendorShare[[#This Row],[Large 3]],$E4:$X4,0))</calculatedColumnFormula>
    </tableColumn>
    <tableColumn id="34" xr3:uid="{00000000-0010-0000-0000-000022000000}" name="Vendor4" dataDxfId="4">
      <calculatedColumnFormula>INDEX(Vendors,MATCH(VendorShare[[#This Row],[Large 4]],$E4:$X4,0))</calculatedColumnFormula>
    </tableColumn>
    <tableColumn id="35" xr3:uid="{00000000-0010-0000-0000-000023000000}" name="Vendor5" dataDxfId="3">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opLeftCell="V1" zoomScale="84" zoomScaleNormal="84" workbookViewId="0">
      <selection activeCell="AP25" sqref="AP25"/>
    </sheetView>
  </sheetViews>
  <sheetFormatPr defaultRowHeight="14.25" x14ac:dyDescent="0.2"/>
  <cols>
    <col min="1" max="1" width="16.25" style="2" customWidth="1"/>
    <col min="2" max="2" width="10.125" customWidth="1"/>
    <col min="3" max="3" width="9.25" bestFit="1" customWidth="1"/>
    <col min="4" max="4" width="9.25" customWidth="1"/>
    <col min="5" max="26" width="17.25" customWidth="1"/>
    <col min="27" max="27" width="9.375" hidden="1" customWidth="1"/>
    <col min="28" max="29" width="0" hidden="1" customWidth="1"/>
    <col min="30" max="30" width="10.5" hidden="1" customWidth="1"/>
    <col min="31" max="33" width="0" hidden="1" customWidth="1"/>
    <col min="34" max="34" width="9.25" hidden="1" customWidth="1"/>
    <col min="35" max="36" width="0" hidden="1" customWidth="1"/>
    <col min="38" max="38" width="11.25" customWidth="1"/>
    <col min="41" max="41" width="9.875" customWidth="1"/>
    <col min="45" max="45" width="14.375" customWidth="1"/>
  </cols>
  <sheetData>
    <row r="1" spans="1:36" ht="34.15" customHeight="1" thickBot="1" x14ac:dyDescent="0.3">
      <c r="A1" s="12"/>
      <c r="B1" s="14" t="s">
        <v>159</v>
      </c>
      <c r="C1" s="13"/>
      <c r="D1" s="13"/>
      <c r="E1" s="13"/>
      <c r="F1" s="13"/>
      <c r="G1" s="13"/>
      <c r="H1" s="13"/>
      <c r="I1" s="13"/>
      <c r="J1" s="13"/>
      <c r="K1" s="13"/>
      <c r="L1" s="13"/>
      <c r="M1" s="13"/>
      <c r="N1" s="13"/>
      <c r="O1" s="13"/>
      <c r="P1" s="13"/>
      <c r="Q1" s="13"/>
      <c r="R1" s="13"/>
      <c r="S1" s="13"/>
      <c r="T1" s="13"/>
      <c r="U1" s="13"/>
      <c r="V1" s="13"/>
      <c r="W1" s="13"/>
      <c r="X1" s="13"/>
      <c r="Y1" s="13"/>
      <c r="Z1" s="13"/>
    </row>
    <row r="2" spans="1:36" ht="6.4" customHeight="1" thickTop="1" x14ac:dyDescent="0.2">
      <c r="A2" s="12"/>
      <c r="B2" s="3"/>
      <c r="C2" s="3"/>
      <c r="D2" s="3"/>
      <c r="E2" s="3"/>
      <c r="F2" s="3"/>
      <c r="G2" s="3"/>
      <c r="H2" s="3"/>
      <c r="I2" s="3"/>
      <c r="J2" s="3"/>
      <c r="K2" s="3"/>
      <c r="L2" s="3"/>
      <c r="M2" s="3"/>
      <c r="N2" s="3"/>
      <c r="O2" s="3"/>
      <c r="P2" s="3"/>
      <c r="Q2" s="3"/>
      <c r="R2" s="3"/>
      <c r="S2" s="3"/>
      <c r="T2" s="3"/>
      <c r="U2" s="3"/>
      <c r="V2" s="3"/>
      <c r="W2" s="3"/>
      <c r="X2" s="3"/>
      <c r="Y2" s="3"/>
      <c r="Z2" s="3"/>
    </row>
    <row r="3" spans="1:36" x14ac:dyDescent="0.2">
      <c r="B3" s="2" t="s">
        <v>0</v>
      </c>
      <c r="C3" s="17" t="s">
        <v>144</v>
      </c>
      <c r="D3" s="17"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x14ac:dyDescent="0.2">
      <c r="B4" s="15" t="s">
        <v>22</v>
      </c>
      <c r="C4" s="16">
        <f>VALUE(LEFT(B4,4))</f>
        <v>2010</v>
      </c>
      <c r="D4" s="18" t="str">
        <f>TEXT(DATE(C4,VALUE(RIGHT(B4,2)),1),"mmm")</f>
        <v>Jul</v>
      </c>
      <c r="E4" s="15">
        <v>0</v>
      </c>
      <c r="F4" s="15">
        <v>30.09</v>
      </c>
      <c r="G4" s="15">
        <v>0</v>
      </c>
      <c r="H4" s="15">
        <v>0</v>
      </c>
      <c r="I4" s="15">
        <v>19.04</v>
      </c>
      <c r="J4" s="15">
        <v>0</v>
      </c>
      <c r="K4" s="15">
        <v>0.21</v>
      </c>
      <c r="L4" s="15">
        <v>7.0000000000000007E-2</v>
      </c>
      <c r="M4" s="23">
        <v>0</v>
      </c>
      <c r="N4" s="15">
        <v>0</v>
      </c>
      <c r="O4" s="15">
        <v>0.21001</v>
      </c>
      <c r="P4" s="15">
        <v>0</v>
      </c>
      <c r="Q4" s="15">
        <v>0</v>
      </c>
      <c r="R4" s="15">
        <v>0.28999999999999998</v>
      </c>
      <c r="S4" s="15">
        <v>36.78</v>
      </c>
      <c r="T4" s="15">
        <v>0</v>
      </c>
      <c r="U4" s="15">
        <v>3.83</v>
      </c>
      <c r="V4" s="15">
        <v>7.9</v>
      </c>
      <c r="W4" s="15">
        <v>0</v>
      </c>
      <c r="X4" s="15">
        <v>0</v>
      </c>
      <c r="Y4" s="15">
        <v>1.5699999999999998</v>
      </c>
      <c r="Z4" s="15">
        <v>0</v>
      </c>
      <c r="AA4" s="15">
        <f>LARGE(VendorShare[[#This Row],[Alcatel]:[ZTE]],1)</f>
        <v>36.78</v>
      </c>
      <c r="AB4" s="15">
        <f>LARGE(VendorShare[[#This Row],[Alcatel]:[ZTE]],2)</f>
        <v>30.09</v>
      </c>
      <c r="AC4" s="15">
        <f>LARGE(VendorShare[[#This Row],[Alcatel]:[ZTE]],3)</f>
        <v>19.04</v>
      </c>
      <c r="AD4" s="15">
        <f>LARGE(VendorShare[[#This Row],[Alcatel]:[ZTE]],4)</f>
        <v>7.9</v>
      </c>
      <c r="AE4" s="15">
        <f>LARGE(VendorShare[[#This Row],[Alcatel]:[ZTE]],5)</f>
        <v>3.83</v>
      </c>
      <c r="AF4" s="15" t="str">
        <f>INDEX(Vendors,MATCH(VendorShare[[#This Row],[Large 1]],$E4:$X4,0))</f>
        <v>Nokia</v>
      </c>
      <c r="AG4" s="15" t="str">
        <f>INDEX(Vendors,MATCH(VendorShare[[#This Row],[Large 2]],$E4:$X4,0))</f>
        <v>Apple</v>
      </c>
      <c r="AH4" s="15" t="str">
        <f>INDEX(Vendors,MATCH(VendorShare[[#This Row],[Large 3]],$E4:$X4,0))</f>
        <v>Blackberry</v>
      </c>
      <c r="AI4" s="15" t="str">
        <f>INDEX(Vendors,MATCH(VendorShare[[#This Row],[Large 4]],$E4:$X4,0))</f>
        <v>Sony</v>
      </c>
      <c r="AJ4" s="15" t="str">
        <f>INDEX(Vendors,MATCH(VendorShare[[#This Row],[Large 5]],$E4:$X4,0))</f>
        <v>Samsung</v>
      </c>
    </row>
    <row r="5" spans="1:36" x14ac:dyDescent="0.2">
      <c r="B5" s="15" t="s">
        <v>23</v>
      </c>
      <c r="C5" s="16">
        <f t="shared" ref="C5:C68" si="0">VALUE(LEFT(B5,4))</f>
        <v>2010</v>
      </c>
      <c r="D5" s="18" t="str">
        <f>TEXT(DATE(C5,VALUE(RIGHT(B5,2)),1),"mmm")</f>
        <v>Aug</v>
      </c>
      <c r="E5" s="15">
        <v>0</v>
      </c>
      <c r="F5" s="15">
        <v>29.82</v>
      </c>
      <c r="G5" s="15">
        <v>0</v>
      </c>
      <c r="H5" s="15">
        <v>0</v>
      </c>
      <c r="I5" s="15">
        <v>19.71</v>
      </c>
      <c r="J5" s="15">
        <v>0</v>
      </c>
      <c r="K5" s="15">
        <v>0.19</v>
      </c>
      <c r="L5" s="15">
        <v>7.0000000000000007E-2</v>
      </c>
      <c r="M5" s="23">
        <v>0</v>
      </c>
      <c r="N5" s="15">
        <v>0</v>
      </c>
      <c r="O5" s="15">
        <v>0.22</v>
      </c>
      <c r="P5" s="15">
        <v>0</v>
      </c>
      <c r="Q5" s="15">
        <v>0</v>
      </c>
      <c r="R5" s="15">
        <v>0.35</v>
      </c>
      <c r="S5" s="15">
        <v>36.4</v>
      </c>
      <c r="T5" s="15">
        <v>0</v>
      </c>
      <c r="U5" s="15">
        <v>4.07</v>
      </c>
      <c r="V5" s="15">
        <v>7.81</v>
      </c>
      <c r="W5" s="15">
        <v>0</v>
      </c>
      <c r="X5" s="15">
        <v>0</v>
      </c>
      <c r="Y5" s="15">
        <v>1.3599999999999999</v>
      </c>
      <c r="Z5" s="15">
        <v>0</v>
      </c>
      <c r="AA5" s="15">
        <f>LARGE(VendorShare[[#This Row],[Alcatel]:[ZTE]],1)</f>
        <v>36.4</v>
      </c>
      <c r="AB5" s="15">
        <f>LARGE(VendorShare[[#This Row],[Alcatel]:[ZTE]],2)</f>
        <v>29.82</v>
      </c>
      <c r="AC5" s="15">
        <f>LARGE(VendorShare[[#This Row],[Alcatel]:[ZTE]],3)</f>
        <v>19.71</v>
      </c>
      <c r="AD5" s="15">
        <f>LARGE(VendorShare[[#This Row],[Alcatel]:[ZTE]],4)</f>
        <v>7.81</v>
      </c>
      <c r="AE5" s="15">
        <f>LARGE(VendorShare[[#This Row],[Alcatel]:[ZTE]],5)</f>
        <v>4.07</v>
      </c>
      <c r="AF5" s="15" t="str">
        <f>INDEX(Vendors,MATCH(VendorShare[[#This Row],[Large 1]],$E5:$X5,0))</f>
        <v>Nokia</v>
      </c>
      <c r="AG5" s="15" t="str">
        <f>INDEX(Vendors,MATCH(VendorShare[[#This Row],[Large 2]],$E5:$X5,0))</f>
        <v>Apple</v>
      </c>
      <c r="AH5" s="15" t="str">
        <f>INDEX(Vendors,MATCH(VendorShare[[#This Row],[Large 3]],$E5:$X5,0))</f>
        <v>Blackberry</v>
      </c>
      <c r="AI5" s="15" t="str">
        <f>INDEX(Vendors,MATCH(VendorShare[[#This Row],[Large 4]],$E5:$X5,0))</f>
        <v>Sony</v>
      </c>
      <c r="AJ5" s="15" t="str">
        <f>INDEX(Vendors,MATCH(VendorShare[[#This Row],[Large 5]],$E5:$X5,0))</f>
        <v>Samsung</v>
      </c>
    </row>
    <row r="6" spans="1:36" x14ac:dyDescent="0.2">
      <c r="B6" s="15" t="s">
        <v>24</v>
      </c>
      <c r="C6" s="16">
        <f t="shared" si="0"/>
        <v>2010</v>
      </c>
      <c r="D6" s="18" t="str">
        <f t="shared" ref="D6:D69" si="1">TEXT(DATE(C6,VALUE(RIGHT(B6,2)),1),"mmm")</f>
        <v>Sep</v>
      </c>
      <c r="E6" s="15">
        <v>0</v>
      </c>
      <c r="F6" s="15">
        <v>26.72</v>
      </c>
      <c r="G6" s="15">
        <v>0</v>
      </c>
      <c r="H6" s="15">
        <v>0</v>
      </c>
      <c r="I6" s="15">
        <v>20.99</v>
      </c>
      <c r="J6" s="15">
        <v>0</v>
      </c>
      <c r="K6" s="15">
        <v>0.17</v>
      </c>
      <c r="L6" s="15">
        <v>0.06</v>
      </c>
      <c r="M6" s="23">
        <v>0</v>
      </c>
      <c r="N6" s="15">
        <v>0</v>
      </c>
      <c r="O6" s="15">
        <v>0.18</v>
      </c>
      <c r="P6" s="15">
        <v>0</v>
      </c>
      <c r="Q6" s="15">
        <v>0</v>
      </c>
      <c r="R6" s="15">
        <v>0.4</v>
      </c>
      <c r="S6" s="15">
        <v>38.06</v>
      </c>
      <c r="T6" s="15">
        <v>0</v>
      </c>
      <c r="U6" s="15">
        <v>4.53</v>
      </c>
      <c r="V6" s="15">
        <v>7.84</v>
      </c>
      <c r="W6" s="15">
        <v>0</v>
      </c>
      <c r="X6" s="15">
        <v>0</v>
      </c>
      <c r="Y6" s="15">
        <v>1.03</v>
      </c>
      <c r="Z6" s="15">
        <v>0</v>
      </c>
      <c r="AA6" s="15">
        <f>LARGE(VendorShare[[#This Row],[Alcatel]:[ZTE]],1)</f>
        <v>38.06</v>
      </c>
      <c r="AB6" s="15">
        <f>LARGE(VendorShare[[#This Row],[Alcatel]:[ZTE]],2)</f>
        <v>26.72</v>
      </c>
      <c r="AC6" s="15">
        <f>LARGE(VendorShare[[#This Row],[Alcatel]:[ZTE]],3)</f>
        <v>20.99</v>
      </c>
      <c r="AD6" s="15">
        <f>LARGE(VendorShare[[#This Row],[Alcatel]:[ZTE]],4)</f>
        <v>7.84</v>
      </c>
      <c r="AE6" s="15">
        <f>LARGE(VendorShare[[#This Row],[Alcatel]:[ZTE]],5)</f>
        <v>4.53</v>
      </c>
      <c r="AF6" s="15" t="str">
        <f>INDEX(Vendors,MATCH(VendorShare[[#This Row],[Large 1]],$E6:$X6,0))</f>
        <v>Nokia</v>
      </c>
      <c r="AG6" s="15" t="str">
        <f>INDEX(Vendors,MATCH(VendorShare[[#This Row],[Large 2]],$E6:$X6,0))</f>
        <v>Apple</v>
      </c>
      <c r="AH6" s="15" t="str">
        <f>INDEX(Vendors,MATCH(VendorShare[[#This Row],[Large 3]],$E6:$X6,0))</f>
        <v>Blackberry</v>
      </c>
      <c r="AI6" s="15" t="str">
        <f>INDEX(Vendors,MATCH(VendorShare[[#This Row],[Large 4]],$E6:$X6,0))</f>
        <v>Sony</v>
      </c>
      <c r="AJ6" s="15" t="str">
        <f>INDEX(Vendors,MATCH(VendorShare[[#This Row],[Large 5]],$E6:$X6,0))</f>
        <v>Samsung</v>
      </c>
    </row>
    <row r="7" spans="1:36" x14ac:dyDescent="0.2">
      <c r="B7" s="15" t="s">
        <v>25</v>
      </c>
      <c r="C7" s="16">
        <f t="shared" si="0"/>
        <v>2010</v>
      </c>
      <c r="D7" s="18" t="str">
        <f t="shared" si="1"/>
        <v>Oct</v>
      </c>
      <c r="E7" s="15">
        <v>0</v>
      </c>
      <c r="F7" s="15">
        <v>26.5</v>
      </c>
      <c r="G7" s="15">
        <v>0</v>
      </c>
      <c r="H7" s="15">
        <v>0</v>
      </c>
      <c r="I7" s="15">
        <v>21.51</v>
      </c>
      <c r="J7" s="15">
        <v>0</v>
      </c>
      <c r="K7" s="15">
        <v>0.16</v>
      </c>
      <c r="L7" s="15">
        <v>0.05</v>
      </c>
      <c r="M7" s="23">
        <v>0</v>
      </c>
      <c r="N7" s="15">
        <v>0</v>
      </c>
      <c r="O7" s="15">
        <v>0.16001000000000001</v>
      </c>
      <c r="P7" s="15">
        <v>0</v>
      </c>
      <c r="Q7" s="15">
        <v>0</v>
      </c>
      <c r="R7" s="15">
        <v>0.42</v>
      </c>
      <c r="S7" s="15">
        <v>37.81</v>
      </c>
      <c r="T7" s="15">
        <v>0</v>
      </c>
      <c r="U7" s="15">
        <v>4.68</v>
      </c>
      <c r="V7" s="15">
        <v>7.81</v>
      </c>
      <c r="W7" s="15">
        <v>0</v>
      </c>
      <c r="X7" s="15">
        <v>0</v>
      </c>
      <c r="Y7" s="15">
        <v>0.8899999999999999</v>
      </c>
      <c r="Z7" s="15">
        <v>0</v>
      </c>
      <c r="AA7" s="15">
        <f>LARGE(VendorShare[[#This Row],[Alcatel]:[ZTE]],1)</f>
        <v>37.81</v>
      </c>
      <c r="AB7" s="15">
        <f>LARGE(VendorShare[[#This Row],[Alcatel]:[ZTE]],2)</f>
        <v>26.5</v>
      </c>
      <c r="AC7" s="15">
        <f>LARGE(VendorShare[[#This Row],[Alcatel]:[ZTE]],3)</f>
        <v>21.51</v>
      </c>
      <c r="AD7" s="15">
        <f>LARGE(VendorShare[[#This Row],[Alcatel]:[ZTE]],4)</f>
        <v>7.81</v>
      </c>
      <c r="AE7" s="15">
        <f>LARGE(VendorShare[[#This Row],[Alcatel]:[ZTE]],5)</f>
        <v>4.68</v>
      </c>
      <c r="AF7" s="15" t="str">
        <f>INDEX(Vendors,MATCH(VendorShare[[#This Row],[Large 1]],$E7:$X7,0))</f>
        <v>Nokia</v>
      </c>
      <c r="AG7" s="15" t="str">
        <f>INDEX(Vendors,MATCH(VendorShare[[#This Row],[Large 2]],$E7:$X7,0))</f>
        <v>Apple</v>
      </c>
      <c r="AH7" s="15" t="str">
        <f>INDEX(Vendors,MATCH(VendorShare[[#This Row],[Large 3]],$E7:$X7,0))</f>
        <v>Blackberry</v>
      </c>
      <c r="AI7" s="15" t="str">
        <f>INDEX(Vendors,MATCH(VendorShare[[#This Row],[Large 4]],$E7:$X7,0))</f>
        <v>Sony</v>
      </c>
      <c r="AJ7" s="15" t="str">
        <f>INDEX(Vendors,MATCH(VendorShare[[#This Row],[Large 5]],$E7:$X7,0))</f>
        <v>Samsung</v>
      </c>
    </row>
    <row r="8" spans="1:36" x14ac:dyDescent="0.2">
      <c r="B8" s="15" t="s">
        <v>26</v>
      </c>
      <c r="C8" s="16">
        <f t="shared" si="0"/>
        <v>2010</v>
      </c>
      <c r="D8" s="18" t="str">
        <f t="shared" si="1"/>
        <v>Nov</v>
      </c>
      <c r="E8" s="15">
        <v>0</v>
      </c>
      <c r="F8" s="15">
        <v>25.72</v>
      </c>
      <c r="G8" s="15">
        <v>0</v>
      </c>
      <c r="H8" s="15">
        <v>0</v>
      </c>
      <c r="I8" s="15">
        <v>22.6</v>
      </c>
      <c r="J8" s="15">
        <v>0</v>
      </c>
      <c r="K8" s="15">
        <v>0.15001</v>
      </c>
      <c r="L8" s="15">
        <v>0.04</v>
      </c>
      <c r="M8" s="23">
        <v>0</v>
      </c>
      <c r="N8" s="15">
        <v>0</v>
      </c>
      <c r="O8" s="15">
        <v>0.15</v>
      </c>
      <c r="P8" s="15">
        <v>0</v>
      </c>
      <c r="Q8" s="15">
        <v>0</v>
      </c>
      <c r="R8" s="15">
        <v>1.37</v>
      </c>
      <c r="S8" s="15">
        <v>36.54</v>
      </c>
      <c r="T8" s="15">
        <v>0</v>
      </c>
      <c r="U8" s="15">
        <v>5.59</v>
      </c>
      <c r="V8" s="15">
        <v>7.04</v>
      </c>
      <c r="W8" s="15">
        <v>0</v>
      </c>
      <c r="X8" s="15">
        <v>0</v>
      </c>
      <c r="Y8" s="15">
        <v>0.79</v>
      </c>
      <c r="Z8" s="15">
        <v>0</v>
      </c>
      <c r="AA8" s="15">
        <f>LARGE(VendorShare[[#This Row],[Alcatel]:[ZTE]],1)</f>
        <v>36.54</v>
      </c>
      <c r="AB8" s="15">
        <f>LARGE(VendorShare[[#This Row],[Alcatel]:[ZTE]],2)</f>
        <v>25.72</v>
      </c>
      <c r="AC8" s="15">
        <f>LARGE(VendorShare[[#This Row],[Alcatel]:[ZTE]],3)</f>
        <v>22.6</v>
      </c>
      <c r="AD8" s="15">
        <f>LARGE(VendorShare[[#This Row],[Alcatel]:[ZTE]],4)</f>
        <v>7.04</v>
      </c>
      <c r="AE8" s="15">
        <f>LARGE(VendorShare[[#This Row],[Alcatel]:[ZTE]],5)</f>
        <v>5.59</v>
      </c>
      <c r="AF8" s="15" t="str">
        <f>INDEX(Vendors,MATCH(VendorShare[[#This Row],[Large 1]],$E8:$X8,0))</f>
        <v>Nokia</v>
      </c>
      <c r="AG8" s="15" t="str">
        <f>INDEX(Vendors,MATCH(VendorShare[[#This Row],[Large 2]],$E8:$X8,0))</f>
        <v>Apple</v>
      </c>
      <c r="AH8" s="15" t="str">
        <f>INDEX(Vendors,MATCH(VendorShare[[#This Row],[Large 3]],$E8:$X8,0))</f>
        <v>Blackberry</v>
      </c>
      <c r="AI8" s="15" t="str">
        <f>INDEX(Vendors,MATCH(VendorShare[[#This Row],[Large 4]],$E8:$X8,0))</f>
        <v>Sony</v>
      </c>
      <c r="AJ8" s="15" t="str">
        <f>INDEX(Vendors,MATCH(VendorShare[[#This Row],[Large 5]],$E8:$X8,0))</f>
        <v>Samsung</v>
      </c>
    </row>
    <row r="9" spans="1:36" x14ac:dyDescent="0.2">
      <c r="B9" s="15" t="s">
        <v>27</v>
      </c>
      <c r="C9" s="16">
        <f t="shared" si="0"/>
        <v>2010</v>
      </c>
      <c r="D9" s="18" t="str">
        <f t="shared" si="1"/>
        <v>Dec</v>
      </c>
      <c r="E9" s="15">
        <v>0</v>
      </c>
      <c r="F9" s="15">
        <v>28.04</v>
      </c>
      <c r="G9" s="15">
        <v>0</v>
      </c>
      <c r="H9" s="15">
        <v>0</v>
      </c>
      <c r="I9" s="15">
        <v>21.48</v>
      </c>
      <c r="J9" s="15">
        <v>0</v>
      </c>
      <c r="K9" s="15">
        <v>0.15</v>
      </c>
      <c r="L9" s="15">
        <v>0.04</v>
      </c>
      <c r="M9" s="23">
        <v>0</v>
      </c>
      <c r="N9" s="15">
        <v>0</v>
      </c>
      <c r="O9" s="15">
        <v>0.15001</v>
      </c>
      <c r="P9" s="15">
        <v>0</v>
      </c>
      <c r="Q9" s="15">
        <v>0</v>
      </c>
      <c r="R9" s="15">
        <v>1.76</v>
      </c>
      <c r="S9" s="15">
        <v>34.4</v>
      </c>
      <c r="T9" s="15">
        <v>0</v>
      </c>
      <c r="U9" s="15">
        <v>6.6001000000000003</v>
      </c>
      <c r="V9" s="15">
        <v>6.6</v>
      </c>
      <c r="W9" s="15">
        <v>0</v>
      </c>
      <c r="X9" s="15">
        <v>0</v>
      </c>
      <c r="Y9" s="15">
        <v>0.78</v>
      </c>
      <c r="Z9" s="15">
        <v>0</v>
      </c>
      <c r="AA9" s="15">
        <f>LARGE(VendorShare[[#This Row],[Alcatel]:[ZTE]],1)</f>
        <v>34.4</v>
      </c>
      <c r="AB9" s="15">
        <f>LARGE(VendorShare[[#This Row],[Alcatel]:[ZTE]],2)</f>
        <v>28.04</v>
      </c>
      <c r="AC9" s="15">
        <f>LARGE(VendorShare[[#This Row],[Alcatel]:[ZTE]],3)</f>
        <v>21.48</v>
      </c>
      <c r="AD9" s="15">
        <f>LARGE(VendorShare[[#This Row],[Alcatel]:[ZTE]],4)</f>
        <v>6.6001000000000003</v>
      </c>
      <c r="AE9" s="15">
        <f>LARGE(VendorShare[[#This Row],[Alcatel]:[ZTE]],5)</f>
        <v>6.6</v>
      </c>
      <c r="AF9" s="15" t="str">
        <f>INDEX(Vendors,MATCH(VendorShare[[#This Row],[Large 1]],$E9:$X9,0))</f>
        <v>Nokia</v>
      </c>
      <c r="AG9" s="15" t="str">
        <f>INDEX(Vendors,MATCH(VendorShare[[#This Row],[Large 2]],$E9:$X9,0))</f>
        <v>Apple</v>
      </c>
      <c r="AH9" s="15" t="str">
        <f>INDEX(Vendors,MATCH(VendorShare[[#This Row],[Large 3]],$E9:$X9,0))</f>
        <v>Blackberry</v>
      </c>
      <c r="AI9" s="15" t="str">
        <f>INDEX(Vendors,MATCH(VendorShare[[#This Row],[Large 4]],$E9:$X9,0))</f>
        <v>Samsung</v>
      </c>
      <c r="AJ9" s="15" t="str">
        <f>INDEX(Vendors,MATCH(VendorShare[[#This Row],[Large 5]],$E9:$X9,0))</f>
        <v>Sony</v>
      </c>
    </row>
    <row r="10" spans="1:36" x14ac:dyDescent="0.2">
      <c r="B10" s="15" t="s">
        <v>28</v>
      </c>
      <c r="C10" s="16">
        <f t="shared" si="0"/>
        <v>2011</v>
      </c>
      <c r="D10" s="18" t="str">
        <f t="shared" si="1"/>
        <v>Jan</v>
      </c>
      <c r="E10" s="15">
        <v>0</v>
      </c>
      <c r="F10" s="15">
        <v>30.2</v>
      </c>
      <c r="G10" s="15">
        <v>0</v>
      </c>
      <c r="H10" s="15">
        <v>0</v>
      </c>
      <c r="I10" s="15">
        <v>18.149999999999999</v>
      </c>
      <c r="J10" s="15">
        <v>0</v>
      </c>
      <c r="K10" s="15">
        <v>0.14000000000000001</v>
      </c>
      <c r="L10" s="15">
        <v>0.09</v>
      </c>
      <c r="M10" s="23">
        <v>0</v>
      </c>
      <c r="N10" s="15">
        <v>0</v>
      </c>
      <c r="O10" s="15">
        <v>0.17</v>
      </c>
      <c r="P10" s="15">
        <v>0</v>
      </c>
      <c r="Q10" s="15">
        <v>0</v>
      </c>
      <c r="R10" s="15">
        <v>1.62</v>
      </c>
      <c r="S10" s="15">
        <v>35.58</v>
      </c>
      <c r="T10" s="15">
        <v>0</v>
      </c>
      <c r="U10" s="15">
        <v>7.06</v>
      </c>
      <c r="V10" s="15">
        <v>6.26</v>
      </c>
      <c r="W10" s="15">
        <v>0</v>
      </c>
      <c r="X10" s="15">
        <v>0</v>
      </c>
      <c r="Y10" s="15">
        <v>0.72</v>
      </c>
      <c r="Z10" s="15">
        <v>0</v>
      </c>
      <c r="AA10" s="15">
        <f>LARGE(VendorShare[[#This Row],[Alcatel]:[ZTE]],1)</f>
        <v>35.58</v>
      </c>
      <c r="AB10" s="15">
        <f>LARGE(VendorShare[[#This Row],[Alcatel]:[ZTE]],2)</f>
        <v>30.2</v>
      </c>
      <c r="AC10" s="15">
        <f>LARGE(VendorShare[[#This Row],[Alcatel]:[ZTE]],3)</f>
        <v>18.149999999999999</v>
      </c>
      <c r="AD10" s="15">
        <f>LARGE(VendorShare[[#This Row],[Alcatel]:[ZTE]],4)</f>
        <v>7.06</v>
      </c>
      <c r="AE10" s="15">
        <f>LARGE(VendorShare[[#This Row],[Alcatel]:[ZTE]],5)</f>
        <v>6.26</v>
      </c>
      <c r="AF10" s="15" t="str">
        <f>INDEX(Vendors,MATCH(VendorShare[[#This Row],[Large 1]],$E10:$X10,0))</f>
        <v>Nokia</v>
      </c>
      <c r="AG10" s="15" t="str">
        <f>INDEX(Vendors,MATCH(VendorShare[[#This Row],[Large 2]],$E10:$X10,0))</f>
        <v>Apple</v>
      </c>
      <c r="AH10" s="15" t="str">
        <f>INDEX(Vendors,MATCH(VendorShare[[#This Row],[Large 3]],$E10:$X10,0))</f>
        <v>Blackberry</v>
      </c>
      <c r="AI10" s="15" t="str">
        <f>INDEX(Vendors,MATCH(VendorShare[[#This Row],[Large 4]],$E10:$X10,0))</f>
        <v>Samsung</v>
      </c>
      <c r="AJ10" s="15" t="str">
        <f>INDEX(Vendors,MATCH(VendorShare[[#This Row],[Large 5]],$E10:$X10,0))</f>
        <v>Sony</v>
      </c>
    </row>
    <row r="11" spans="1:36" x14ac:dyDescent="0.2">
      <c r="B11" s="15" t="s">
        <v>29</v>
      </c>
      <c r="C11" s="16">
        <f t="shared" si="0"/>
        <v>2011</v>
      </c>
      <c r="D11" s="18" t="str">
        <f t="shared" si="1"/>
        <v>Feb</v>
      </c>
      <c r="E11" s="15">
        <v>0</v>
      </c>
      <c r="F11" s="15">
        <v>29.83</v>
      </c>
      <c r="G11" s="15">
        <v>0</v>
      </c>
      <c r="H11" s="15">
        <v>0</v>
      </c>
      <c r="I11" s="15">
        <v>17.64</v>
      </c>
      <c r="J11" s="15">
        <v>0</v>
      </c>
      <c r="K11" s="15">
        <v>0.13</v>
      </c>
      <c r="L11" s="15">
        <v>0.15</v>
      </c>
      <c r="M11" s="23">
        <v>0</v>
      </c>
      <c r="N11" s="15">
        <v>0</v>
      </c>
      <c r="O11" s="15">
        <v>0.18</v>
      </c>
      <c r="P11" s="15">
        <v>0</v>
      </c>
      <c r="Q11" s="15">
        <v>0</v>
      </c>
      <c r="R11" s="15">
        <v>1.52</v>
      </c>
      <c r="S11" s="15">
        <v>36.36</v>
      </c>
      <c r="T11" s="15">
        <v>0</v>
      </c>
      <c r="U11" s="15">
        <v>7.36</v>
      </c>
      <c r="V11" s="15">
        <v>6.23</v>
      </c>
      <c r="W11" s="15">
        <v>0</v>
      </c>
      <c r="X11" s="15">
        <v>0</v>
      </c>
      <c r="Y11" s="15">
        <v>0.60000000000000009</v>
      </c>
      <c r="Z11" s="15">
        <v>0</v>
      </c>
      <c r="AA11" s="15">
        <f>LARGE(VendorShare[[#This Row],[Alcatel]:[ZTE]],1)</f>
        <v>36.36</v>
      </c>
      <c r="AB11" s="15">
        <f>LARGE(VendorShare[[#This Row],[Alcatel]:[ZTE]],2)</f>
        <v>29.83</v>
      </c>
      <c r="AC11" s="15">
        <f>LARGE(VendorShare[[#This Row],[Alcatel]:[ZTE]],3)</f>
        <v>17.64</v>
      </c>
      <c r="AD11" s="15">
        <f>LARGE(VendorShare[[#This Row],[Alcatel]:[ZTE]],4)</f>
        <v>7.36</v>
      </c>
      <c r="AE11" s="15">
        <f>LARGE(VendorShare[[#This Row],[Alcatel]:[ZTE]],5)</f>
        <v>6.23</v>
      </c>
      <c r="AF11" s="15" t="str">
        <f>INDEX(Vendors,MATCH(VendorShare[[#This Row],[Large 1]],$E11:$X11,0))</f>
        <v>Nokia</v>
      </c>
      <c r="AG11" s="15" t="str">
        <f>INDEX(Vendors,MATCH(VendorShare[[#This Row],[Large 2]],$E11:$X11,0))</f>
        <v>Apple</v>
      </c>
      <c r="AH11" s="15" t="str">
        <f>INDEX(Vendors,MATCH(VendorShare[[#This Row],[Large 3]],$E11:$X11,0))</f>
        <v>Blackberry</v>
      </c>
      <c r="AI11" s="15" t="str">
        <f>INDEX(Vendors,MATCH(VendorShare[[#This Row],[Large 4]],$E11:$X11,0))</f>
        <v>Samsung</v>
      </c>
      <c r="AJ11" s="15" t="str">
        <f>INDEX(Vendors,MATCH(VendorShare[[#This Row],[Large 5]],$E11:$X11,0))</f>
        <v>Sony</v>
      </c>
    </row>
    <row r="12" spans="1:36" x14ac:dyDescent="0.2">
      <c r="B12" s="15" t="s">
        <v>30</v>
      </c>
      <c r="C12" s="16">
        <f t="shared" si="0"/>
        <v>2011</v>
      </c>
      <c r="D12" s="18" t="str">
        <f t="shared" si="1"/>
        <v>Mar</v>
      </c>
      <c r="E12" s="15">
        <v>0</v>
      </c>
      <c r="F12" s="15">
        <v>29.76</v>
      </c>
      <c r="G12" s="15">
        <v>0</v>
      </c>
      <c r="H12" s="15">
        <v>0</v>
      </c>
      <c r="I12" s="15">
        <v>17.22</v>
      </c>
      <c r="J12" s="15">
        <v>0</v>
      </c>
      <c r="K12" s="15">
        <v>0.13</v>
      </c>
      <c r="L12" s="15">
        <v>0.17</v>
      </c>
      <c r="M12" s="23">
        <v>0</v>
      </c>
      <c r="N12" s="15">
        <v>0</v>
      </c>
      <c r="O12" s="15">
        <v>0.17000999999999999</v>
      </c>
      <c r="P12" s="15">
        <v>0</v>
      </c>
      <c r="Q12" s="15">
        <v>0</v>
      </c>
      <c r="R12" s="15">
        <v>1.47</v>
      </c>
      <c r="S12" s="15">
        <v>36.51</v>
      </c>
      <c r="T12" s="15">
        <v>0</v>
      </c>
      <c r="U12" s="15">
        <v>7.88</v>
      </c>
      <c r="V12" s="15">
        <v>6.16</v>
      </c>
      <c r="W12" s="15">
        <v>0</v>
      </c>
      <c r="X12" s="15">
        <v>0</v>
      </c>
      <c r="Y12" s="15">
        <v>0.54</v>
      </c>
      <c r="Z12" s="15">
        <v>0</v>
      </c>
      <c r="AA12" s="15">
        <f>LARGE(VendorShare[[#This Row],[Alcatel]:[ZTE]],1)</f>
        <v>36.51</v>
      </c>
      <c r="AB12" s="15">
        <f>LARGE(VendorShare[[#This Row],[Alcatel]:[ZTE]],2)</f>
        <v>29.76</v>
      </c>
      <c r="AC12" s="15">
        <f>LARGE(VendorShare[[#This Row],[Alcatel]:[ZTE]],3)</f>
        <v>17.22</v>
      </c>
      <c r="AD12" s="15">
        <f>LARGE(VendorShare[[#This Row],[Alcatel]:[ZTE]],4)</f>
        <v>7.88</v>
      </c>
      <c r="AE12" s="15">
        <f>LARGE(VendorShare[[#This Row],[Alcatel]:[ZTE]],5)</f>
        <v>6.16</v>
      </c>
      <c r="AF12" s="15" t="str">
        <f>INDEX(Vendors,MATCH(VendorShare[[#This Row],[Large 1]],$E12:$X12,0))</f>
        <v>Nokia</v>
      </c>
      <c r="AG12" s="15" t="str">
        <f>INDEX(Vendors,MATCH(VendorShare[[#This Row],[Large 2]],$E12:$X12,0))</f>
        <v>Apple</v>
      </c>
      <c r="AH12" s="15" t="str">
        <f>INDEX(Vendors,MATCH(VendorShare[[#This Row],[Large 3]],$E12:$X12,0))</f>
        <v>Blackberry</v>
      </c>
      <c r="AI12" s="15" t="str">
        <f>INDEX(Vendors,MATCH(VendorShare[[#This Row],[Large 4]],$E12:$X12,0))</f>
        <v>Samsung</v>
      </c>
      <c r="AJ12" s="15" t="str">
        <f>INDEX(Vendors,MATCH(VendorShare[[#This Row],[Large 5]],$E12:$X12,0))</f>
        <v>Sony</v>
      </c>
    </row>
    <row r="13" spans="1:36" x14ac:dyDescent="0.2">
      <c r="B13" s="15" t="s">
        <v>31</v>
      </c>
      <c r="C13" s="16">
        <f t="shared" si="0"/>
        <v>2011</v>
      </c>
      <c r="D13" s="18" t="str">
        <f t="shared" si="1"/>
        <v>Apr</v>
      </c>
      <c r="E13" s="15">
        <v>0</v>
      </c>
      <c r="F13" s="15">
        <v>28.6</v>
      </c>
      <c r="G13" s="15">
        <v>0</v>
      </c>
      <c r="H13" s="15">
        <v>0</v>
      </c>
      <c r="I13" s="15">
        <v>16.600000000000001</v>
      </c>
      <c r="J13" s="15">
        <v>0</v>
      </c>
      <c r="K13" s="15">
        <v>0.11</v>
      </c>
      <c r="L13" s="15">
        <v>0.18</v>
      </c>
      <c r="M13" s="23">
        <v>0</v>
      </c>
      <c r="N13" s="15">
        <v>0</v>
      </c>
      <c r="O13" s="15">
        <v>0.17</v>
      </c>
      <c r="P13" s="15">
        <v>0</v>
      </c>
      <c r="Q13" s="15">
        <v>0</v>
      </c>
      <c r="R13" s="15">
        <v>1.31</v>
      </c>
      <c r="S13" s="15">
        <v>37.880000000000003</v>
      </c>
      <c r="T13" s="15">
        <v>0</v>
      </c>
      <c r="U13" s="15">
        <v>8.56</v>
      </c>
      <c r="V13" s="15">
        <v>6.1</v>
      </c>
      <c r="W13" s="15">
        <v>0</v>
      </c>
      <c r="X13" s="15">
        <v>0</v>
      </c>
      <c r="Y13" s="15">
        <v>0.48</v>
      </c>
      <c r="Z13" s="15">
        <v>0</v>
      </c>
      <c r="AA13" s="15">
        <f>LARGE(VendorShare[[#This Row],[Alcatel]:[ZTE]],1)</f>
        <v>37.880000000000003</v>
      </c>
      <c r="AB13" s="15">
        <f>LARGE(VendorShare[[#This Row],[Alcatel]:[ZTE]],2)</f>
        <v>28.6</v>
      </c>
      <c r="AC13" s="15">
        <f>LARGE(VendorShare[[#This Row],[Alcatel]:[ZTE]],3)</f>
        <v>16.600000000000001</v>
      </c>
      <c r="AD13" s="15">
        <f>LARGE(VendorShare[[#This Row],[Alcatel]:[ZTE]],4)</f>
        <v>8.56</v>
      </c>
      <c r="AE13" s="15">
        <f>LARGE(VendorShare[[#This Row],[Alcatel]:[ZTE]],5)</f>
        <v>6.1</v>
      </c>
      <c r="AF13" s="15" t="str">
        <f>INDEX(Vendors,MATCH(VendorShare[[#This Row],[Large 1]],$E13:$X13,0))</f>
        <v>Nokia</v>
      </c>
      <c r="AG13" s="15" t="str">
        <f>INDEX(Vendors,MATCH(VendorShare[[#This Row],[Large 2]],$E13:$X13,0))</f>
        <v>Apple</v>
      </c>
      <c r="AH13" s="15" t="str">
        <f>INDEX(Vendors,MATCH(VendorShare[[#This Row],[Large 3]],$E13:$X13,0))</f>
        <v>Blackberry</v>
      </c>
      <c r="AI13" s="15" t="str">
        <f>INDEX(Vendors,MATCH(VendorShare[[#This Row],[Large 4]],$E13:$X13,0))</f>
        <v>Samsung</v>
      </c>
      <c r="AJ13" s="15" t="str">
        <f>INDEX(Vendors,MATCH(VendorShare[[#This Row],[Large 5]],$E13:$X13,0))</f>
        <v>Sony</v>
      </c>
    </row>
    <row r="14" spans="1:36" x14ac:dyDescent="0.2">
      <c r="B14" s="15" t="s">
        <v>32</v>
      </c>
      <c r="C14" s="16">
        <f t="shared" si="0"/>
        <v>2011</v>
      </c>
      <c r="D14" s="18" t="str">
        <f t="shared" si="1"/>
        <v>May</v>
      </c>
      <c r="E14" s="15">
        <v>0</v>
      </c>
      <c r="F14" s="15">
        <v>27.63</v>
      </c>
      <c r="G14" s="15">
        <v>0</v>
      </c>
      <c r="H14" s="15">
        <v>0</v>
      </c>
      <c r="I14" s="15">
        <v>16.2</v>
      </c>
      <c r="J14" s="15">
        <v>0</v>
      </c>
      <c r="K14" s="15">
        <v>0.1</v>
      </c>
      <c r="L14" s="15">
        <v>0.18</v>
      </c>
      <c r="M14" s="23">
        <v>0</v>
      </c>
      <c r="N14" s="15">
        <v>0</v>
      </c>
      <c r="O14" s="15">
        <v>0.16</v>
      </c>
      <c r="P14" s="15">
        <v>0</v>
      </c>
      <c r="Q14" s="15">
        <v>0</v>
      </c>
      <c r="R14" s="15">
        <v>1.04</v>
      </c>
      <c r="S14" s="15">
        <v>38.39</v>
      </c>
      <c r="T14" s="15">
        <v>0</v>
      </c>
      <c r="U14" s="15">
        <v>9.65</v>
      </c>
      <c r="V14" s="15">
        <v>5.99</v>
      </c>
      <c r="W14" s="15">
        <v>0</v>
      </c>
      <c r="X14" s="15">
        <v>0</v>
      </c>
      <c r="Y14" s="15">
        <v>0.66</v>
      </c>
      <c r="Z14" s="15">
        <v>0</v>
      </c>
      <c r="AA14" s="15">
        <f>LARGE(VendorShare[[#This Row],[Alcatel]:[ZTE]],1)</f>
        <v>38.39</v>
      </c>
      <c r="AB14" s="15">
        <f>LARGE(VendorShare[[#This Row],[Alcatel]:[ZTE]],2)</f>
        <v>27.63</v>
      </c>
      <c r="AC14" s="15">
        <f>LARGE(VendorShare[[#This Row],[Alcatel]:[ZTE]],3)</f>
        <v>16.2</v>
      </c>
      <c r="AD14" s="15">
        <f>LARGE(VendorShare[[#This Row],[Alcatel]:[ZTE]],4)</f>
        <v>9.65</v>
      </c>
      <c r="AE14" s="15">
        <f>LARGE(VendorShare[[#This Row],[Alcatel]:[ZTE]],5)</f>
        <v>5.99</v>
      </c>
      <c r="AF14" s="15" t="str">
        <f>INDEX(Vendors,MATCH(VendorShare[[#This Row],[Large 1]],$E14:$X14,0))</f>
        <v>Nokia</v>
      </c>
      <c r="AG14" s="15" t="str">
        <f>INDEX(Vendors,MATCH(VendorShare[[#This Row],[Large 2]],$E14:$X14,0))</f>
        <v>Apple</v>
      </c>
      <c r="AH14" s="15" t="str">
        <f>INDEX(Vendors,MATCH(VendorShare[[#This Row],[Large 3]],$E14:$X14,0))</f>
        <v>Blackberry</v>
      </c>
      <c r="AI14" s="15" t="str">
        <f>INDEX(Vendors,MATCH(VendorShare[[#This Row],[Large 4]],$E14:$X14,0))</f>
        <v>Samsung</v>
      </c>
      <c r="AJ14" s="15" t="str">
        <f>INDEX(Vendors,MATCH(VendorShare[[#This Row],[Large 5]],$E14:$X14,0))</f>
        <v>Sony</v>
      </c>
    </row>
    <row r="15" spans="1:36" x14ac:dyDescent="0.2">
      <c r="B15" s="15" t="s">
        <v>33</v>
      </c>
      <c r="C15" s="16">
        <f t="shared" si="0"/>
        <v>2011</v>
      </c>
      <c r="D15" s="18" t="str">
        <f t="shared" si="1"/>
        <v>Jun</v>
      </c>
      <c r="E15" s="15">
        <v>0</v>
      </c>
      <c r="F15" s="15">
        <v>25.11</v>
      </c>
      <c r="G15" s="15">
        <v>0</v>
      </c>
      <c r="H15" s="15">
        <v>0</v>
      </c>
      <c r="I15" s="15">
        <v>15.23</v>
      </c>
      <c r="J15" s="15">
        <v>0</v>
      </c>
      <c r="K15" s="15">
        <v>0.1</v>
      </c>
      <c r="L15" s="15">
        <v>0.17</v>
      </c>
      <c r="M15" s="23">
        <v>0</v>
      </c>
      <c r="N15" s="15">
        <v>0</v>
      </c>
      <c r="O15" s="15">
        <v>0.16</v>
      </c>
      <c r="P15" s="15">
        <v>0</v>
      </c>
      <c r="Q15" s="15">
        <v>0</v>
      </c>
      <c r="R15" s="15">
        <v>0.92</v>
      </c>
      <c r="S15" s="15">
        <v>41.34</v>
      </c>
      <c r="T15" s="15">
        <v>0</v>
      </c>
      <c r="U15" s="15">
        <v>10.77</v>
      </c>
      <c r="V15" s="15">
        <v>5.64</v>
      </c>
      <c r="W15" s="15">
        <v>0</v>
      </c>
      <c r="X15" s="15">
        <v>0</v>
      </c>
      <c r="Y15" s="15">
        <v>0.56999999999999995</v>
      </c>
      <c r="Z15" s="15">
        <v>0</v>
      </c>
      <c r="AA15" s="15">
        <f>LARGE(VendorShare[[#This Row],[Alcatel]:[ZTE]],1)</f>
        <v>41.34</v>
      </c>
      <c r="AB15" s="15">
        <f>LARGE(VendorShare[[#This Row],[Alcatel]:[ZTE]],2)</f>
        <v>25.11</v>
      </c>
      <c r="AC15" s="15">
        <f>LARGE(VendorShare[[#This Row],[Alcatel]:[ZTE]],3)</f>
        <v>15.23</v>
      </c>
      <c r="AD15" s="15">
        <f>LARGE(VendorShare[[#This Row],[Alcatel]:[ZTE]],4)</f>
        <v>10.77</v>
      </c>
      <c r="AE15" s="15">
        <f>LARGE(VendorShare[[#This Row],[Alcatel]:[ZTE]],5)</f>
        <v>5.64</v>
      </c>
      <c r="AF15" s="15" t="str">
        <f>INDEX(Vendors,MATCH(VendorShare[[#This Row],[Large 1]],$E15:$X15,0))</f>
        <v>Nokia</v>
      </c>
      <c r="AG15" s="15" t="str">
        <f>INDEX(Vendors,MATCH(VendorShare[[#This Row],[Large 2]],$E15:$X15,0))</f>
        <v>Apple</v>
      </c>
      <c r="AH15" s="15" t="str">
        <f>INDEX(Vendors,MATCH(VendorShare[[#This Row],[Large 3]],$E15:$X15,0))</f>
        <v>Blackberry</v>
      </c>
      <c r="AI15" s="15" t="str">
        <f>INDEX(Vendors,MATCH(VendorShare[[#This Row],[Large 4]],$E15:$X15,0))</f>
        <v>Samsung</v>
      </c>
      <c r="AJ15" s="15" t="str">
        <f>INDEX(Vendors,MATCH(VendorShare[[#This Row],[Large 5]],$E15:$X15,0))</f>
        <v>Sony</v>
      </c>
    </row>
    <row r="16" spans="1:36" x14ac:dyDescent="0.2">
      <c r="B16" s="15" t="s">
        <v>34</v>
      </c>
      <c r="C16" s="16">
        <f t="shared" si="0"/>
        <v>2011</v>
      </c>
      <c r="D16" s="18" t="str">
        <f t="shared" si="1"/>
        <v>Jul</v>
      </c>
      <c r="E16" s="15">
        <v>0</v>
      </c>
      <c r="F16" s="15">
        <v>25.22</v>
      </c>
      <c r="G16" s="15">
        <v>0</v>
      </c>
      <c r="H16" s="15">
        <v>0</v>
      </c>
      <c r="I16" s="15">
        <v>15.72</v>
      </c>
      <c r="J16" s="15">
        <v>0</v>
      </c>
      <c r="K16" s="15">
        <v>0.17</v>
      </c>
      <c r="L16" s="15">
        <v>0.18</v>
      </c>
      <c r="M16" s="23">
        <v>0</v>
      </c>
      <c r="N16" s="15">
        <v>0</v>
      </c>
      <c r="O16" s="15">
        <v>0.16</v>
      </c>
      <c r="P16" s="15">
        <v>0</v>
      </c>
      <c r="Q16" s="15">
        <v>0</v>
      </c>
      <c r="R16" s="15">
        <v>0.84</v>
      </c>
      <c r="S16" s="15">
        <v>40.229999999999997</v>
      </c>
      <c r="T16" s="15">
        <v>0</v>
      </c>
      <c r="U16" s="15">
        <v>11.49</v>
      </c>
      <c r="V16" s="15">
        <v>5.49</v>
      </c>
      <c r="W16" s="15">
        <v>0</v>
      </c>
      <c r="X16" s="15">
        <v>0</v>
      </c>
      <c r="Y16" s="15">
        <v>0.52</v>
      </c>
      <c r="Z16" s="15">
        <v>0</v>
      </c>
      <c r="AA16" s="15">
        <f>LARGE(VendorShare[[#This Row],[Alcatel]:[ZTE]],1)</f>
        <v>40.229999999999997</v>
      </c>
      <c r="AB16" s="15">
        <f>LARGE(VendorShare[[#This Row],[Alcatel]:[ZTE]],2)</f>
        <v>25.22</v>
      </c>
      <c r="AC16" s="15">
        <f>LARGE(VendorShare[[#This Row],[Alcatel]:[ZTE]],3)</f>
        <v>15.72</v>
      </c>
      <c r="AD16" s="15">
        <f>LARGE(VendorShare[[#This Row],[Alcatel]:[ZTE]],4)</f>
        <v>11.49</v>
      </c>
      <c r="AE16" s="15">
        <f>LARGE(VendorShare[[#This Row],[Alcatel]:[ZTE]],5)</f>
        <v>5.49</v>
      </c>
      <c r="AF16" s="15" t="str">
        <f>INDEX(Vendors,MATCH(VendorShare[[#This Row],[Large 1]],$E16:$X16,0))</f>
        <v>Nokia</v>
      </c>
      <c r="AG16" s="15" t="str">
        <f>INDEX(Vendors,MATCH(VendorShare[[#This Row],[Large 2]],$E16:$X16,0))</f>
        <v>Apple</v>
      </c>
      <c r="AH16" s="15" t="str">
        <f>INDEX(Vendors,MATCH(VendorShare[[#This Row],[Large 3]],$E16:$X16,0))</f>
        <v>Blackberry</v>
      </c>
      <c r="AI16" s="15" t="str">
        <f>INDEX(Vendors,MATCH(VendorShare[[#This Row],[Large 4]],$E16:$X16,0))</f>
        <v>Samsung</v>
      </c>
      <c r="AJ16" s="15" t="str">
        <f>INDEX(Vendors,MATCH(VendorShare[[#This Row],[Large 5]],$E16:$X16,0))</f>
        <v>Sony</v>
      </c>
    </row>
    <row r="17" spans="1:36" x14ac:dyDescent="0.2">
      <c r="B17" s="15" t="s">
        <v>35</v>
      </c>
      <c r="C17" s="16">
        <f t="shared" si="0"/>
        <v>2011</v>
      </c>
      <c r="D17" s="18" t="str">
        <f t="shared" si="1"/>
        <v>Aug</v>
      </c>
      <c r="E17" s="15">
        <v>0</v>
      </c>
      <c r="F17" s="15">
        <v>24.65</v>
      </c>
      <c r="G17" s="15">
        <v>0</v>
      </c>
      <c r="H17" s="15">
        <v>0</v>
      </c>
      <c r="I17" s="15">
        <v>15.05</v>
      </c>
      <c r="J17" s="15">
        <v>0</v>
      </c>
      <c r="K17" s="15">
        <v>0.33</v>
      </c>
      <c r="L17" s="15">
        <v>0.19</v>
      </c>
      <c r="M17" s="23">
        <v>0</v>
      </c>
      <c r="N17" s="15">
        <v>0</v>
      </c>
      <c r="O17" s="15">
        <v>0.15</v>
      </c>
      <c r="P17" s="15">
        <v>0</v>
      </c>
      <c r="Q17" s="15">
        <v>0</v>
      </c>
      <c r="R17" s="15">
        <v>0.81</v>
      </c>
      <c r="S17" s="15">
        <v>40.18</v>
      </c>
      <c r="T17" s="15">
        <v>0</v>
      </c>
      <c r="U17" s="15">
        <v>12.84</v>
      </c>
      <c r="V17" s="15">
        <v>5.37</v>
      </c>
      <c r="W17" s="15">
        <v>0</v>
      </c>
      <c r="X17" s="15">
        <v>0</v>
      </c>
      <c r="Y17" s="15">
        <v>0.43</v>
      </c>
      <c r="Z17" s="15">
        <v>0</v>
      </c>
      <c r="AA17" s="15">
        <f>LARGE(VendorShare[[#This Row],[Alcatel]:[ZTE]],1)</f>
        <v>40.18</v>
      </c>
      <c r="AB17" s="15">
        <f>LARGE(VendorShare[[#This Row],[Alcatel]:[ZTE]],2)</f>
        <v>24.65</v>
      </c>
      <c r="AC17" s="15">
        <f>LARGE(VendorShare[[#This Row],[Alcatel]:[ZTE]],3)</f>
        <v>15.05</v>
      </c>
      <c r="AD17" s="15">
        <f>LARGE(VendorShare[[#This Row],[Alcatel]:[ZTE]],4)</f>
        <v>12.84</v>
      </c>
      <c r="AE17" s="15">
        <f>LARGE(VendorShare[[#This Row],[Alcatel]:[ZTE]],5)</f>
        <v>5.37</v>
      </c>
      <c r="AF17" s="15" t="str">
        <f>INDEX(Vendors,MATCH(VendorShare[[#This Row],[Large 1]],$E17:$X17,0))</f>
        <v>Nokia</v>
      </c>
      <c r="AG17" s="15" t="str">
        <f>INDEX(Vendors,MATCH(VendorShare[[#This Row],[Large 2]],$E17:$X17,0))</f>
        <v>Apple</v>
      </c>
      <c r="AH17" s="15" t="str">
        <f>INDEX(Vendors,MATCH(VendorShare[[#This Row],[Large 3]],$E17:$X17,0))</f>
        <v>Blackberry</v>
      </c>
      <c r="AI17" s="15" t="str">
        <f>INDEX(Vendors,MATCH(VendorShare[[#This Row],[Large 4]],$E17:$X17,0))</f>
        <v>Samsung</v>
      </c>
      <c r="AJ17" s="15" t="str">
        <f>INDEX(Vendors,MATCH(VendorShare[[#This Row],[Large 5]],$E17:$X17,0))</f>
        <v>Sony</v>
      </c>
    </row>
    <row r="18" spans="1:36" x14ac:dyDescent="0.2">
      <c r="B18" s="15" t="s">
        <v>36</v>
      </c>
      <c r="C18" s="16">
        <f t="shared" si="0"/>
        <v>2011</v>
      </c>
      <c r="D18" s="18" t="str">
        <f t="shared" si="1"/>
        <v>Sep</v>
      </c>
      <c r="E18" s="15">
        <v>0</v>
      </c>
      <c r="F18" s="15">
        <v>27.06</v>
      </c>
      <c r="G18" s="15">
        <v>0</v>
      </c>
      <c r="H18" s="15">
        <v>0</v>
      </c>
      <c r="I18" s="15">
        <v>13.7</v>
      </c>
      <c r="J18" s="15">
        <v>0</v>
      </c>
      <c r="K18" s="15">
        <v>0.33</v>
      </c>
      <c r="L18" s="15">
        <v>0.3</v>
      </c>
      <c r="M18" s="23">
        <v>0</v>
      </c>
      <c r="N18" s="15">
        <v>0</v>
      </c>
      <c r="O18" s="15">
        <v>0.15</v>
      </c>
      <c r="P18" s="15">
        <v>0</v>
      </c>
      <c r="Q18" s="15">
        <v>0</v>
      </c>
      <c r="R18" s="15">
        <v>0.69</v>
      </c>
      <c r="S18" s="15">
        <v>40.04</v>
      </c>
      <c r="T18" s="15">
        <v>0</v>
      </c>
      <c r="U18" s="15">
        <v>12.73</v>
      </c>
      <c r="V18" s="15">
        <v>4.6900000000000004</v>
      </c>
      <c r="W18" s="15">
        <v>0</v>
      </c>
      <c r="X18" s="15">
        <v>0</v>
      </c>
      <c r="Y18" s="15">
        <v>0.3</v>
      </c>
      <c r="Z18" s="15">
        <v>0</v>
      </c>
      <c r="AA18" s="15">
        <f>LARGE(VendorShare[[#This Row],[Alcatel]:[ZTE]],1)</f>
        <v>40.04</v>
      </c>
      <c r="AB18" s="15">
        <f>LARGE(VendorShare[[#This Row],[Alcatel]:[ZTE]],2)</f>
        <v>27.06</v>
      </c>
      <c r="AC18" s="15">
        <f>LARGE(VendorShare[[#This Row],[Alcatel]:[ZTE]],3)</f>
        <v>13.7</v>
      </c>
      <c r="AD18" s="15">
        <f>LARGE(VendorShare[[#This Row],[Alcatel]:[ZTE]],4)</f>
        <v>12.73</v>
      </c>
      <c r="AE18" s="15">
        <f>LARGE(VendorShare[[#This Row],[Alcatel]:[ZTE]],5)</f>
        <v>4.6900000000000004</v>
      </c>
      <c r="AF18" s="15" t="str">
        <f>INDEX(Vendors,MATCH(VendorShare[[#This Row],[Large 1]],$E18:$X18,0))</f>
        <v>Nokia</v>
      </c>
      <c r="AG18" s="15" t="str">
        <f>INDEX(Vendors,MATCH(VendorShare[[#This Row],[Large 2]],$E18:$X18,0))</f>
        <v>Apple</v>
      </c>
      <c r="AH18" s="15" t="str">
        <f>INDEX(Vendors,MATCH(VendorShare[[#This Row],[Large 3]],$E18:$X18,0))</f>
        <v>Blackberry</v>
      </c>
      <c r="AI18" s="15" t="str">
        <f>INDEX(Vendors,MATCH(VendorShare[[#This Row],[Large 4]],$E18:$X18,0))</f>
        <v>Samsung</v>
      </c>
      <c r="AJ18" s="15" t="str">
        <f>INDEX(Vendors,MATCH(VendorShare[[#This Row],[Large 5]],$E18:$X18,0))</f>
        <v>Sony</v>
      </c>
    </row>
    <row r="19" spans="1:36" x14ac:dyDescent="0.2">
      <c r="B19" s="15" t="s">
        <v>37</v>
      </c>
      <c r="C19" s="16">
        <f t="shared" si="0"/>
        <v>2011</v>
      </c>
      <c r="D19" s="18" t="str">
        <f t="shared" si="1"/>
        <v>Oct</v>
      </c>
      <c r="E19" s="15">
        <v>0</v>
      </c>
      <c r="F19" s="15">
        <v>28.78</v>
      </c>
      <c r="G19" s="15">
        <v>0</v>
      </c>
      <c r="H19" s="15">
        <v>0</v>
      </c>
      <c r="I19" s="15">
        <v>11.64</v>
      </c>
      <c r="J19" s="15">
        <v>0</v>
      </c>
      <c r="K19" s="15">
        <v>0.31</v>
      </c>
      <c r="L19" s="15">
        <v>3.57</v>
      </c>
      <c r="M19" s="23">
        <v>0</v>
      </c>
      <c r="N19" s="15">
        <v>0</v>
      </c>
      <c r="O19" s="15">
        <v>1.62</v>
      </c>
      <c r="P19" s="15">
        <v>0</v>
      </c>
      <c r="Q19" s="15">
        <v>0</v>
      </c>
      <c r="R19" s="15">
        <v>0.62</v>
      </c>
      <c r="S19" s="15">
        <v>36.08</v>
      </c>
      <c r="T19" s="15">
        <v>0</v>
      </c>
      <c r="U19" s="15">
        <v>12.64</v>
      </c>
      <c r="V19" s="15">
        <v>4.32</v>
      </c>
      <c r="W19" s="15">
        <v>0</v>
      </c>
      <c r="X19" s="15">
        <v>0</v>
      </c>
      <c r="Y19" s="15">
        <v>0.41000000000000003</v>
      </c>
      <c r="Z19" s="15">
        <v>0</v>
      </c>
      <c r="AA19" s="15">
        <f>LARGE(VendorShare[[#This Row],[Alcatel]:[ZTE]],1)</f>
        <v>36.08</v>
      </c>
      <c r="AB19" s="15">
        <f>LARGE(VendorShare[[#This Row],[Alcatel]:[ZTE]],2)</f>
        <v>28.78</v>
      </c>
      <c r="AC19" s="15">
        <f>LARGE(VendorShare[[#This Row],[Alcatel]:[ZTE]],3)</f>
        <v>12.64</v>
      </c>
      <c r="AD19" s="15">
        <f>LARGE(VendorShare[[#This Row],[Alcatel]:[ZTE]],4)</f>
        <v>11.64</v>
      </c>
      <c r="AE19" s="15">
        <f>LARGE(VendorShare[[#This Row],[Alcatel]:[ZTE]],5)</f>
        <v>4.32</v>
      </c>
      <c r="AF19" s="15" t="str">
        <f>INDEX(Vendors,MATCH(VendorShare[[#This Row],[Large 1]],$E19:$X19,0))</f>
        <v>Nokia</v>
      </c>
      <c r="AG19" s="15" t="str">
        <f>INDEX(Vendors,MATCH(VendorShare[[#This Row],[Large 2]],$E19:$X19,0))</f>
        <v>Apple</v>
      </c>
      <c r="AH19" s="15" t="str">
        <f>INDEX(Vendors,MATCH(VendorShare[[#This Row],[Large 3]],$E19:$X19,0))</f>
        <v>Samsung</v>
      </c>
      <c r="AI19" s="15" t="str">
        <f>INDEX(Vendors,MATCH(VendorShare[[#This Row],[Large 4]],$E19:$X19,0))</f>
        <v>Blackberry</v>
      </c>
      <c r="AJ19" s="15" t="str">
        <f>INDEX(Vendors,MATCH(VendorShare[[#This Row],[Large 5]],$E19:$X19,0))</f>
        <v>Sony</v>
      </c>
    </row>
    <row r="20" spans="1:36" x14ac:dyDescent="0.2">
      <c r="B20" s="15" t="s">
        <v>38</v>
      </c>
      <c r="C20" s="16">
        <f t="shared" si="0"/>
        <v>2011</v>
      </c>
      <c r="D20" s="18" t="str">
        <f t="shared" si="1"/>
        <v>Nov</v>
      </c>
      <c r="E20" s="15">
        <v>0</v>
      </c>
      <c r="F20" s="15">
        <v>29.07</v>
      </c>
      <c r="G20" s="15">
        <v>0</v>
      </c>
      <c r="H20" s="15">
        <v>0</v>
      </c>
      <c r="I20" s="15">
        <v>10.15</v>
      </c>
      <c r="J20" s="15">
        <v>0</v>
      </c>
      <c r="K20" s="15">
        <v>0.28000000000000003</v>
      </c>
      <c r="L20" s="15">
        <v>3.75</v>
      </c>
      <c r="M20" s="23">
        <v>0</v>
      </c>
      <c r="N20" s="15">
        <v>0</v>
      </c>
      <c r="O20" s="15">
        <v>1.79</v>
      </c>
      <c r="P20" s="15">
        <v>0</v>
      </c>
      <c r="Q20" s="15">
        <v>0</v>
      </c>
      <c r="R20" s="15">
        <v>0.76</v>
      </c>
      <c r="S20" s="15">
        <v>36.74</v>
      </c>
      <c r="T20" s="15">
        <v>0</v>
      </c>
      <c r="U20" s="15">
        <v>13.1</v>
      </c>
      <c r="V20" s="15">
        <v>4.05</v>
      </c>
      <c r="W20" s="15">
        <v>0</v>
      </c>
      <c r="X20" s="15">
        <v>0</v>
      </c>
      <c r="Y20" s="15">
        <v>0.32</v>
      </c>
      <c r="Z20" s="15">
        <v>0</v>
      </c>
      <c r="AA20" s="15">
        <f>LARGE(VendorShare[[#This Row],[Alcatel]:[ZTE]],1)</f>
        <v>36.74</v>
      </c>
      <c r="AB20" s="15">
        <f>LARGE(VendorShare[[#This Row],[Alcatel]:[ZTE]],2)</f>
        <v>29.07</v>
      </c>
      <c r="AC20" s="15">
        <f>LARGE(VendorShare[[#This Row],[Alcatel]:[ZTE]],3)</f>
        <v>13.1</v>
      </c>
      <c r="AD20" s="15">
        <f>LARGE(VendorShare[[#This Row],[Alcatel]:[ZTE]],4)</f>
        <v>10.15</v>
      </c>
      <c r="AE20" s="15">
        <f>LARGE(VendorShare[[#This Row],[Alcatel]:[ZTE]],5)</f>
        <v>4.05</v>
      </c>
      <c r="AF20" s="15" t="str">
        <f>INDEX(Vendors,MATCH(VendorShare[[#This Row],[Large 1]],$E20:$X20,0))</f>
        <v>Nokia</v>
      </c>
      <c r="AG20" s="15" t="str">
        <f>INDEX(Vendors,MATCH(VendorShare[[#This Row],[Large 2]],$E20:$X20,0))</f>
        <v>Apple</v>
      </c>
      <c r="AH20" s="15" t="str">
        <f>INDEX(Vendors,MATCH(VendorShare[[#This Row],[Large 3]],$E20:$X20,0))</f>
        <v>Samsung</v>
      </c>
      <c r="AI20" s="15" t="str">
        <f>INDEX(Vendors,MATCH(VendorShare[[#This Row],[Large 4]],$E20:$X20,0))</f>
        <v>Blackberry</v>
      </c>
      <c r="AJ20" s="15" t="str">
        <f>INDEX(Vendors,MATCH(VendorShare[[#This Row],[Large 5]],$E20:$X20,0))</f>
        <v>Sony</v>
      </c>
    </row>
    <row r="21" spans="1:36" x14ac:dyDescent="0.2">
      <c r="B21" s="15" t="s">
        <v>39</v>
      </c>
      <c r="C21" s="16">
        <f t="shared" si="0"/>
        <v>2011</v>
      </c>
      <c r="D21" s="18" t="str">
        <f t="shared" si="1"/>
        <v>Dec</v>
      </c>
      <c r="E21" s="15">
        <v>0</v>
      </c>
      <c r="F21" s="15">
        <v>27.06</v>
      </c>
      <c r="G21" s="15">
        <v>0</v>
      </c>
      <c r="H21" s="15">
        <v>0</v>
      </c>
      <c r="I21" s="15">
        <v>9.2899999999999991</v>
      </c>
      <c r="J21" s="15">
        <v>0</v>
      </c>
      <c r="K21" s="15">
        <v>0.26</v>
      </c>
      <c r="L21" s="15">
        <v>3.43</v>
      </c>
      <c r="M21" s="23">
        <v>0</v>
      </c>
      <c r="N21" s="15">
        <v>0</v>
      </c>
      <c r="O21" s="15">
        <v>1.72</v>
      </c>
      <c r="P21" s="15">
        <v>0</v>
      </c>
      <c r="Q21" s="15">
        <v>0</v>
      </c>
      <c r="R21" s="15">
        <v>0.74</v>
      </c>
      <c r="S21" s="15">
        <v>39.43</v>
      </c>
      <c r="T21" s="15">
        <v>0</v>
      </c>
      <c r="U21" s="15">
        <v>13.63</v>
      </c>
      <c r="V21" s="15">
        <v>4.1100000000000003</v>
      </c>
      <c r="W21" s="15">
        <v>0</v>
      </c>
      <c r="X21" s="15">
        <v>0</v>
      </c>
      <c r="Y21" s="15">
        <v>0.34</v>
      </c>
      <c r="Z21" s="15">
        <v>0</v>
      </c>
      <c r="AA21" s="15">
        <f>LARGE(VendorShare[[#This Row],[Alcatel]:[ZTE]],1)</f>
        <v>39.43</v>
      </c>
      <c r="AB21" s="15">
        <f>LARGE(VendorShare[[#This Row],[Alcatel]:[ZTE]],2)</f>
        <v>27.06</v>
      </c>
      <c r="AC21" s="15">
        <f>LARGE(VendorShare[[#This Row],[Alcatel]:[ZTE]],3)</f>
        <v>13.63</v>
      </c>
      <c r="AD21" s="15">
        <f>LARGE(VendorShare[[#This Row],[Alcatel]:[ZTE]],4)</f>
        <v>9.2899999999999991</v>
      </c>
      <c r="AE21" s="15">
        <f>LARGE(VendorShare[[#This Row],[Alcatel]:[ZTE]],5)</f>
        <v>4.1100000000000003</v>
      </c>
      <c r="AF21" s="15" t="str">
        <f>INDEX(Vendors,MATCH(VendorShare[[#This Row],[Large 1]],$E21:$X21,0))</f>
        <v>Nokia</v>
      </c>
      <c r="AG21" s="15" t="str">
        <f>INDEX(Vendors,MATCH(VendorShare[[#This Row],[Large 2]],$E21:$X21,0))</f>
        <v>Apple</v>
      </c>
      <c r="AH21" s="15" t="str">
        <f>INDEX(Vendors,MATCH(VendorShare[[#This Row],[Large 3]],$E21:$X21,0))</f>
        <v>Samsung</v>
      </c>
      <c r="AI21" s="15" t="str">
        <f>INDEX(Vendors,MATCH(VendorShare[[#This Row],[Large 4]],$E21:$X21,0))</f>
        <v>Blackberry</v>
      </c>
      <c r="AJ21" s="15" t="str">
        <f>INDEX(Vendors,MATCH(VendorShare[[#This Row],[Large 5]],$E21:$X21,0))</f>
        <v>Sony</v>
      </c>
    </row>
    <row r="22" spans="1:36" x14ac:dyDescent="0.2">
      <c r="B22" s="15" t="s">
        <v>40</v>
      </c>
      <c r="C22" s="16">
        <f t="shared" si="0"/>
        <v>2012</v>
      </c>
      <c r="D22" s="18" t="str">
        <f t="shared" si="1"/>
        <v>Jan</v>
      </c>
      <c r="E22" s="15">
        <v>0</v>
      </c>
      <c r="F22" s="15">
        <v>28.67</v>
      </c>
      <c r="G22" s="15">
        <v>0</v>
      </c>
      <c r="H22" s="15">
        <v>0</v>
      </c>
      <c r="I22" s="15">
        <v>8.3000000000000007</v>
      </c>
      <c r="J22" s="15">
        <v>0</v>
      </c>
      <c r="K22" s="15">
        <v>0.26</v>
      </c>
      <c r="L22" s="15">
        <v>3.45</v>
      </c>
      <c r="M22" s="23">
        <v>0</v>
      </c>
      <c r="N22" s="15">
        <v>0</v>
      </c>
      <c r="O22" s="15">
        <v>1.83</v>
      </c>
      <c r="P22" s="15">
        <v>0</v>
      </c>
      <c r="Q22" s="15">
        <v>0</v>
      </c>
      <c r="R22" s="15">
        <v>0.69</v>
      </c>
      <c r="S22" s="15">
        <v>37.67</v>
      </c>
      <c r="T22" s="15">
        <v>0</v>
      </c>
      <c r="U22" s="15">
        <v>14.84</v>
      </c>
      <c r="V22" s="15">
        <v>3.92</v>
      </c>
      <c r="W22" s="15">
        <v>0</v>
      </c>
      <c r="X22" s="15">
        <v>0</v>
      </c>
      <c r="Y22" s="15">
        <v>0.37</v>
      </c>
      <c r="Z22" s="15">
        <v>0</v>
      </c>
      <c r="AA22" s="15">
        <f>LARGE(VendorShare[[#This Row],[Alcatel]:[ZTE]],1)</f>
        <v>37.67</v>
      </c>
      <c r="AB22" s="15">
        <f>LARGE(VendorShare[[#This Row],[Alcatel]:[ZTE]],2)</f>
        <v>28.67</v>
      </c>
      <c r="AC22" s="15">
        <f>LARGE(VendorShare[[#This Row],[Alcatel]:[ZTE]],3)</f>
        <v>14.84</v>
      </c>
      <c r="AD22" s="15">
        <f>LARGE(VendorShare[[#This Row],[Alcatel]:[ZTE]],4)</f>
        <v>8.3000000000000007</v>
      </c>
      <c r="AE22" s="15">
        <f>LARGE(VendorShare[[#This Row],[Alcatel]:[ZTE]],5)</f>
        <v>3.92</v>
      </c>
      <c r="AF22" s="15" t="str">
        <f>INDEX(Vendors,MATCH(VendorShare[[#This Row],[Large 1]],$E22:$X22,0))</f>
        <v>Nokia</v>
      </c>
      <c r="AG22" s="15" t="str">
        <f>INDEX(Vendors,MATCH(VendorShare[[#This Row],[Large 2]],$E22:$X22,0))</f>
        <v>Apple</v>
      </c>
      <c r="AH22" s="15" t="str">
        <f>INDEX(Vendors,MATCH(VendorShare[[#This Row],[Large 3]],$E22:$X22,0))</f>
        <v>Samsung</v>
      </c>
      <c r="AI22" s="15" t="str">
        <f>INDEX(Vendors,MATCH(VendorShare[[#This Row],[Large 4]],$E22:$X22,0))</f>
        <v>Blackberry</v>
      </c>
      <c r="AJ22" s="15" t="str">
        <f>INDEX(Vendors,MATCH(VendorShare[[#This Row],[Large 5]],$E22:$X22,0))</f>
        <v>Sony</v>
      </c>
    </row>
    <row r="23" spans="1:36" x14ac:dyDescent="0.2">
      <c r="B23" s="15" t="s">
        <v>41</v>
      </c>
      <c r="C23" s="16">
        <f t="shared" si="0"/>
        <v>2012</v>
      </c>
      <c r="D23" s="18" t="str">
        <f t="shared" si="1"/>
        <v>Feb</v>
      </c>
      <c r="E23" s="15">
        <v>0</v>
      </c>
      <c r="F23" s="15">
        <v>30.58</v>
      </c>
      <c r="G23" s="15">
        <v>0</v>
      </c>
      <c r="H23" s="15">
        <v>0</v>
      </c>
      <c r="I23" s="15">
        <v>8.14</v>
      </c>
      <c r="J23" s="15">
        <v>0</v>
      </c>
      <c r="K23" s="15">
        <v>0.26</v>
      </c>
      <c r="L23" s="15">
        <v>3.5</v>
      </c>
      <c r="M23" s="23">
        <v>0</v>
      </c>
      <c r="N23" s="15">
        <v>0</v>
      </c>
      <c r="O23" s="15">
        <v>1.95</v>
      </c>
      <c r="P23" s="15">
        <v>0</v>
      </c>
      <c r="Q23" s="15">
        <v>0</v>
      </c>
      <c r="R23" s="15">
        <v>0.67</v>
      </c>
      <c r="S23" s="15">
        <v>35.96</v>
      </c>
      <c r="T23" s="15">
        <v>0</v>
      </c>
      <c r="U23" s="15">
        <v>14.91</v>
      </c>
      <c r="V23" s="15">
        <v>3.72</v>
      </c>
      <c r="W23" s="15">
        <v>0</v>
      </c>
      <c r="X23" s="15">
        <v>0</v>
      </c>
      <c r="Y23" s="15">
        <v>0.31</v>
      </c>
      <c r="Z23" s="15">
        <v>0</v>
      </c>
      <c r="AA23" s="15">
        <f>LARGE(VendorShare[[#This Row],[Alcatel]:[ZTE]],1)</f>
        <v>35.96</v>
      </c>
      <c r="AB23" s="15">
        <f>LARGE(VendorShare[[#This Row],[Alcatel]:[ZTE]],2)</f>
        <v>30.58</v>
      </c>
      <c r="AC23" s="15">
        <f>LARGE(VendorShare[[#This Row],[Alcatel]:[ZTE]],3)</f>
        <v>14.91</v>
      </c>
      <c r="AD23" s="15">
        <f>LARGE(VendorShare[[#This Row],[Alcatel]:[ZTE]],4)</f>
        <v>8.14</v>
      </c>
      <c r="AE23" s="15">
        <f>LARGE(VendorShare[[#This Row],[Alcatel]:[ZTE]],5)</f>
        <v>3.72</v>
      </c>
      <c r="AF23" s="15" t="str">
        <f>INDEX(Vendors,MATCH(VendorShare[[#This Row],[Large 1]],$E23:$X23,0))</f>
        <v>Nokia</v>
      </c>
      <c r="AG23" s="15" t="str">
        <f>INDEX(Vendors,MATCH(VendorShare[[#This Row],[Large 2]],$E23:$X23,0))</f>
        <v>Apple</v>
      </c>
      <c r="AH23" s="15" t="str">
        <f>INDEX(Vendors,MATCH(VendorShare[[#This Row],[Large 3]],$E23:$X23,0))</f>
        <v>Samsung</v>
      </c>
      <c r="AI23" s="15" t="str">
        <f>INDEX(Vendors,MATCH(VendorShare[[#This Row],[Large 4]],$E23:$X23,0))</f>
        <v>Blackberry</v>
      </c>
      <c r="AJ23" s="15" t="str">
        <f>INDEX(Vendors,MATCH(VendorShare[[#This Row],[Large 5]],$E23:$X23,0))</f>
        <v>Sony</v>
      </c>
    </row>
    <row r="24" spans="1:36" x14ac:dyDescent="0.2">
      <c r="B24" s="15" t="s">
        <v>42</v>
      </c>
      <c r="C24" s="16">
        <f t="shared" si="0"/>
        <v>2012</v>
      </c>
      <c r="D24" s="18" t="str">
        <f t="shared" si="1"/>
        <v>Mar</v>
      </c>
      <c r="E24" s="15">
        <v>0</v>
      </c>
      <c r="F24" s="15">
        <v>24.87</v>
      </c>
      <c r="G24" s="15">
        <v>0</v>
      </c>
      <c r="H24" s="15">
        <v>0</v>
      </c>
      <c r="I24" s="15">
        <v>6.7</v>
      </c>
      <c r="J24" s="15">
        <v>0</v>
      </c>
      <c r="K24" s="15">
        <v>0.22</v>
      </c>
      <c r="L24" s="15">
        <v>2.78</v>
      </c>
      <c r="M24" s="23">
        <v>0.06</v>
      </c>
      <c r="N24" s="15">
        <v>0</v>
      </c>
      <c r="O24" s="15">
        <v>1.53</v>
      </c>
      <c r="P24" s="15">
        <v>0</v>
      </c>
      <c r="Q24" s="15">
        <v>0</v>
      </c>
      <c r="R24" s="15">
        <v>0.52</v>
      </c>
      <c r="S24" s="15">
        <v>32.51</v>
      </c>
      <c r="T24" s="15">
        <v>0</v>
      </c>
      <c r="U24" s="15">
        <v>14.02</v>
      </c>
      <c r="V24" s="15">
        <v>3.29</v>
      </c>
      <c r="W24" s="15">
        <v>0</v>
      </c>
      <c r="X24" s="15">
        <v>0</v>
      </c>
      <c r="Y24" s="15">
        <v>0.27</v>
      </c>
      <c r="Z24" s="15">
        <v>13.23</v>
      </c>
      <c r="AA24" s="15">
        <f>LARGE(VendorShare[[#This Row],[Alcatel]:[ZTE]],1)</f>
        <v>32.51</v>
      </c>
      <c r="AB24" s="15">
        <f>LARGE(VendorShare[[#This Row],[Alcatel]:[ZTE]],2)</f>
        <v>24.87</v>
      </c>
      <c r="AC24" s="15">
        <f>LARGE(VendorShare[[#This Row],[Alcatel]:[ZTE]],3)</f>
        <v>14.02</v>
      </c>
      <c r="AD24" s="15">
        <f>LARGE(VendorShare[[#This Row],[Alcatel]:[ZTE]],4)</f>
        <v>6.7</v>
      </c>
      <c r="AE24" s="15">
        <f>LARGE(VendorShare[[#This Row],[Alcatel]:[ZTE]],5)</f>
        <v>3.29</v>
      </c>
      <c r="AF24" s="15" t="str">
        <f>INDEX(Vendors,MATCH(VendorShare[[#This Row],[Large 1]],$E24:$X24,0))</f>
        <v>Nokia</v>
      </c>
      <c r="AG24" s="15" t="str">
        <f>INDEX(Vendors,MATCH(VendorShare[[#This Row],[Large 2]],$E24:$X24,0))</f>
        <v>Apple</v>
      </c>
      <c r="AH24" s="15" t="str">
        <f>INDEX(Vendors,MATCH(VendorShare[[#This Row],[Large 3]],$E24:$X24,0))</f>
        <v>Samsung</v>
      </c>
      <c r="AI24" s="15" t="str">
        <f>INDEX(Vendors,MATCH(VendorShare[[#This Row],[Large 4]],$E24:$X24,0))</f>
        <v>Blackberry</v>
      </c>
      <c r="AJ24" s="15" t="str">
        <f>INDEX(Vendors,MATCH(VendorShare[[#This Row],[Large 5]],$E24:$X24,0))</f>
        <v>Sony</v>
      </c>
    </row>
    <row r="25" spans="1:36" x14ac:dyDescent="0.2">
      <c r="B25" s="15" t="s">
        <v>43</v>
      </c>
      <c r="C25" s="16">
        <f t="shared" si="0"/>
        <v>2012</v>
      </c>
      <c r="D25" s="18" t="str">
        <f t="shared" si="1"/>
        <v>Apr</v>
      </c>
      <c r="E25" s="15">
        <v>0.01</v>
      </c>
      <c r="F25" s="15">
        <v>21.47</v>
      </c>
      <c r="G25" s="15">
        <v>0</v>
      </c>
      <c r="H25" s="15">
        <v>0</v>
      </c>
      <c r="I25" s="15">
        <v>5.63</v>
      </c>
      <c r="J25" s="15">
        <v>0</v>
      </c>
      <c r="K25" s="15">
        <v>0.33</v>
      </c>
      <c r="L25" s="15">
        <v>2.99</v>
      </c>
      <c r="M25" s="23">
        <v>0.36</v>
      </c>
      <c r="N25" s="15">
        <v>0</v>
      </c>
      <c r="O25" s="15">
        <v>1.41</v>
      </c>
      <c r="P25" s="15">
        <v>0</v>
      </c>
      <c r="Q25" s="15">
        <v>0</v>
      </c>
      <c r="R25" s="15">
        <v>0.91</v>
      </c>
      <c r="S25" s="15">
        <v>29.25</v>
      </c>
      <c r="T25" s="15">
        <v>0</v>
      </c>
      <c r="U25" s="15">
        <v>14.03</v>
      </c>
      <c r="V25" s="15">
        <v>2.92</v>
      </c>
      <c r="W25" s="15">
        <v>0</v>
      </c>
      <c r="X25" s="15">
        <v>0.05</v>
      </c>
      <c r="Y25" s="15">
        <v>0.28999999999999998</v>
      </c>
      <c r="Z25" s="15">
        <v>20.329999999999998</v>
      </c>
      <c r="AA25" s="15">
        <f>LARGE(VendorShare[[#This Row],[Alcatel]:[ZTE]],1)</f>
        <v>29.25</v>
      </c>
      <c r="AB25" s="15">
        <f>LARGE(VendorShare[[#This Row],[Alcatel]:[ZTE]],2)</f>
        <v>21.47</v>
      </c>
      <c r="AC25" s="15">
        <f>LARGE(VendorShare[[#This Row],[Alcatel]:[ZTE]],3)</f>
        <v>14.03</v>
      </c>
      <c r="AD25" s="15">
        <f>LARGE(VendorShare[[#This Row],[Alcatel]:[ZTE]],4)</f>
        <v>5.63</v>
      </c>
      <c r="AE25" s="15">
        <f>LARGE(VendorShare[[#This Row],[Alcatel]:[ZTE]],5)</f>
        <v>2.99</v>
      </c>
      <c r="AF25" s="15" t="str">
        <f>INDEX(Vendors,MATCH(VendorShare[[#This Row],[Large 1]],$E25:$X25,0))</f>
        <v>Nokia</v>
      </c>
      <c r="AG25" s="15" t="str">
        <f>INDEX(Vendors,MATCH(VendorShare[[#This Row],[Large 2]],$E25:$X25,0))</f>
        <v>Apple</v>
      </c>
      <c r="AH25" s="15" t="str">
        <f>INDEX(Vendors,MATCH(VendorShare[[#This Row],[Large 3]],$E25:$X25,0))</f>
        <v>Samsung</v>
      </c>
      <c r="AI25" s="15" t="str">
        <f>INDEX(Vendors,MATCH(VendorShare[[#This Row],[Large 4]],$E25:$X25,0))</f>
        <v>Blackberry</v>
      </c>
      <c r="AJ25" s="15" t="str">
        <f>INDEX(Vendors,MATCH(VendorShare[[#This Row],[Large 5]],$E25:$X25,0))</f>
        <v>HTC</v>
      </c>
    </row>
    <row r="26" spans="1:36" x14ac:dyDescent="0.2">
      <c r="A26" s="25" t="s">
        <v>191</v>
      </c>
      <c r="B26" s="15" t="s">
        <v>44</v>
      </c>
      <c r="C26" s="16">
        <f t="shared" si="0"/>
        <v>2012</v>
      </c>
      <c r="D26" s="18" t="str">
        <f t="shared" si="1"/>
        <v>May</v>
      </c>
      <c r="E26" s="15">
        <v>0.04</v>
      </c>
      <c r="F26" s="15">
        <v>22.04</v>
      </c>
      <c r="G26" s="15">
        <v>0</v>
      </c>
      <c r="H26" s="15">
        <v>0</v>
      </c>
      <c r="I26" s="15">
        <v>5.47</v>
      </c>
      <c r="J26" s="15">
        <v>0</v>
      </c>
      <c r="K26" s="15">
        <v>0.35</v>
      </c>
      <c r="L26" s="15">
        <v>4.18</v>
      </c>
      <c r="M26" s="23">
        <v>0.49</v>
      </c>
      <c r="N26" s="15">
        <v>0</v>
      </c>
      <c r="O26" s="15">
        <v>1.9</v>
      </c>
      <c r="P26" s="15">
        <v>0</v>
      </c>
      <c r="Q26" s="15">
        <v>0</v>
      </c>
      <c r="R26" s="15">
        <v>1.81</v>
      </c>
      <c r="S26" s="15">
        <v>30.35</v>
      </c>
      <c r="T26" s="15">
        <v>0</v>
      </c>
      <c r="U26" s="15">
        <v>17.13</v>
      </c>
      <c r="V26" s="15">
        <v>3.01</v>
      </c>
      <c r="W26" s="15">
        <v>0</v>
      </c>
      <c r="X26" s="15">
        <v>0.28999999999999998</v>
      </c>
      <c r="Y26" s="15">
        <v>0.55000000000000004</v>
      </c>
      <c r="Z26" s="15">
        <v>12.37</v>
      </c>
      <c r="AA26" s="15">
        <f>LARGE(VendorShare[[#This Row],[Alcatel]:[ZTE]],1)</f>
        <v>30.35</v>
      </c>
      <c r="AB26" s="15">
        <f>LARGE(VendorShare[[#This Row],[Alcatel]:[ZTE]],2)</f>
        <v>22.04</v>
      </c>
      <c r="AC26" s="15">
        <f>LARGE(VendorShare[[#This Row],[Alcatel]:[ZTE]],3)</f>
        <v>17.13</v>
      </c>
      <c r="AD26" s="15">
        <f>LARGE(VendorShare[[#This Row],[Alcatel]:[ZTE]],4)</f>
        <v>5.47</v>
      </c>
      <c r="AE26" s="15">
        <f>LARGE(VendorShare[[#This Row],[Alcatel]:[ZTE]],5)</f>
        <v>4.18</v>
      </c>
      <c r="AF26" s="15" t="str">
        <f>INDEX(Vendors,MATCH(VendorShare[[#This Row],[Large 1]],$E26:$X26,0))</f>
        <v>Nokia</v>
      </c>
      <c r="AG26" s="15" t="str">
        <f>INDEX(Vendors,MATCH(VendorShare[[#This Row],[Large 2]],$E26:$X26,0))</f>
        <v>Apple</v>
      </c>
      <c r="AH26" s="15" t="str">
        <f>INDEX(Vendors,MATCH(VendorShare[[#This Row],[Large 3]],$E26:$X26,0))</f>
        <v>Samsung</v>
      </c>
      <c r="AI26" s="15" t="str">
        <f>INDEX(Vendors,MATCH(VendorShare[[#This Row],[Large 4]],$E26:$X26,0))</f>
        <v>Blackberry</v>
      </c>
      <c r="AJ26" s="15" t="str">
        <f>INDEX(Vendors,MATCH(VendorShare[[#This Row],[Large 5]],$E26:$X26,0))</f>
        <v>HTC</v>
      </c>
    </row>
    <row r="27" spans="1:36" x14ac:dyDescent="0.2">
      <c r="A27" s="22" t="str">
        <f>A29&amp;"-"&amp;TEXT(MONTH(DATE(A29,MONTH(1&amp;A30),1)),"dd")</f>
        <v>2015-07</v>
      </c>
      <c r="B27" s="15" t="s">
        <v>45</v>
      </c>
      <c r="C27" s="16">
        <f t="shared" si="0"/>
        <v>2012</v>
      </c>
      <c r="D27" s="18" t="str">
        <f t="shared" si="1"/>
        <v>Jun</v>
      </c>
      <c r="E27" s="15">
        <v>0.05</v>
      </c>
      <c r="F27" s="15">
        <v>24.56</v>
      </c>
      <c r="G27" s="15">
        <v>0</v>
      </c>
      <c r="H27" s="15">
        <v>0</v>
      </c>
      <c r="I27" s="15">
        <v>5.3</v>
      </c>
      <c r="J27" s="15">
        <v>0</v>
      </c>
      <c r="K27" s="15">
        <v>0.4</v>
      </c>
      <c r="L27" s="15">
        <v>4.34</v>
      </c>
      <c r="M27" s="23">
        <v>0.56999999999999995</v>
      </c>
      <c r="N27" s="15">
        <v>1.001E-2</v>
      </c>
      <c r="O27" s="15">
        <v>2</v>
      </c>
      <c r="P27" s="15">
        <v>0.03</v>
      </c>
      <c r="Q27" s="15">
        <v>0</v>
      </c>
      <c r="R27" s="15">
        <v>1.93</v>
      </c>
      <c r="S27" s="15">
        <v>30.65</v>
      </c>
      <c r="T27" s="15">
        <v>0</v>
      </c>
      <c r="U27" s="15">
        <v>17.920000000000002</v>
      </c>
      <c r="V27" s="15">
        <v>3.06</v>
      </c>
      <c r="W27" s="15">
        <v>0.01</v>
      </c>
      <c r="X27" s="15">
        <v>0.34</v>
      </c>
      <c r="Y27" s="15">
        <v>0.63</v>
      </c>
      <c r="Z27" s="15">
        <v>8.2100000000000009</v>
      </c>
      <c r="AA27" s="15">
        <f>LARGE(VendorShare[[#This Row],[Alcatel]:[ZTE]],1)</f>
        <v>30.65</v>
      </c>
      <c r="AB27" s="15">
        <f>LARGE(VendorShare[[#This Row],[Alcatel]:[ZTE]],2)</f>
        <v>24.56</v>
      </c>
      <c r="AC27" s="15">
        <f>LARGE(VendorShare[[#This Row],[Alcatel]:[ZTE]],3)</f>
        <v>17.920000000000002</v>
      </c>
      <c r="AD27" s="15">
        <f>LARGE(VendorShare[[#This Row],[Alcatel]:[ZTE]],4)</f>
        <v>5.3</v>
      </c>
      <c r="AE27" s="15">
        <f>LARGE(VendorShare[[#This Row],[Alcatel]:[ZTE]],5)</f>
        <v>4.34</v>
      </c>
      <c r="AF27" s="15" t="str">
        <f>INDEX(Vendors,MATCH(VendorShare[[#This Row],[Large 1]],$E27:$X27,0))</f>
        <v>Nokia</v>
      </c>
      <c r="AG27" s="15" t="str">
        <f>INDEX(Vendors,MATCH(VendorShare[[#This Row],[Large 2]],$E27:$X27,0))</f>
        <v>Apple</v>
      </c>
      <c r="AH27" s="15" t="str">
        <f>INDEX(Vendors,MATCH(VendorShare[[#This Row],[Large 3]],$E27:$X27,0))</f>
        <v>Samsung</v>
      </c>
      <c r="AI27" s="15" t="str">
        <f>INDEX(Vendors,MATCH(VendorShare[[#This Row],[Large 4]],$E27:$X27,0))</f>
        <v>Blackberry</v>
      </c>
      <c r="AJ27" s="15" t="str">
        <f>INDEX(Vendors,MATCH(VendorShare[[#This Row],[Large 5]],$E27:$X27,0))</f>
        <v>HTC</v>
      </c>
    </row>
    <row r="28" spans="1:36" x14ac:dyDescent="0.2">
      <c r="B28" s="15" t="s">
        <v>46</v>
      </c>
      <c r="C28" s="16">
        <f t="shared" si="0"/>
        <v>2012</v>
      </c>
      <c r="D28" s="18" t="str">
        <f t="shared" si="1"/>
        <v>Jul</v>
      </c>
      <c r="E28" s="15">
        <v>7.0000000000000007E-2</v>
      </c>
      <c r="F28" s="15">
        <v>25.43</v>
      </c>
      <c r="G28" s="15">
        <v>0</v>
      </c>
      <c r="H28" s="15">
        <v>0</v>
      </c>
      <c r="I28" s="15">
        <v>5</v>
      </c>
      <c r="J28" s="15">
        <v>0</v>
      </c>
      <c r="K28" s="15">
        <v>0.41</v>
      </c>
      <c r="L28" s="15">
        <v>4.41</v>
      </c>
      <c r="M28" s="23">
        <v>0.62</v>
      </c>
      <c r="N28" s="15">
        <v>2.001E-2</v>
      </c>
      <c r="O28" s="15">
        <v>2.21</v>
      </c>
      <c r="P28" s="15">
        <v>0.43</v>
      </c>
      <c r="Q28" s="15">
        <v>0</v>
      </c>
      <c r="R28" s="15">
        <v>2.02</v>
      </c>
      <c r="S28" s="15">
        <v>28.05</v>
      </c>
      <c r="T28" s="15">
        <v>0</v>
      </c>
      <c r="U28" s="15">
        <v>19.46</v>
      </c>
      <c r="V28" s="15">
        <v>3.11</v>
      </c>
      <c r="W28" s="15">
        <v>0.02</v>
      </c>
      <c r="X28" s="15">
        <v>0.38</v>
      </c>
      <c r="Y28" s="15">
        <v>0.67</v>
      </c>
      <c r="Z28" s="15">
        <v>7.69</v>
      </c>
      <c r="AA28" s="15">
        <f>LARGE(VendorShare[[#This Row],[Alcatel]:[ZTE]],1)</f>
        <v>28.05</v>
      </c>
      <c r="AB28" s="15">
        <f>LARGE(VendorShare[[#This Row],[Alcatel]:[ZTE]],2)</f>
        <v>25.43</v>
      </c>
      <c r="AC28" s="15">
        <f>LARGE(VendorShare[[#This Row],[Alcatel]:[ZTE]],3)</f>
        <v>19.46</v>
      </c>
      <c r="AD28" s="15">
        <f>LARGE(VendorShare[[#This Row],[Alcatel]:[ZTE]],4)</f>
        <v>5</v>
      </c>
      <c r="AE28" s="15">
        <f>LARGE(VendorShare[[#This Row],[Alcatel]:[ZTE]],5)</f>
        <v>4.41</v>
      </c>
      <c r="AF28" s="15" t="str">
        <f>INDEX(Vendors,MATCH(VendorShare[[#This Row],[Large 1]],$E28:$X28,0))</f>
        <v>Nokia</v>
      </c>
      <c r="AG28" s="15" t="str">
        <f>INDEX(Vendors,MATCH(VendorShare[[#This Row],[Large 2]],$E28:$X28,0))</f>
        <v>Apple</v>
      </c>
      <c r="AH28" s="15" t="str">
        <f>INDEX(Vendors,MATCH(VendorShare[[#This Row],[Large 3]],$E28:$X28,0))</f>
        <v>Samsung</v>
      </c>
      <c r="AI28" s="15" t="str">
        <f>INDEX(Vendors,MATCH(VendorShare[[#This Row],[Large 4]],$E28:$X28,0))</f>
        <v>Blackberry</v>
      </c>
      <c r="AJ28" s="15" t="str">
        <f>INDEX(Vendors,MATCH(VendorShare[[#This Row],[Large 5]],$E28:$X28,0))</f>
        <v>HTC</v>
      </c>
    </row>
    <row r="29" spans="1:36" x14ac:dyDescent="0.2">
      <c r="A29" s="24">
        <f>Calcs!B13</f>
        <v>2015</v>
      </c>
      <c r="B29" s="15" t="s">
        <v>47</v>
      </c>
      <c r="C29" s="16">
        <f t="shared" si="0"/>
        <v>2012</v>
      </c>
      <c r="D29" s="18" t="str">
        <f t="shared" si="1"/>
        <v>Aug</v>
      </c>
      <c r="E29" s="15">
        <v>0.08</v>
      </c>
      <c r="F29" s="15">
        <v>24.49</v>
      </c>
      <c r="G29" s="15">
        <v>0</v>
      </c>
      <c r="H29" s="15">
        <v>0</v>
      </c>
      <c r="I29" s="15">
        <v>4.6900000000000004</v>
      </c>
      <c r="J29" s="15">
        <v>0</v>
      </c>
      <c r="K29" s="15">
        <v>0.43</v>
      </c>
      <c r="L29" s="15">
        <v>4.38</v>
      </c>
      <c r="M29" s="23">
        <v>0.68</v>
      </c>
      <c r="N29" s="15">
        <v>0.03</v>
      </c>
      <c r="O29" s="15">
        <v>2.1800000000000002</v>
      </c>
      <c r="P29" s="15">
        <v>0.55000000000000004</v>
      </c>
      <c r="Q29" s="15">
        <v>0</v>
      </c>
      <c r="R29" s="15">
        <v>2</v>
      </c>
      <c r="S29" s="15">
        <v>27.69</v>
      </c>
      <c r="T29" s="15">
        <v>0</v>
      </c>
      <c r="U29" s="15">
        <v>20.64</v>
      </c>
      <c r="V29" s="15">
        <v>3.16</v>
      </c>
      <c r="W29" s="15">
        <v>0.02</v>
      </c>
      <c r="X29" s="15">
        <v>0.41</v>
      </c>
      <c r="Y29" s="15">
        <v>0.74</v>
      </c>
      <c r="Z29" s="15">
        <v>7.83</v>
      </c>
      <c r="AA29" s="15">
        <f>LARGE(VendorShare[[#This Row],[Alcatel]:[ZTE]],1)</f>
        <v>27.69</v>
      </c>
      <c r="AB29" s="15">
        <f>LARGE(VendorShare[[#This Row],[Alcatel]:[ZTE]],2)</f>
        <v>24.49</v>
      </c>
      <c r="AC29" s="15">
        <f>LARGE(VendorShare[[#This Row],[Alcatel]:[ZTE]],3)</f>
        <v>20.64</v>
      </c>
      <c r="AD29" s="15">
        <f>LARGE(VendorShare[[#This Row],[Alcatel]:[ZTE]],4)</f>
        <v>4.6900000000000004</v>
      </c>
      <c r="AE29" s="15">
        <f>LARGE(VendorShare[[#This Row],[Alcatel]:[ZTE]],5)</f>
        <v>4.38</v>
      </c>
      <c r="AF29" s="15" t="str">
        <f>INDEX(Vendors,MATCH(VendorShare[[#This Row],[Large 1]],$E29:$X29,0))</f>
        <v>Nokia</v>
      </c>
      <c r="AG29" s="15" t="str">
        <f>INDEX(Vendors,MATCH(VendorShare[[#This Row],[Large 2]],$E29:$X29,0))</f>
        <v>Apple</v>
      </c>
      <c r="AH29" s="15" t="str">
        <f>INDEX(Vendors,MATCH(VendorShare[[#This Row],[Large 3]],$E29:$X29,0))</f>
        <v>Samsung</v>
      </c>
      <c r="AI29" s="15" t="str">
        <f>INDEX(Vendors,MATCH(VendorShare[[#This Row],[Large 4]],$E29:$X29,0))</f>
        <v>Blackberry</v>
      </c>
      <c r="AJ29" s="15" t="str">
        <f>INDEX(Vendors,MATCH(VendorShare[[#This Row],[Large 5]],$E29:$X29,0))</f>
        <v>HTC</v>
      </c>
    </row>
    <row r="30" spans="1:36" x14ac:dyDescent="0.2">
      <c r="A30" s="24" t="str">
        <f>Calcs!B14</f>
        <v>Jul</v>
      </c>
      <c r="B30" s="15" t="s">
        <v>48</v>
      </c>
      <c r="C30" s="16">
        <f t="shared" si="0"/>
        <v>2012</v>
      </c>
      <c r="D30" s="18" t="str">
        <f t="shared" si="1"/>
        <v>Sep</v>
      </c>
      <c r="E30" s="15">
        <v>0.1</v>
      </c>
      <c r="F30" s="15">
        <v>23.64</v>
      </c>
      <c r="G30" s="15">
        <v>0</v>
      </c>
      <c r="H30" s="15">
        <v>0</v>
      </c>
      <c r="I30" s="15">
        <v>4.5999999999999996</v>
      </c>
      <c r="J30" s="15">
        <v>0</v>
      </c>
      <c r="K30" s="15">
        <v>0.43</v>
      </c>
      <c r="L30" s="15">
        <v>4.26</v>
      </c>
      <c r="M30" s="23">
        <v>0.69</v>
      </c>
      <c r="N30" s="15">
        <v>0.04</v>
      </c>
      <c r="O30" s="15">
        <v>2.19</v>
      </c>
      <c r="P30" s="15">
        <v>0.57999999999999996</v>
      </c>
      <c r="Q30" s="15">
        <v>0</v>
      </c>
      <c r="R30" s="15">
        <v>2.0699999999999998</v>
      </c>
      <c r="S30" s="15">
        <v>27.52</v>
      </c>
      <c r="T30" s="15">
        <v>0</v>
      </c>
      <c r="U30" s="15">
        <v>21.47</v>
      </c>
      <c r="V30" s="15">
        <v>3.15</v>
      </c>
      <c r="W30" s="15">
        <v>0.02</v>
      </c>
      <c r="X30" s="15">
        <v>0.42</v>
      </c>
      <c r="Y30" s="15">
        <v>0.71000000000000008</v>
      </c>
      <c r="Z30" s="15">
        <v>8.09</v>
      </c>
      <c r="AA30" s="15">
        <f>LARGE(VendorShare[[#This Row],[Alcatel]:[ZTE]],1)</f>
        <v>27.52</v>
      </c>
      <c r="AB30" s="15">
        <f>LARGE(VendorShare[[#This Row],[Alcatel]:[ZTE]],2)</f>
        <v>23.64</v>
      </c>
      <c r="AC30" s="15">
        <f>LARGE(VendorShare[[#This Row],[Alcatel]:[ZTE]],3)</f>
        <v>21.47</v>
      </c>
      <c r="AD30" s="15">
        <f>LARGE(VendorShare[[#This Row],[Alcatel]:[ZTE]],4)</f>
        <v>4.5999999999999996</v>
      </c>
      <c r="AE30" s="15">
        <f>LARGE(VendorShare[[#This Row],[Alcatel]:[ZTE]],5)</f>
        <v>4.26</v>
      </c>
      <c r="AF30" s="15" t="str">
        <f>INDEX(Vendors,MATCH(VendorShare[[#This Row],[Large 1]],$E30:$X30,0))</f>
        <v>Nokia</v>
      </c>
      <c r="AG30" s="15" t="str">
        <f>INDEX(Vendors,MATCH(VendorShare[[#This Row],[Large 2]],$E30:$X30,0))</f>
        <v>Apple</v>
      </c>
      <c r="AH30" s="15" t="str">
        <f>INDEX(Vendors,MATCH(VendorShare[[#This Row],[Large 3]],$E30:$X30,0))</f>
        <v>Samsung</v>
      </c>
      <c r="AI30" s="15" t="str">
        <f>INDEX(Vendors,MATCH(VendorShare[[#This Row],[Large 4]],$E30:$X30,0))</f>
        <v>Blackberry</v>
      </c>
      <c r="AJ30" s="15" t="str">
        <f>INDEX(Vendors,MATCH(VendorShare[[#This Row],[Large 5]],$E30:$X30,0))</f>
        <v>HTC</v>
      </c>
    </row>
    <row r="31" spans="1:36" x14ac:dyDescent="0.2">
      <c r="B31" s="15" t="s">
        <v>49</v>
      </c>
      <c r="C31" s="16">
        <f t="shared" si="0"/>
        <v>2012</v>
      </c>
      <c r="D31" s="18" t="str">
        <f t="shared" si="1"/>
        <v>Oct</v>
      </c>
      <c r="E31" s="15">
        <v>0.1</v>
      </c>
      <c r="F31" s="15">
        <v>23.73</v>
      </c>
      <c r="G31" s="15">
        <v>0</v>
      </c>
      <c r="H31" s="15">
        <v>0</v>
      </c>
      <c r="I31" s="15">
        <v>4.3600000000000003</v>
      </c>
      <c r="J31" s="15">
        <v>0</v>
      </c>
      <c r="K31" s="15">
        <v>0.43</v>
      </c>
      <c r="L31" s="15">
        <v>4.05</v>
      </c>
      <c r="M31" s="23">
        <v>0.7</v>
      </c>
      <c r="N31" s="15">
        <v>0.04</v>
      </c>
      <c r="O31" s="15">
        <v>2.25</v>
      </c>
      <c r="P31" s="15">
        <v>0.6</v>
      </c>
      <c r="Q31" s="15">
        <v>0</v>
      </c>
      <c r="R31" s="15">
        <v>1.99</v>
      </c>
      <c r="S31" s="15">
        <v>26.93</v>
      </c>
      <c r="T31" s="15">
        <v>0</v>
      </c>
      <c r="U31" s="15">
        <v>21.79</v>
      </c>
      <c r="V31" s="15">
        <v>3.08</v>
      </c>
      <c r="W31" s="15">
        <v>0.02</v>
      </c>
      <c r="X31" s="15">
        <v>0.42</v>
      </c>
      <c r="Y31" s="15">
        <v>0.71000000000000008</v>
      </c>
      <c r="Z31" s="15">
        <v>8.7899999999999991</v>
      </c>
      <c r="AA31" s="15">
        <f>LARGE(VendorShare[[#This Row],[Alcatel]:[ZTE]],1)</f>
        <v>26.93</v>
      </c>
      <c r="AB31" s="15">
        <f>LARGE(VendorShare[[#This Row],[Alcatel]:[ZTE]],2)</f>
        <v>23.73</v>
      </c>
      <c r="AC31" s="15">
        <f>LARGE(VendorShare[[#This Row],[Alcatel]:[ZTE]],3)</f>
        <v>21.79</v>
      </c>
      <c r="AD31" s="15">
        <f>LARGE(VendorShare[[#This Row],[Alcatel]:[ZTE]],4)</f>
        <v>4.3600000000000003</v>
      </c>
      <c r="AE31" s="15">
        <f>LARGE(VendorShare[[#This Row],[Alcatel]:[ZTE]],5)</f>
        <v>4.05</v>
      </c>
      <c r="AF31" s="15" t="str">
        <f>INDEX(Vendors,MATCH(VendorShare[[#This Row],[Large 1]],$E31:$X31,0))</f>
        <v>Nokia</v>
      </c>
      <c r="AG31" s="15" t="str">
        <f>INDEX(Vendors,MATCH(VendorShare[[#This Row],[Large 2]],$E31:$X31,0))</f>
        <v>Apple</v>
      </c>
      <c r="AH31" s="15" t="str">
        <f>INDEX(Vendors,MATCH(VendorShare[[#This Row],[Large 3]],$E31:$X31,0))</f>
        <v>Samsung</v>
      </c>
      <c r="AI31" s="15" t="str">
        <f>INDEX(Vendors,MATCH(VendorShare[[#This Row],[Large 4]],$E31:$X31,0))</f>
        <v>Blackberry</v>
      </c>
      <c r="AJ31" s="15" t="str">
        <f>INDEX(Vendors,MATCH(VendorShare[[#This Row],[Large 5]],$E31:$X31,0))</f>
        <v>HTC</v>
      </c>
    </row>
    <row r="32" spans="1:36" x14ac:dyDescent="0.2">
      <c r="B32" s="15" t="s">
        <v>50</v>
      </c>
      <c r="C32" s="16">
        <f t="shared" si="0"/>
        <v>2012</v>
      </c>
      <c r="D32" s="18" t="str">
        <f t="shared" si="1"/>
        <v>Nov</v>
      </c>
      <c r="E32" s="15">
        <v>0.11</v>
      </c>
      <c r="F32" s="15">
        <v>23.81</v>
      </c>
      <c r="G32" s="15">
        <v>0</v>
      </c>
      <c r="H32" s="15">
        <v>0</v>
      </c>
      <c r="I32" s="15">
        <v>4</v>
      </c>
      <c r="J32" s="15">
        <v>0</v>
      </c>
      <c r="K32" s="15">
        <v>0.43</v>
      </c>
      <c r="L32" s="15">
        <v>3.87</v>
      </c>
      <c r="M32" s="23">
        <v>0.73</v>
      </c>
      <c r="N32" s="15">
        <v>0.04</v>
      </c>
      <c r="O32" s="15">
        <v>2.37</v>
      </c>
      <c r="P32" s="15">
        <v>0.61</v>
      </c>
      <c r="Q32" s="15">
        <v>0</v>
      </c>
      <c r="R32" s="15">
        <v>1.9</v>
      </c>
      <c r="S32" s="15">
        <v>26.31</v>
      </c>
      <c r="T32" s="15">
        <v>0</v>
      </c>
      <c r="U32" s="15">
        <v>21.91</v>
      </c>
      <c r="V32" s="15">
        <v>3.02</v>
      </c>
      <c r="W32" s="15">
        <v>0.02</v>
      </c>
      <c r="X32" s="15">
        <v>0.41</v>
      </c>
      <c r="Y32" s="15">
        <v>0.75000000000000011</v>
      </c>
      <c r="Z32" s="15">
        <v>9.7100000000000009</v>
      </c>
      <c r="AA32" s="15">
        <f>LARGE(VendorShare[[#This Row],[Alcatel]:[ZTE]],1)</f>
        <v>26.31</v>
      </c>
      <c r="AB32" s="15">
        <f>LARGE(VendorShare[[#This Row],[Alcatel]:[ZTE]],2)</f>
        <v>23.81</v>
      </c>
      <c r="AC32" s="15">
        <f>LARGE(VendorShare[[#This Row],[Alcatel]:[ZTE]],3)</f>
        <v>21.91</v>
      </c>
      <c r="AD32" s="15">
        <f>LARGE(VendorShare[[#This Row],[Alcatel]:[ZTE]],4)</f>
        <v>4</v>
      </c>
      <c r="AE32" s="15">
        <f>LARGE(VendorShare[[#This Row],[Alcatel]:[ZTE]],5)</f>
        <v>3.87</v>
      </c>
      <c r="AF32" s="15" t="str">
        <f>INDEX(Vendors,MATCH(VendorShare[[#This Row],[Large 1]],$E32:$X32,0))</f>
        <v>Nokia</v>
      </c>
      <c r="AG32" s="15" t="str">
        <f>INDEX(Vendors,MATCH(VendorShare[[#This Row],[Large 2]],$E32:$X32,0))</f>
        <v>Apple</v>
      </c>
      <c r="AH32" s="15" t="str">
        <f>INDEX(Vendors,MATCH(VendorShare[[#This Row],[Large 3]],$E32:$X32,0))</f>
        <v>Samsung</v>
      </c>
      <c r="AI32" s="15" t="str">
        <f>INDEX(Vendors,MATCH(VendorShare[[#This Row],[Large 4]],$E32:$X32,0))</f>
        <v>Blackberry</v>
      </c>
      <c r="AJ32" s="15" t="str">
        <f>INDEX(Vendors,MATCH(VendorShare[[#This Row],[Large 5]],$E32:$X32,0))</f>
        <v>HTC</v>
      </c>
    </row>
    <row r="33" spans="2:36" x14ac:dyDescent="0.2">
      <c r="B33" s="15" t="s">
        <v>51</v>
      </c>
      <c r="C33" s="16">
        <f t="shared" si="0"/>
        <v>2012</v>
      </c>
      <c r="D33" s="18" t="str">
        <f t="shared" si="1"/>
        <v>Dec</v>
      </c>
      <c r="E33" s="15">
        <v>0.12</v>
      </c>
      <c r="F33" s="15">
        <v>23.27</v>
      </c>
      <c r="G33" s="15">
        <v>0</v>
      </c>
      <c r="H33" s="15">
        <v>0</v>
      </c>
      <c r="I33" s="15">
        <v>3.6100099999999999</v>
      </c>
      <c r="J33" s="15">
        <v>0</v>
      </c>
      <c r="K33" s="15">
        <v>0.43</v>
      </c>
      <c r="L33" s="15">
        <v>3.61</v>
      </c>
      <c r="M33" s="23">
        <v>0.74</v>
      </c>
      <c r="N33" s="15">
        <v>0.05</v>
      </c>
      <c r="O33" s="15">
        <v>2.5</v>
      </c>
      <c r="P33" s="15">
        <v>0.64</v>
      </c>
      <c r="Q33" s="15">
        <v>0</v>
      </c>
      <c r="R33" s="15">
        <v>1.79</v>
      </c>
      <c r="S33" s="15">
        <v>25.97</v>
      </c>
      <c r="T33" s="15">
        <v>0</v>
      </c>
      <c r="U33" s="15">
        <v>22.94</v>
      </c>
      <c r="V33" s="15">
        <v>2.87</v>
      </c>
      <c r="W33" s="15">
        <v>0.03</v>
      </c>
      <c r="X33" s="15">
        <v>0.41</v>
      </c>
      <c r="Y33" s="15">
        <v>0.93</v>
      </c>
      <c r="Z33" s="15">
        <v>10.130000000000001</v>
      </c>
      <c r="AA33" s="15">
        <f>LARGE(VendorShare[[#This Row],[Alcatel]:[ZTE]],1)</f>
        <v>25.97</v>
      </c>
      <c r="AB33" s="15">
        <f>LARGE(VendorShare[[#This Row],[Alcatel]:[ZTE]],2)</f>
        <v>23.27</v>
      </c>
      <c r="AC33" s="15">
        <f>LARGE(VendorShare[[#This Row],[Alcatel]:[ZTE]],3)</f>
        <v>22.94</v>
      </c>
      <c r="AD33" s="15">
        <f>LARGE(VendorShare[[#This Row],[Alcatel]:[ZTE]],4)</f>
        <v>3.6100099999999999</v>
      </c>
      <c r="AE33" s="15">
        <f>LARGE(VendorShare[[#This Row],[Alcatel]:[ZTE]],5)</f>
        <v>3.61</v>
      </c>
      <c r="AF33" s="15" t="str">
        <f>INDEX(Vendors,MATCH(VendorShare[[#This Row],[Large 1]],$E33:$X33,0))</f>
        <v>Nokia</v>
      </c>
      <c r="AG33" s="15" t="str">
        <f>INDEX(Vendors,MATCH(VendorShare[[#This Row],[Large 2]],$E33:$X33,0))</f>
        <v>Apple</v>
      </c>
      <c r="AH33" s="15" t="str">
        <f>INDEX(Vendors,MATCH(VendorShare[[#This Row],[Large 3]],$E33:$X33,0))</f>
        <v>Samsung</v>
      </c>
      <c r="AI33" s="15" t="str">
        <f>INDEX(Vendors,MATCH(VendorShare[[#This Row],[Large 4]],$E33:$X33,0))</f>
        <v>Blackberry</v>
      </c>
      <c r="AJ33" s="15" t="str">
        <f>INDEX(Vendors,MATCH(VendorShare[[#This Row],[Large 5]],$E33:$X33,0))</f>
        <v>HTC</v>
      </c>
    </row>
    <row r="34" spans="2:36" x14ac:dyDescent="0.2">
      <c r="B34" s="15" t="s">
        <v>52</v>
      </c>
      <c r="C34" s="16">
        <f t="shared" si="0"/>
        <v>2013</v>
      </c>
      <c r="D34" s="18" t="str">
        <f t="shared" si="1"/>
        <v>Jan</v>
      </c>
      <c r="E34" s="15">
        <v>0.13</v>
      </c>
      <c r="F34" s="15">
        <v>25.86</v>
      </c>
      <c r="G34" s="15">
        <v>0</v>
      </c>
      <c r="H34" s="15">
        <v>0</v>
      </c>
      <c r="I34" s="15">
        <v>3.48</v>
      </c>
      <c r="J34" s="15">
        <v>0</v>
      </c>
      <c r="K34" s="15">
        <v>0.46</v>
      </c>
      <c r="L34" s="15">
        <v>3.69</v>
      </c>
      <c r="M34" s="23">
        <v>0.85</v>
      </c>
      <c r="N34" s="15">
        <v>0.14000000000000001</v>
      </c>
      <c r="O34" s="15">
        <v>2.79</v>
      </c>
      <c r="P34" s="15">
        <v>0.56999999999999995</v>
      </c>
      <c r="Q34" s="15">
        <v>0</v>
      </c>
      <c r="R34" s="15">
        <v>1.81</v>
      </c>
      <c r="S34" s="15">
        <v>22.15</v>
      </c>
      <c r="T34" s="15">
        <v>0</v>
      </c>
      <c r="U34" s="15">
        <v>22.69</v>
      </c>
      <c r="V34" s="15">
        <v>2.78</v>
      </c>
      <c r="W34" s="15">
        <v>0.05</v>
      </c>
      <c r="X34" s="15">
        <v>0.48</v>
      </c>
      <c r="Y34" s="15">
        <v>1.1300000000000001</v>
      </c>
      <c r="Z34" s="15">
        <v>10.95</v>
      </c>
      <c r="AA34" s="15">
        <f>LARGE(VendorShare[[#This Row],[Alcatel]:[ZTE]],1)</f>
        <v>25.86</v>
      </c>
      <c r="AB34" s="15">
        <f>LARGE(VendorShare[[#This Row],[Alcatel]:[ZTE]],2)</f>
        <v>22.69</v>
      </c>
      <c r="AC34" s="15">
        <f>LARGE(VendorShare[[#This Row],[Alcatel]:[ZTE]],3)</f>
        <v>22.15</v>
      </c>
      <c r="AD34" s="15">
        <f>LARGE(VendorShare[[#This Row],[Alcatel]:[ZTE]],4)</f>
        <v>3.69</v>
      </c>
      <c r="AE34" s="15">
        <f>LARGE(VendorShare[[#This Row],[Alcatel]:[ZTE]],5)</f>
        <v>3.48</v>
      </c>
      <c r="AF34" s="15" t="str">
        <f>INDEX(Vendors,MATCH(VendorShare[[#This Row],[Large 1]],$E34:$X34,0))</f>
        <v>Apple</v>
      </c>
      <c r="AG34" s="15" t="str">
        <f>INDEX(Vendors,MATCH(VendorShare[[#This Row],[Large 2]],$E34:$X34,0))</f>
        <v>Samsung</v>
      </c>
      <c r="AH34" s="15" t="str">
        <f>INDEX(Vendors,MATCH(VendorShare[[#This Row],[Large 3]],$E34:$X34,0))</f>
        <v>Nokia</v>
      </c>
      <c r="AI34" s="15" t="str">
        <f>INDEX(Vendors,MATCH(VendorShare[[#This Row],[Large 4]],$E34:$X34,0))</f>
        <v>HTC</v>
      </c>
      <c r="AJ34" s="15" t="str">
        <f>INDEX(Vendors,MATCH(VendorShare[[#This Row],[Large 5]],$E34:$X34,0))</f>
        <v>Blackberry</v>
      </c>
    </row>
    <row r="35" spans="2:36" x14ac:dyDescent="0.2">
      <c r="B35" s="15" t="s">
        <v>53</v>
      </c>
      <c r="C35" s="16">
        <f t="shared" si="0"/>
        <v>2013</v>
      </c>
      <c r="D35" s="18" t="str">
        <f t="shared" si="1"/>
        <v>Feb</v>
      </c>
      <c r="E35" s="15">
        <v>0.14000000000000001</v>
      </c>
      <c r="F35" s="15">
        <v>27.22</v>
      </c>
      <c r="G35" s="15">
        <v>0</v>
      </c>
      <c r="H35" s="15">
        <v>0</v>
      </c>
      <c r="I35" s="15">
        <v>3.42</v>
      </c>
      <c r="J35" s="15">
        <v>0</v>
      </c>
      <c r="K35" s="15">
        <v>0.44</v>
      </c>
      <c r="L35" s="15">
        <v>3.45</v>
      </c>
      <c r="M35" s="23">
        <v>0.78</v>
      </c>
      <c r="N35" s="15">
        <v>0.06</v>
      </c>
      <c r="O35" s="15">
        <v>2.84</v>
      </c>
      <c r="P35" s="15">
        <v>0.6</v>
      </c>
      <c r="Q35" s="15">
        <v>0</v>
      </c>
      <c r="R35" s="15">
        <v>1.75</v>
      </c>
      <c r="S35" s="15">
        <v>21.28</v>
      </c>
      <c r="T35" s="15">
        <v>0</v>
      </c>
      <c r="U35" s="15">
        <v>23.04</v>
      </c>
      <c r="V35" s="15">
        <v>2.77</v>
      </c>
      <c r="W35" s="15">
        <v>0.03</v>
      </c>
      <c r="X35" s="15">
        <v>0.42</v>
      </c>
      <c r="Y35" s="15">
        <v>1.07</v>
      </c>
      <c r="Z35" s="15">
        <v>10.7</v>
      </c>
      <c r="AA35" s="15">
        <f>LARGE(VendorShare[[#This Row],[Alcatel]:[ZTE]],1)</f>
        <v>27.22</v>
      </c>
      <c r="AB35" s="15">
        <f>LARGE(VendorShare[[#This Row],[Alcatel]:[ZTE]],2)</f>
        <v>23.04</v>
      </c>
      <c r="AC35" s="15">
        <f>LARGE(VendorShare[[#This Row],[Alcatel]:[ZTE]],3)</f>
        <v>21.28</v>
      </c>
      <c r="AD35" s="15">
        <f>LARGE(VendorShare[[#This Row],[Alcatel]:[ZTE]],4)</f>
        <v>3.45</v>
      </c>
      <c r="AE35" s="15">
        <f>LARGE(VendorShare[[#This Row],[Alcatel]:[ZTE]],5)</f>
        <v>3.42</v>
      </c>
      <c r="AF35" s="15" t="str">
        <f>INDEX(Vendors,MATCH(VendorShare[[#This Row],[Large 1]],$E35:$X35,0))</f>
        <v>Apple</v>
      </c>
      <c r="AG35" s="15" t="str">
        <f>INDEX(Vendors,MATCH(VendorShare[[#This Row],[Large 2]],$E35:$X35,0))</f>
        <v>Samsung</v>
      </c>
      <c r="AH35" s="15" t="str">
        <f>INDEX(Vendors,MATCH(VendorShare[[#This Row],[Large 3]],$E35:$X35,0))</f>
        <v>Nokia</v>
      </c>
      <c r="AI35" s="15" t="str">
        <f>INDEX(Vendors,MATCH(VendorShare[[#This Row],[Large 4]],$E35:$X35,0))</f>
        <v>HTC</v>
      </c>
      <c r="AJ35" s="15" t="str">
        <f>INDEX(Vendors,MATCH(VendorShare[[#This Row],[Large 5]],$E35:$X35,0))</f>
        <v>Blackberry</v>
      </c>
    </row>
    <row r="36" spans="2:36" x14ac:dyDescent="0.2">
      <c r="B36" s="15" t="s">
        <v>54</v>
      </c>
      <c r="C36" s="16">
        <f t="shared" si="0"/>
        <v>2013</v>
      </c>
      <c r="D36" s="18" t="str">
        <f t="shared" si="1"/>
        <v>Mar</v>
      </c>
      <c r="E36" s="15">
        <v>0.15</v>
      </c>
      <c r="F36" s="15">
        <v>27.16</v>
      </c>
      <c r="G36" s="15">
        <v>0</v>
      </c>
      <c r="H36" s="15">
        <v>0</v>
      </c>
      <c r="I36" s="15">
        <v>3.39</v>
      </c>
      <c r="J36" s="15">
        <v>0</v>
      </c>
      <c r="K36" s="15">
        <v>0.5</v>
      </c>
      <c r="L36" s="15">
        <v>3.37</v>
      </c>
      <c r="M36" s="23">
        <v>0.8</v>
      </c>
      <c r="N36" s="15">
        <v>7.0000000000000007E-2</v>
      </c>
      <c r="O36" s="15">
        <v>2.7</v>
      </c>
      <c r="P36" s="15">
        <v>0.63</v>
      </c>
      <c r="Q36" s="15">
        <v>0</v>
      </c>
      <c r="R36" s="15">
        <v>1.81</v>
      </c>
      <c r="S36" s="15">
        <v>21.15</v>
      </c>
      <c r="T36" s="15">
        <v>0</v>
      </c>
      <c r="U36" s="15">
        <v>24.32</v>
      </c>
      <c r="V36" s="15">
        <v>2.86</v>
      </c>
      <c r="W36" s="15">
        <v>0.04</v>
      </c>
      <c r="X36" s="15">
        <v>0.45</v>
      </c>
      <c r="Y36" s="15">
        <v>0.96</v>
      </c>
      <c r="Z36" s="15">
        <v>9.6300000000000008</v>
      </c>
      <c r="AA36" s="15">
        <f>LARGE(VendorShare[[#This Row],[Alcatel]:[ZTE]],1)</f>
        <v>27.16</v>
      </c>
      <c r="AB36" s="15">
        <f>LARGE(VendorShare[[#This Row],[Alcatel]:[ZTE]],2)</f>
        <v>24.32</v>
      </c>
      <c r="AC36" s="15">
        <f>LARGE(VendorShare[[#This Row],[Alcatel]:[ZTE]],3)</f>
        <v>21.15</v>
      </c>
      <c r="AD36" s="15">
        <f>LARGE(VendorShare[[#This Row],[Alcatel]:[ZTE]],4)</f>
        <v>3.39</v>
      </c>
      <c r="AE36" s="15">
        <f>LARGE(VendorShare[[#This Row],[Alcatel]:[ZTE]],5)</f>
        <v>3.37</v>
      </c>
      <c r="AF36" s="15" t="str">
        <f>INDEX(Vendors,MATCH(VendorShare[[#This Row],[Large 1]],$E36:$X36,0))</f>
        <v>Apple</v>
      </c>
      <c r="AG36" s="15" t="str">
        <f>INDEX(Vendors,MATCH(VendorShare[[#This Row],[Large 2]],$E36:$X36,0))</f>
        <v>Samsung</v>
      </c>
      <c r="AH36" s="15" t="str">
        <f>INDEX(Vendors,MATCH(VendorShare[[#This Row],[Large 3]],$E36:$X36,0))</f>
        <v>Nokia</v>
      </c>
      <c r="AI36" s="15" t="str">
        <f>INDEX(Vendors,MATCH(VendorShare[[#This Row],[Large 4]],$E36:$X36,0))</f>
        <v>Blackberry</v>
      </c>
      <c r="AJ36" s="15" t="str">
        <f>INDEX(Vendors,MATCH(VendorShare[[#This Row],[Large 5]],$E36:$X36,0))</f>
        <v>HTC</v>
      </c>
    </row>
    <row r="37" spans="2:36" x14ac:dyDescent="0.2">
      <c r="B37" s="15" t="s">
        <v>55</v>
      </c>
      <c r="C37" s="16">
        <f t="shared" si="0"/>
        <v>2013</v>
      </c>
      <c r="D37" s="18" t="str">
        <f t="shared" si="1"/>
        <v>Apr</v>
      </c>
      <c r="E37" s="15">
        <v>0.16</v>
      </c>
      <c r="F37" s="15">
        <v>26.48</v>
      </c>
      <c r="G37" s="15">
        <v>0</v>
      </c>
      <c r="H37" s="15">
        <v>0</v>
      </c>
      <c r="I37" s="15">
        <v>3.4</v>
      </c>
      <c r="J37" s="15">
        <v>0</v>
      </c>
      <c r="K37" s="15">
        <v>0.51</v>
      </c>
      <c r="L37" s="15">
        <v>3.19</v>
      </c>
      <c r="M37" s="23">
        <v>0.78</v>
      </c>
      <c r="N37" s="15">
        <v>0.08</v>
      </c>
      <c r="O37" s="15">
        <v>2.76</v>
      </c>
      <c r="P37" s="15">
        <v>0.7</v>
      </c>
      <c r="Q37" s="15">
        <v>0</v>
      </c>
      <c r="R37" s="15">
        <v>1.71</v>
      </c>
      <c r="S37" s="15">
        <v>20.91</v>
      </c>
      <c r="T37" s="15">
        <v>0</v>
      </c>
      <c r="U37" s="15">
        <v>25</v>
      </c>
      <c r="V37" s="15">
        <v>2.82</v>
      </c>
      <c r="W37" s="15">
        <v>0.04</v>
      </c>
      <c r="X37" s="15">
        <v>0.44</v>
      </c>
      <c r="Y37" s="15">
        <v>0.97000000000000008</v>
      </c>
      <c r="Z37" s="15">
        <v>10.06</v>
      </c>
      <c r="AA37" s="15">
        <f>LARGE(VendorShare[[#This Row],[Alcatel]:[ZTE]],1)</f>
        <v>26.48</v>
      </c>
      <c r="AB37" s="15">
        <f>LARGE(VendorShare[[#This Row],[Alcatel]:[ZTE]],2)</f>
        <v>25</v>
      </c>
      <c r="AC37" s="15">
        <f>LARGE(VendorShare[[#This Row],[Alcatel]:[ZTE]],3)</f>
        <v>20.91</v>
      </c>
      <c r="AD37" s="15">
        <f>LARGE(VendorShare[[#This Row],[Alcatel]:[ZTE]],4)</f>
        <v>3.4</v>
      </c>
      <c r="AE37" s="15">
        <f>LARGE(VendorShare[[#This Row],[Alcatel]:[ZTE]],5)</f>
        <v>3.19</v>
      </c>
      <c r="AF37" s="15" t="str">
        <f>INDEX(Vendors,MATCH(VendorShare[[#This Row],[Large 1]],$E37:$X37,0))</f>
        <v>Apple</v>
      </c>
      <c r="AG37" s="15" t="str">
        <f>INDEX(Vendors,MATCH(VendorShare[[#This Row],[Large 2]],$E37:$X37,0))</f>
        <v>Samsung</v>
      </c>
      <c r="AH37" s="15" t="str">
        <f>INDEX(Vendors,MATCH(VendorShare[[#This Row],[Large 3]],$E37:$X37,0))</f>
        <v>Nokia</v>
      </c>
      <c r="AI37" s="15" t="str">
        <f>INDEX(Vendors,MATCH(VendorShare[[#This Row],[Large 4]],$E37:$X37,0))</f>
        <v>Blackberry</v>
      </c>
      <c r="AJ37" s="15" t="str">
        <f>INDEX(Vendors,MATCH(VendorShare[[#This Row],[Large 5]],$E37:$X37,0))</f>
        <v>HTC</v>
      </c>
    </row>
    <row r="38" spans="2:36" x14ac:dyDescent="0.2">
      <c r="B38" s="15" t="s">
        <v>56</v>
      </c>
      <c r="C38" s="16">
        <f t="shared" si="0"/>
        <v>2013</v>
      </c>
      <c r="D38" s="18" t="str">
        <f t="shared" si="1"/>
        <v>May</v>
      </c>
      <c r="E38" s="15">
        <v>0.18</v>
      </c>
      <c r="F38" s="15">
        <v>25.87</v>
      </c>
      <c r="G38" s="15">
        <v>0</v>
      </c>
      <c r="H38" s="15">
        <v>0</v>
      </c>
      <c r="I38" s="15">
        <v>3.63</v>
      </c>
      <c r="J38" s="15">
        <v>0</v>
      </c>
      <c r="K38" s="15">
        <v>0.51</v>
      </c>
      <c r="L38" s="15">
        <v>3.03</v>
      </c>
      <c r="M38" s="23">
        <v>0.77</v>
      </c>
      <c r="N38" s="15">
        <v>0.1</v>
      </c>
      <c r="O38" s="15">
        <v>2.77</v>
      </c>
      <c r="P38" s="15">
        <v>0.83</v>
      </c>
      <c r="Q38" s="15">
        <v>0</v>
      </c>
      <c r="R38" s="15">
        <v>1.58</v>
      </c>
      <c r="S38" s="15">
        <v>21.17</v>
      </c>
      <c r="T38" s="15">
        <v>0</v>
      </c>
      <c r="U38" s="15">
        <v>25.39</v>
      </c>
      <c r="V38" s="15">
        <v>2.75</v>
      </c>
      <c r="W38" s="15">
        <v>0.04</v>
      </c>
      <c r="X38" s="15">
        <v>0.43</v>
      </c>
      <c r="Y38" s="15">
        <v>0.89</v>
      </c>
      <c r="Z38" s="15">
        <v>10.050000000000001</v>
      </c>
      <c r="AA38" s="15">
        <f>LARGE(VendorShare[[#This Row],[Alcatel]:[ZTE]],1)</f>
        <v>25.87</v>
      </c>
      <c r="AB38" s="15">
        <f>LARGE(VendorShare[[#This Row],[Alcatel]:[ZTE]],2)</f>
        <v>25.39</v>
      </c>
      <c r="AC38" s="15">
        <f>LARGE(VendorShare[[#This Row],[Alcatel]:[ZTE]],3)</f>
        <v>21.17</v>
      </c>
      <c r="AD38" s="15">
        <f>LARGE(VendorShare[[#This Row],[Alcatel]:[ZTE]],4)</f>
        <v>3.63</v>
      </c>
      <c r="AE38" s="15">
        <f>LARGE(VendorShare[[#This Row],[Alcatel]:[ZTE]],5)</f>
        <v>3.03</v>
      </c>
      <c r="AF38" s="15" t="str">
        <f>INDEX(Vendors,MATCH(VendorShare[[#This Row],[Large 1]],$E38:$X38,0))</f>
        <v>Apple</v>
      </c>
      <c r="AG38" s="15" t="str">
        <f>INDEX(Vendors,MATCH(VendorShare[[#This Row],[Large 2]],$E38:$X38,0))</f>
        <v>Samsung</v>
      </c>
      <c r="AH38" s="15" t="str">
        <f>INDEX(Vendors,MATCH(VendorShare[[#This Row],[Large 3]],$E38:$X38,0))</f>
        <v>Nokia</v>
      </c>
      <c r="AI38" s="15" t="str">
        <f>INDEX(Vendors,MATCH(VendorShare[[#This Row],[Large 4]],$E38:$X38,0))</f>
        <v>Blackberry</v>
      </c>
      <c r="AJ38" s="15" t="str">
        <f>INDEX(Vendors,MATCH(VendorShare[[#This Row],[Large 5]],$E38:$X38,0))</f>
        <v>HTC</v>
      </c>
    </row>
    <row r="39" spans="2:36" x14ac:dyDescent="0.2">
      <c r="B39" s="15" t="s">
        <v>57</v>
      </c>
      <c r="C39" s="16">
        <f t="shared" si="0"/>
        <v>2013</v>
      </c>
      <c r="D39" s="18" t="str">
        <f t="shared" si="1"/>
        <v>Jun</v>
      </c>
      <c r="E39" s="15">
        <v>0.21</v>
      </c>
      <c r="F39" s="15">
        <v>25.09</v>
      </c>
      <c r="G39" s="15">
        <v>0</v>
      </c>
      <c r="H39" s="15">
        <v>0</v>
      </c>
      <c r="I39" s="15">
        <v>3.62</v>
      </c>
      <c r="J39" s="15">
        <v>0</v>
      </c>
      <c r="K39" s="15">
        <v>0.49</v>
      </c>
      <c r="L39" s="15">
        <v>2.93</v>
      </c>
      <c r="M39" s="23">
        <v>0.78</v>
      </c>
      <c r="N39" s="15">
        <v>0.13</v>
      </c>
      <c r="O39" s="15">
        <v>2.59</v>
      </c>
      <c r="P39" s="15">
        <v>0.99</v>
      </c>
      <c r="Q39" s="15">
        <v>0</v>
      </c>
      <c r="R39" s="15">
        <v>1.45</v>
      </c>
      <c r="S39" s="15">
        <v>21.96</v>
      </c>
      <c r="T39" s="15">
        <v>0</v>
      </c>
      <c r="U39" s="15">
        <v>25.47</v>
      </c>
      <c r="V39" s="15">
        <v>2.65</v>
      </c>
      <c r="W39" s="15">
        <v>0.04</v>
      </c>
      <c r="X39" s="15">
        <v>0.42</v>
      </c>
      <c r="Y39" s="15">
        <v>0.82000000000000006</v>
      </c>
      <c r="Z39" s="15">
        <v>10.33</v>
      </c>
      <c r="AA39" s="15">
        <f>LARGE(VendorShare[[#This Row],[Alcatel]:[ZTE]],1)</f>
        <v>25.47</v>
      </c>
      <c r="AB39" s="15">
        <f>LARGE(VendorShare[[#This Row],[Alcatel]:[ZTE]],2)</f>
        <v>25.09</v>
      </c>
      <c r="AC39" s="15">
        <f>LARGE(VendorShare[[#This Row],[Alcatel]:[ZTE]],3)</f>
        <v>21.96</v>
      </c>
      <c r="AD39" s="15">
        <f>LARGE(VendorShare[[#This Row],[Alcatel]:[ZTE]],4)</f>
        <v>3.62</v>
      </c>
      <c r="AE39" s="15">
        <f>LARGE(VendorShare[[#This Row],[Alcatel]:[ZTE]],5)</f>
        <v>2.93</v>
      </c>
      <c r="AF39" s="15" t="str">
        <f>INDEX(Vendors,MATCH(VendorShare[[#This Row],[Large 1]],$E39:$X39,0))</f>
        <v>Samsung</v>
      </c>
      <c r="AG39" s="15" t="str">
        <f>INDEX(Vendors,MATCH(VendorShare[[#This Row],[Large 2]],$E39:$X39,0))</f>
        <v>Apple</v>
      </c>
      <c r="AH39" s="15" t="str">
        <f>INDEX(Vendors,MATCH(VendorShare[[#This Row],[Large 3]],$E39:$X39,0))</f>
        <v>Nokia</v>
      </c>
      <c r="AI39" s="15" t="str">
        <f>INDEX(Vendors,MATCH(VendorShare[[#This Row],[Large 4]],$E39:$X39,0))</f>
        <v>Blackberry</v>
      </c>
      <c r="AJ39" s="15" t="str">
        <f>INDEX(Vendors,MATCH(VendorShare[[#This Row],[Large 5]],$E39:$X39,0))</f>
        <v>HTC</v>
      </c>
    </row>
    <row r="40" spans="2:36" x14ac:dyDescent="0.2">
      <c r="B40" s="15" t="s">
        <v>58</v>
      </c>
      <c r="C40" s="16">
        <f t="shared" si="0"/>
        <v>2013</v>
      </c>
      <c r="D40" s="18" t="str">
        <f t="shared" si="1"/>
        <v>Jul</v>
      </c>
      <c r="E40" s="15">
        <v>0.24</v>
      </c>
      <c r="F40" s="15">
        <v>24.74</v>
      </c>
      <c r="G40" s="15">
        <v>0</v>
      </c>
      <c r="H40" s="15">
        <v>0</v>
      </c>
      <c r="I40" s="15">
        <v>3.67</v>
      </c>
      <c r="J40" s="15">
        <v>0</v>
      </c>
      <c r="K40" s="15">
        <v>0.5</v>
      </c>
      <c r="L40" s="15">
        <v>2.85</v>
      </c>
      <c r="M40" s="23">
        <v>0.79</v>
      </c>
      <c r="N40" s="15">
        <v>0.14000000000000001</v>
      </c>
      <c r="O40" s="15">
        <v>2.74</v>
      </c>
      <c r="P40" s="15">
        <v>1.1399999999999999</v>
      </c>
      <c r="Q40" s="15">
        <v>0</v>
      </c>
      <c r="R40" s="15">
        <v>1.4</v>
      </c>
      <c r="S40" s="15">
        <v>21.75</v>
      </c>
      <c r="T40" s="15">
        <v>0</v>
      </c>
      <c r="U40" s="15">
        <v>25.19</v>
      </c>
      <c r="V40" s="15">
        <v>2.4500000000000002</v>
      </c>
      <c r="W40" s="15">
        <v>0.03</v>
      </c>
      <c r="X40" s="15">
        <v>0.42</v>
      </c>
      <c r="Y40" s="15">
        <v>0.86</v>
      </c>
      <c r="Z40" s="15">
        <v>11.09</v>
      </c>
      <c r="AA40" s="15">
        <f>LARGE(VendorShare[[#This Row],[Alcatel]:[ZTE]],1)</f>
        <v>25.19</v>
      </c>
      <c r="AB40" s="15">
        <f>LARGE(VendorShare[[#This Row],[Alcatel]:[ZTE]],2)</f>
        <v>24.74</v>
      </c>
      <c r="AC40" s="15">
        <f>LARGE(VendorShare[[#This Row],[Alcatel]:[ZTE]],3)</f>
        <v>21.75</v>
      </c>
      <c r="AD40" s="15">
        <f>LARGE(VendorShare[[#This Row],[Alcatel]:[ZTE]],4)</f>
        <v>3.67</v>
      </c>
      <c r="AE40" s="15">
        <f>LARGE(VendorShare[[#This Row],[Alcatel]:[ZTE]],5)</f>
        <v>2.85</v>
      </c>
      <c r="AF40" s="15" t="str">
        <f>INDEX(Vendors,MATCH(VendorShare[[#This Row],[Large 1]],$E40:$X40,0))</f>
        <v>Samsung</v>
      </c>
      <c r="AG40" s="15" t="str">
        <f>INDEX(Vendors,MATCH(VendorShare[[#This Row],[Large 2]],$E40:$X40,0))</f>
        <v>Apple</v>
      </c>
      <c r="AH40" s="15" t="str">
        <f>INDEX(Vendors,MATCH(VendorShare[[#This Row],[Large 3]],$E40:$X40,0))</f>
        <v>Nokia</v>
      </c>
      <c r="AI40" s="15" t="str">
        <f>INDEX(Vendors,MATCH(VendorShare[[#This Row],[Large 4]],$E40:$X40,0))</f>
        <v>Blackberry</v>
      </c>
      <c r="AJ40" s="15" t="str">
        <f>INDEX(Vendors,MATCH(VendorShare[[#This Row],[Large 5]],$E40:$X40,0))</f>
        <v>HTC</v>
      </c>
    </row>
    <row r="41" spans="2:36" x14ac:dyDescent="0.2">
      <c r="B41" s="15" t="s">
        <v>59</v>
      </c>
      <c r="C41" s="16">
        <f t="shared" si="0"/>
        <v>2013</v>
      </c>
      <c r="D41" s="18" t="str">
        <f t="shared" si="1"/>
        <v>Aug</v>
      </c>
      <c r="E41" s="15">
        <v>0.25</v>
      </c>
      <c r="F41" s="15">
        <v>23.39</v>
      </c>
      <c r="G41" s="15">
        <v>0</v>
      </c>
      <c r="H41" s="15">
        <v>0</v>
      </c>
      <c r="I41" s="15">
        <v>3.75</v>
      </c>
      <c r="J41" s="15">
        <v>0</v>
      </c>
      <c r="K41" s="15">
        <v>0.49</v>
      </c>
      <c r="L41" s="15">
        <v>2.73</v>
      </c>
      <c r="M41" s="23">
        <v>0.81</v>
      </c>
      <c r="N41" s="15">
        <v>0.2</v>
      </c>
      <c r="O41" s="15">
        <v>2.78</v>
      </c>
      <c r="P41" s="15">
        <v>1.3</v>
      </c>
      <c r="Q41" s="15">
        <v>0</v>
      </c>
      <c r="R41" s="15">
        <v>1.22</v>
      </c>
      <c r="S41" s="15">
        <v>21.66</v>
      </c>
      <c r="T41" s="15">
        <v>0</v>
      </c>
      <c r="U41" s="15">
        <v>25.69</v>
      </c>
      <c r="V41" s="15">
        <v>2.34</v>
      </c>
      <c r="W41" s="15">
        <v>0.04</v>
      </c>
      <c r="X41" s="15">
        <v>0.42</v>
      </c>
      <c r="Y41" s="15">
        <v>0.80999999999999994</v>
      </c>
      <c r="Z41" s="15">
        <v>12.1</v>
      </c>
      <c r="AA41" s="15">
        <f>LARGE(VendorShare[[#This Row],[Alcatel]:[ZTE]],1)</f>
        <v>25.69</v>
      </c>
      <c r="AB41" s="15">
        <f>LARGE(VendorShare[[#This Row],[Alcatel]:[ZTE]],2)</f>
        <v>23.39</v>
      </c>
      <c r="AC41" s="15">
        <f>LARGE(VendorShare[[#This Row],[Alcatel]:[ZTE]],3)</f>
        <v>21.66</v>
      </c>
      <c r="AD41" s="15">
        <f>LARGE(VendorShare[[#This Row],[Alcatel]:[ZTE]],4)</f>
        <v>3.75</v>
      </c>
      <c r="AE41" s="15">
        <f>LARGE(VendorShare[[#This Row],[Alcatel]:[ZTE]],5)</f>
        <v>2.78</v>
      </c>
      <c r="AF41" s="15" t="str">
        <f>INDEX(Vendors,MATCH(VendorShare[[#This Row],[Large 1]],$E41:$X41,0))</f>
        <v>Samsung</v>
      </c>
      <c r="AG41" s="15" t="str">
        <f>INDEX(Vendors,MATCH(VendorShare[[#This Row],[Large 2]],$E41:$X41,0))</f>
        <v>Apple</v>
      </c>
      <c r="AH41" s="15" t="str">
        <f>INDEX(Vendors,MATCH(VendorShare[[#This Row],[Large 3]],$E41:$X41,0))</f>
        <v>Nokia</v>
      </c>
      <c r="AI41" s="15" t="str">
        <f>INDEX(Vendors,MATCH(VendorShare[[#This Row],[Large 4]],$E41:$X41,0))</f>
        <v>Blackberry</v>
      </c>
      <c r="AJ41" s="15" t="str">
        <f>INDEX(Vendors,MATCH(VendorShare[[#This Row],[Large 5]],$E41:$X41,0))</f>
        <v>LG</v>
      </c>
    </row>
    <row r="42" spans="2:36" x14ac:dyDescent="0.2">
      <c r="B42" s="15" t="s">
        <v>60</v>
      </c>
      <c r="C42" s="16">
        <f t="shared" si="0"/>
        <v>2013</v>
      </c>
      <c r="D42" s="18" t="str">
        <f t="shared" si="1"/>
        <v>Sep</v>
      </c>
      <c r="E42" s="15">
        <v>0.25</v>
      </c>
      <c r="F42" s="15">
        <v>22.68</v>
      </c>
      <c r="G42" s="15">
        <v>0</v>
      </c>
      <c r="H42" s="15">
        <v>0</v>
      </c>
      <c r="I42" s="15">
        <v>3.75</v>
      </c>
      <c r="J42" s="15">
        <v>0</v>
      </c>
      <c r="K42" s="15">
        <v>0.46</v>
      </c>
      <c r="L42" s="15">
        <v>2.6</v>
      </c>
      <c r="M42" s="23">
        <v>0.79</v>
      </c>
      <c r="N42" s="15">
        <v>0.21</v>
      </c>
      <c r="O42" s="15">
        <v>2.78</v>
      </c>
      <c r="P42" s="15">
        <v>1.34</v>
      </c>
      <c r="Q42" s="15">
        <v>0</v>
      </c>
      <c r="R42" s="15">
        <v>1.1100000000000001</v>
      </c>
      <c r="S42" s="15">
        <v>21.61</v>
      </c>
      <c r="T42" s="15">
        <v>0</v>
      </c>
      <c r="U42" s="15">
        <v>26.16</v>
      </c>
      <c r="V42" s="15">
        <v>2.21</v>
      </c>
      <c r="W42" s="15">
        <v>0.03</v>
      </c>
      <c r="X42" s="15">
        <v>0.37</v>
      </c>
      <c r="Y42" s="15">
        <v>0.76</v>
      </c>
      <c r="Z42" s="15">
        <v>12.89</v>
      </c>
      <c r="AA42" s="15">
        <f>LARGE(VendorShare[[#This Row],[Alcatel]:[ZTE]],1)</f>
        <v>26.16</v>
      </c>
      <c r="AB42" s="15">
        <f>LARGE(VendorShare[[#This Row],[Alcatel]:[ZTE]],2)</f>
        <v>22.68</v>
      </c>
      <c r="AC42" s="15">
        <f>LARGE(VendorShare[[#This Row],[Alcatel]:[ZTE]],3)</f>
        <v>21.61</v>
      </c>
      <c r="AD42" s="15">
        <f>LARGE(VendorShare[[#This Row],[Alcatel]:[ZTE]],4)</f>
        <v>3.75</v>
      </c>
      <c r="AE42" s="15">
        <f>LARGE(VendorShare[[#This Row],[Alcatel]:[ZTE]],5)</f>
        <v>2.78</v>
      </c>
      <c r="AF42" s="15" t="str">
        <f>INDEX(Vendors,MATCH(VendorShare[[#This Row],[Large 1]],$E42:$X42,0))</f>
        <v>Samsung</v>
      </c>
      <c r="AG42" s="15" t="str">
        <f>INDEX(Vendors,MATCH(VendorShare[[#This Row],[Large 2]],$E42:$X42,0))</f>
        <v>Apple</v>
      </c>
      <c r="AH42" s="15" t="str">
        <f>INDEX(Vendors,MATCH(VendorShare[[#This Row],[Large 3]],$E42:$X42,0))</f>
        <v>Nokia</v>
      </c>
      <c r="AI42" s="15" t="str">
        <f>INDEX(Vendors,MATCH(VendorShare[[#This Row],[Large 4]],$E42:$X42,0))</f>
        <v>Blackberry</v>
      </c>
      <c r="AJ42" s="15" t="str">
        <f>INDEX(Vendors,MATCH(VendorShare[[#This Row],[Large 5]],$E42:$X42,0))</f>
        <v>LG</v>
      </c>
    </row>
    <row r="43" spans="2:36" x14ac:dyDescent="0.2">
      <c r="B43" s="15" t="s">
        <v>61</v>
      </c>
      <c r="C43" s="16">
        <f t="shared" si="0"/>
        <v>2013</v>
      </c>
      <c r="D43" s="18" t="str">
        <f t="shared" si="1"/>
        <v>Oct</v>
      </c>
      <c r="E43" s="15">
        <v>0.31</v>
      </c>
      <c r="F43" s="15">
        <v>20.5</v>
      </c>
      <c r="G43" s="15">
        <v>0</v>
      </c>
      <c r="H43" s="15">
        <v>0</v>
      </c>
      <c r="I43" s="15">
        <v>3.81</v>
      </c>
      <c r="J43" s="15">
        <v>0</v>
      </c>
      <c r="K43" s="15">
        <v>0.42</v>
      </c>
      <c r="L43" s="15">
        <v>2.39</v>
      </c>
      <c r="M43" s="23">
        <v>0.82</v>
      </c>
      <c r="N43" s="15">
        <v>0.28000000000000003</v>
      </c>
      <c r="O43" s="15">
        <v>2.84</v>
      </c>
      <c r="P43" s="15">
        <v>1.34</v>
      </c>
      <c r="Q43" s="15">
        <v>0</v>
      </c>
      <c r="R43" s="15">
        <v>0.98</v>
      </c>
      <c r="S43" s="15">
        <v>22.31</v>
      </c>
      <c r="T43" s="15">
        <v>0</v>
      </c>
      <c r="U43" s="15">
        <v>25.54</v>
      </c>
      <c r="V43" s="15">
        <v>2.15</v>
      </c>
      <c r="W43" s="15">
        <v>0.03</v>
      </c>
      <c r="X43" s="15">
        <v>0.36</v>
      </c>
      <c r="Y43" s="15">
        <v>0.69</v>
      </c>
      <c r="Z43" s="15">
        <v>15.22</v>
      </c>
      <c r="AA43" s="15">
        <f>LARGE(VendorShare[[#This Row],[Alcatel]:[ZTE]],1)</f>
        <v>25.54</v>
      </c>
      <c r="AB43" s="15">
        <f>LARGE(VendorShare[[#This Row],[Alcatel]:[ZTE]],2)</f>
        <v>22.31</v>
      </c>
      <c r="AC43" s="15">
        <f>LARGE(VendorShare[[#This Row],[Alcatel]:[ZTE]],3)</f>
        <v>20.5</v>
      </c>
      <c r="AD43" s="15">
        <f>LARGE(VendorShare[[#This Row],[Alcatel]:[ZTE]],4)</f>
        <v>3.81</v>
      </c>
      <c r="AE43" s="15">
        <f>LARGE(VendorShare[[#This Row],[Alcatel]:[ZTE]],5)</f>
        <v>2.84</v>
      </c>
      <c r="AF43" s="15" t="str">
        <f>INDEX(Vendors,MATCH(VendorShare[[#This Row],[Large 1]],$E43:$X43,0))</f>
        <v>Samsung</v>
      </c>
      <c r="AG43" s="15" t="str">
        <f>INDEX(Vendors,MATCH(VendorShare[[#This Row],[Large 2]],$E43:$X43,0))</f>
        <v>Nokia</v>
      </c>
      <c r="AH43" s="15" t="str">
        <f>INDEX(Vendors,MATCH(VendorShare[[#This Row],[Large 3]],$E43:$X43,0))</f>
        <v>Apple</v>
      </c>
      <c r="AI43" s="15" t="str">
        <f>INDEX(Vendors,MATCH(VendorShare[[#This Row],[Large 4]],$E43:$X43,0))</f>
        <v>Blackberry</v>
      </c>
      <c r="AJ43" s="15" t="str">
        <f>INDEX(Vendors,MATCH(VendorShare[[#This Row],[Large 5]],$E43:$X43,0))</f>
        <v>LG</v>
      </c>
    </row>
    <row r="44" spans="2:36" x14ac:dyDescent="0.2">
      <c r="B44" s="15" t="s">
        <v>62</v>
      </c>
      <c r="C44" s="16">
        <f t="shared" si="0"/>
        <v>2013</v>
      </c>
      <c r="D44" s="18" t="str">
        <f t="shared" si="1"/>
        <v>Nov</v>
      </c>
      <c r="E44" s="15">
        <v>0.33</v>
      </c>
      <c r="F44" s="15">
        <v>21.9</v>
      </c>
      <c r="G44" s="15">
        <v>0</v>
      </c>
      <c r="H44" s="15">
        <v>0</v>
      </c>
      <c r="I44" s="15">
        <v>3.91</v>
      </c>
      <c r="J44" s="15">
        <v>0</v>
      </c>
      <c r="K44" s="15">
        <v>0.43</v>
      </c>
      <c r="L44" s="15">
        <v>2.41</v>
      </c>
      <c r="M44" s="23">
        <v>0.85</v>
      </c>
      <c r="N44" s="15">
        <v>0.27</v>
      </c>
      <c r="O44" s="15">
        <v>2.84</v>
      </c>
      <c r="P44" s="15">
        <v>1.6</v>
      </c>
      <c r="Q44" s="15">
        <v>0</v>
      </c>
      <c r="R44" s="15">
        <v>1.01</v>
      </c>
      <c r="S44" s="15">
        <v>21.01</v>
      </c>
      <c r="T44" s="15">
        <v>0</v>
      </c>
      <c r="U44" s="15">
        <v>27.11</v>
      </c>
      <c r="V44" s="15">
        <v>2.0499999999999998</v>
      </c>
      <c r="W44" s="15">
        <v>0.05</v>
      </c>
      <c r="X44" s="15">
        <v>0.38</v>
      </c>
      <c r="Y44" s="15">
        <v>0.94000000000000017</v>
      </c>
      <c r="Z44" s="15">
        <v>12.87</v>
      </c>
      <c r="AA44" s="15">
        <f>LARGE(VendorShare[[#This Row],[Alcatel]:[ZTE]],1)</f>
        <v>27.11</v>
      </c>
      <c r="AB44" s="15">
        <f>LARGE(VendorShare[[#This Row],[Alcatel]:[ZTE]],2)</f>
        <v>21.9</v>
      </c>
      <c r="AC44" s="15">
        <f>LARGE(VendorShare[[#This Row],[Alcatel]:[ZTE]],3)</f>
        <v>21.01</v>
      </c>
      <c r="AD44" s="15">
        <f>LARGE(VendorShare[[#This Row],[Alcatel]:[ZTE]],4)</f>
        <v>3.91</v>
      </c>
      <c r="AE44" s="15">
        <f>LARGE(VendorShare[[#This Row],[Alcatel]:[ZTE]],5)</f>
        <v>2.84</v>
      </c>
      <c r="AF44" s="15" t="str">
        <f>INDEX(Vendors,MATCH(VendorShare[[#This Row],[Large 1]],$E44:$X44,0))</f>
        <v>Samsung</v>
      </c>
      <c r="AG44" s="15" t="str">
        <f>INDEX(Vendors,MATCH(VendorShare[[#This Row],[Large 2]],$E44:$X44,0))</f>
        <v>Apple</v>
      </c>
      <c r="AH44" s="15" t="str">
        <f>INDEX(Vendors,MATCH(VendorShare[[#This Row],[Large 3]],$E44:$X44,0))</f>
        <v>Nokia</v>
      </c>
      <c r="AI44" s="15" t="str">
        <f>INDEX(Vendors,MATCH(VendorShare[[#This Row],[Large 4]],$E44:$X44,0))</f>
        <v>Blackberry</v>
      </c>
      <c r="AJ44" s="15" t="str">
        <f>INDEX(Vendors,MATCH(VendorShare[[#This Row],[Large 5]],$E44:$X44,0))</f>
        <v>LG</v>
      </c>
    </row>
    <row r="45" spans="2:36" x14ac:dyDescent="0.2">
      <c r="B45" s="15" t="s">
        <v>63</v>
      </c>
      <c r="C45" s="16">
        <f t="shared" si="0"/>
        <v>2013</v>
      </c>
      <c r="D45" s="18" t="str">
        <f t="shared" si="1"/>
        <v>Dec</v>
      </c>
      <c r="E45" s="15">
        <v>0.35</v>
      </c>
      <c r="F45" s="15">
        <v>21.79</v>
      </c>
      <c r="G45" s="15">
        <v>0</v>
      </c>
      <c r="H45" s="15">
        <v>0</v>
      </c>
      <c r="I45" s="15">
        <v>3.71</v>
      </c>
      <c r="J45" s="15">
        <v>0</v>
      </c>
      <c r="K45" s="15">
        <v>0.41</v>
      </c>
      <c r="L45" s="15">
        <v>2.33</v>
      </c>
      <c r="M45" s="23">
        <v>0.9</v>
      </c>
      <c r="N45" s="15">
        <v>0.33</v>
      </c>
      <c r="O45" s="15">
        <v>2.81</v>
      </c>
      <c r="P45" s="15">
        <v>1.79</v>
      </c>
      <c r="Q45" s="15">
        <v>0</v>
      </c>
      <c r="R45" s="15">
        <v>0.95</v>
      </c>
      <c r="S45" s="15">
        <v>20.18</v>
      </c>
      <c r="T45" s="15">
        <v>0</v>
      </c>
      <c r="U45" s="15">
        <v>27.48</v>
      </c>
      <c r="V45" s="15">
        <v>1.88</v>
      </c>
      <c r="W45" s="15">
        <v>0.06</v>
      </c>
      <c r="X45" s="15">
        <v>0.39</v>
      </c>
      <c r="Y45" s="15">
        <v>1.0200000000000002</v>
      </c>
      <c r="Z45" s="15">
        <v>13.62</v>
      </c>
      <c r="AA45" s="15">
        <f>LARGE(VendorShare[[#This Row],[Alcatel]:[ZTE]],1)</f>
        <v>27.48</v>
      </c>
      <c r="AB45" s="15">
        <f>LARGE(VendorShare[[#This Row],[Alcatel]:[ZTE]],2)</f>
        <v>21.79</v>
      </c>
      <c r="AC45" s="15">
        <f>LARGE(VendorShare[[#This Row],[Alcatel]:[ZTE]],3)</f>
        <v>20.18</v>
      </c>
      <c r="AD45" s="15">
        <f>LARGE(VendorShare[[#This Row],[Alcatel]:[ZTE]],4)</f>
        <v>3.71</v>
      </c>
      <c r="AE45" s="15">
        <f>LARGE(VendorShare[[#This Row],[Alcatel]:[ZTE]],5)</f>
        <v>2.81</v>
      </c>
      <c r="AF45" s="15" t="str">
        <f>INDEX(Vendors,MATCH(VendorShare[[#This Row],[Large 1]],$E45:$X45,0))</f>
        <v>Samsung</v>
      </c>
      <c r="AG45" s="15" t="str">
        <f>INDEX(Vendors,MATCH(VendorShare[[#This Row],[Large 2]],$E45:$X45,0))</f>
        <v>Apple</v>
      </c>
      <c r="AH45" s="15" t="str">
        <f>INDEX(Vendors,MATCH(VendorShare[[#This Row],[Large 3]],$E45:$X45,0))</f>
        <v>Nokia</v>
      </c>
      <c r="AI45" s="15" t="str">
        <f>INDEX(Vendors,MATCH(VendorShare[[#This Row],[Large 4]],$E45:$X45,0))</f>
        <v>Blackberry</v>
      </c>
      <c r="AJ45" s="15" t="str">
        <f>INDEX(Vendors,MATCH(VendorShare[[#This Row],[Large 5]],$E45:$X45,0))</f>
        <v>LG</v>
      </c>
    </row>
    <row r="46" spans="2:36" x14ac:dyDescent="0.2">
      <c r="B46" s="15" t="s">
        <v>64</v>
      </c>
      <c r="C46" s="16">
        <f t="shared" si="0"/>
        <v>2014</v>
      </c>
      <c r="D46" s="18" t="str">
        <f t="shared" si="1"/>
        <v>Jan</v>
      </c>
      <c r="E46" s="15">
        <v>0.36001</v>
      </c>
      <c r="F46" s="15">
        <v>23.52</v>
      </c>
      <c r="G46" s="15">
        <v>0</v>
      </c>
      <c r="H46" s="15">
        <v>0</v>
      </c>
      <c r="I46" s="15">
        <v>3.12</v>
      </c>
      <c r="J46" s="15">
        <v>0.01</v>
      </c>
      <c r="K46" s="15">
        <v>0.44</v>
      </c>
      <c r="L46" s="15">
        <v>2.2799999999999998</v>
      </c>
      <c r="M46" s="23">
        <v>0.95</v>
      </c>
      <c r="N46" s="15">
        <v>0.36</v>
      </c>
      <c r="O46" s="15">
        <v>2.99</v>
      </c>
      <c r="P46" s="15">
        <v>1.78</v>
      </c>
      <c r="Q46" s="15">
        <v>0</v>
      </c>
      <c r="R46" s="15">
        <v>0.89</v>
      </c>
      <c r="S46" s="15">
        <v>18.420000000000002</v>
      </c>
      <c r="T46" s="15">
        <v>0</v>
      </c>
      <c r="U46" s="15">
        <v>27.85</v>
      </c>
      <c r="V46" s="15">
        <v>1.97</v>
      </c>
      <c r="W46" s="15">
        <v>7.0000000000000007E-2</v>
      </c>
      <c r="X46" s="15">
        <v>0.39</v>
      </c>
      <c r="Y46" s="15">
        <v>1.0600000000000003</v>
      </c>
      <c r="Z46" s="15">
        <v>13.56</v>
      </c>
      <c r="AA46" s="15">
        <f>LARGE(VendorShare[[#This Row],[Alcatel]:[ZTE]],1)</f>
        <v>27.85</v>
      </c>
      <c r="AB46" s="15">
        <f>LARGE(VendorShare[[#This Row],[Alcatel]:[ZTE]],2)</f>
        <v>23.52</v>
      </c>
      <c r="AC46" s="15">
        <f>LARGE(VendorShare[[#This Row],[Alcatel]:[ZTE]],3)</f>
        <v>18.420000000000002</v>
      </c>
      <c r="AD46" s="15">
        <f>LARGE(VendorShare[[#This Row],[Alcatel]:[ZTE]],4)</f>
        <v>3.12</v>
      </c>
      <c r="AE46" s="15">
        <f>LARGE(VendorShare[[#This Row],[Alcatel]:[ZTE]],5)</f>
        <v>2.99</v>
      </c>
      <c r="AF46" s="15" t="str">
        <f>INDEX(Vendors,MATCH(VendorShare[[#This Row],[Large 1]],$E46:$X46,0))</f>
        <v>Samsung</v>
      </c>
      <c r="AG46" s="15" t="str">
        <f>INDEX(Vendors,MATCH(VendorShare[[#This Row],[Large 2]],$E46:$X46,0))</f>
        <v>Apple</v>
      </c>
      <c r="AH46" s="15" t="str">
        <f>INDEX(Vendors,MATCH(VendorShare[[#This Row],[Large 3]],$E46:$X46,0))</f>
        <v>Nokia</v>
      </c>
      <c r="AI46" s="15" t="str">
        <f>INDEX(Vendors,MATCH(VendorShare[[#This Row],[Large 4]],$E46:$X46,0))</f>
        <v>Blackberry</v>
      </c>
      <c r="AJ46" s="15" t="str">
        <f>INDEX(Vendors,MATCH(VendorShare[[#This Row],[Large 5]],$E46:$X46,0))</f>
        <v>LG</v>
      </c>
    </row>
    <row r="47" spans="2:36" x14ac:dyDescent="0.2">
      <c r="B47" s="15" t="s">
        <v>65</v>
      </c>
      <c r="C47" s="16">
        <f t="shared" si="0"/>
        <v>2014</v>
      </c>
      <c r="D47" s="18" t="str">
        <f t="shared" si="1"/>
        <v>Feb</v>
      </c>
      <c r="E47" s="15">
        <v>0.40010000000000001</v>
      </c>
      <c r="F47" s="15">
        <v>22.94</v>
      </c>
      <c r="G47" s="15">
        <v>0</v>
      </c>
      <c r="H47" s="15">
        <v>0</v>
      </c>
      <c r="I47" s="15">
        <v>2.7</v>
      </c>
      <c r="J47" s="15">
        <v>0.52</v>
      </c>
      <c r="K47" s="15">
        <v>0.53</v>
      </c>
      <c r="L47" s="15">
        <v>2.25</v>
      </c>
      <c r="M47" s="23">
        <v>0.98</v>
      </c>
      <c r="N47" s="15">
        <v>0.4</v>
      </c>
      <c r="O47" s="15">
        <v>3.07</v>
      </c>
      <c r="P47" s="15">
        <v>1.81</v>
      </c>
      <c r="Q47" s="15">
        <v>0</v>
      </c>
      <c r="R47" s="15">
        <v>1.1000000000000001</v>
      </c>
      <c r="S47" s="15">
        <v>17.27</v>
      </c>
      <c r="T47" s="15">
        <v>0.02</v>
      </c>
      <c r="U47" s="15">
        <v>30.4</v>
      </c>
      <c r="V47" s="15">
        <v>2.65</v>
      </c>
      <c r="W47" s="15">
        <v>0.08</v>
      </c>
      <c r="X47" s="15">
        <v>0.39</v>
      </c>
      <c r="Y47" s="15">
        <v>1.0600000000000003</v>
      </c>
      <c r="Z47" s="15">
        <v>11.43</v>
      </c>
      <c r="AA47" s="15">
        <f>LARGE(VendorShare[[#This Row],[Alcatel]:[ZTE]],1)</f>
        <v>30.4</v>
      </c>
      <c r="AB47" s="15">
        <f>LARGE(VendorShare[[#This Row],[Alcatel]:[ZTE]],2)</f>
        <v>22.94</v>
      </c>
      <c r="AC47" s="15">
        <f>LARGE(VendorShare[[#This Row],[Alcatel]:[ZTE]],3)</f>
        <v>17.27</v>
      </c>
      <c r="AD47" s="15">
        <f>LARGE(VendorShare[[#This Row],[Alcatel]:[ZTE]],4)</f>
        <v>3.07</v>
      </c>
      <c r="AE47" s="15">
        <f>LARGE(VendorShare[[#This Row],[Alcatel]:[ZTE]],5)</f>
        <v>2.7</v>
      </c>
      <c r="AF47" s="15" t="str">
        <f>INDEX(Vendors,MATCH(VendorShare[[#This Row],[Large 1]],$E47:$X47,0))</f>
        <v>Samsung</v>
      </c>
      <c r="AG47" s="15" t="str">
        <f>INDEX(Vendors,MATCH(VendorShare[[#This Row],[Large 2]],$E47:$X47,0))</f>
        <v>Apple</v>
      </c>
      <c r="AH47" s="15" t="str">
        <f>INDEX(Vendors,MATCH(VendorShare[[#This Row],[Large 3]],$E47:$X47,0))</f>
        <v>Nokia</v>
      </c>
      <c r="AI47" s="15" t="str">
        <f>INDEX(Vendors,MATCH(VendorShare[[#This Row],[Large 4]],$E47:$X47,0))</f>
        <v>LG</v>
      </c>
      <c r="AJ47" s="15" t="str">
        <f>INDEX(Vendors,MATCH(VendorShare[[#This Row],[Large 5]],$E47:$X47,0))</f>
        <v>Blackberry</v>
      </c>
    </row>
    <row r="48" spans="2:36" x14ac:dyDescent="0.2">
      <c r="B48" s="15" t="s">
        <v>66</v>
      </c>
      <c r="C48" s="16">
        <f t="shared" si="0"/>
        <v>2014</v>
      </c>
      <c r="D48" s="18" t="str">
        <f t="shared" si="1"/>
        <v>Mar</v>
      </c>
      <c r="E48" s="15">
        <v>0.46</v>
      </c>
      <c r="F48" s="15">
        <v>23.57</v>
      </c>
      <c r="G48" s="15">
        <v>0</v>
      </c>
      <c r="H48" s="15">
        <v>0</v>
      </c>
      <c r="I48" s="15">
        <v>2.58</v>
      </c>
      <c r="J48" s="15">
        <v>0.49</v>
      </c>
      <c r="K48" s="15">
        <v>0.56000000000000005</v>
      </c>
      <c r="L48" s="15">
        <v>2.2000000000000002</v>
      </c>
      <c r="M48" s="23">
        <v>1.03</v>
      </c>
      <c r="N48" s="15">
        <v>0.44</v>
      </c>
      <c r="O48" s="15">
        <v>3.14</v>
      </c>
      <c r="P48" s="15">
        <v>1.89</v>
      </c>
      <c r="Q48" s="15">
        <v>0</v>
      </c>
      <c r="R48" s="15">
        <v>1.39</v>
      </c>
      <c r="S48" s="15">
        <v>16.37</v>
      </c>
      <c r="T48" s="15">
        <v>0.04</v>
      </c>
      <c r="U48" s="15">
        <v>30.57</v>
      </c>
      <c r="V48" s="15">
        <v>2.93</v>
      </c>
      <c r="W48" s="15">
        <v>0.06</v>
      </c>
      <c r="X48" s="15">
        <v>0.4</v>
      </c>
      <c r="Y48" s="15">
        <v>1.0200000000000002</v>
      </c>
      <c r="Z48" s="15">
        <v>10.85</v>
      </c>
      <c r="AA48" s="15">
        <f>LARGE(VendorShare[[#This Row],[Alcatel]:[ZTE]],1)</f>
        <v>30.57</v>
      </c>
      <c r="AB48" s="15">
        <f>LARGE(VendorShare[[#This Row],[Alcatel]:[ZTE]],2)</f>
        <v>23.57</v>
      </c>
      <c r="AC48" s="15">
        <f>LARGE(VendorShare[[#This Row],[Alcatel]:[ZTE]],3)</f>
        <v>16.37</v>
      </c>
      <c r="AD48" s="15">
        <f>LARGE(VendorShare[[#This Row],[Alcatel]:[ZTE]],4)</f>
        <v>3.14</v>
      </c>
      <c r="AE48" s="15">
        <f>LARGE(VendorShare[[#This Row],[Alcatel]:[ZTE]],5)</f>
        <v>2.93</v>
      </c>
      <c r="AF48" s="15" t="str">
        <f>INDEX(Vendors,MATCH(VendorShare[[#This Row],[Large 1]],$E48:$X48,0))</f>
        <v>Samsung</v>
      </c>
      <c r="AG48" s="15" t="str">
        <f>INDEX(Vendors,MATCH(VendorShare[[#This Row],[Large 2]],$E48:$X48,0))</f>
        <v>Apple</v>
      </c>
      <c r="AH48" s="15" t="str">
        <f>INDEX(Vendors,MATCH(VendorShare[[#This Row],[Large 3]],$E48:$X48,0))</f>
        <v>Nokia</v>
      </c>
      <c r="AI48" s="15" t="str">
        <f>INDEX(Vendors,MATCH(VendorShare[[#This Row],[Large 4]],$E48:$X48,0))</f>
        <v>LG</v>
      </c>
      <c r="AJ48" s="15" t="str">
        <f>INDEX(Vendors,MATCH(VendorShare[[#This Row],[Large 5]],$E48:$X48,0))</f>
        <v>Sony</v>
      </c>
    </row>
    <row r="49" spans="2:36" x14ac:dyDescent="0.2">
      <c r="B49" s="15" t="s">
        <v>67</v>
      </c>
      <c r="C49" s="16">
        <f t="shared" si="0"/>
        <v>2014</v>
      </c>
      <c r="D49" s="18" t="str">
        <f t="shared" si="1"/>
        <v>Apr</v>
      </c>
      <c r="E49" s="15">
        <v>0.49</v>
      </c>
      <c r="F49" s="15">
        <v>23.21</v>
      </c>
      <c r="G49" s="15">
        <v>0</v>
      </c>
      <c r="H49" s="15">
        <v>0</v>
      </c>
      <c r="I49" s="15">
        <v>2.23</v>
      </c>
      <c r="J49" s="15">
        <v>0.65</v>
      </c>
      <c r="K49" s="15">
        <v>0.59</v>
      </c>
      <c r="L49" s="15">
        <v>2.25</v>
      </c>
      <c r="M49" s="23">
        <v>1.1001000000000001</v>
      </c>
      <c r="N49" s="15">
        <v>0.49001</v>
      </c>
      <c r="O49" s="15">
        <v>3.16</v>
      </c>
      <c r="P49" s="15">
        <v>1.88</v>
      </c>
      <c r="Q49" s="15">
        <v>0</v>
      </c>
      <c r="R49" s="15">
        <v>1.44</v>
      </c>
      <c r="S49" s="15">
        <v>15.61</v>
      </c>
      <c r="T49" s="15">
        <v>0.05</v>
      </c>
      <c r="U49" s="15">
        <v>31.59</v>
      </c>
      <c r="V49" s="15">
        <v>3.11</v>
      </c>
      <c r="W49" s="15">
        <v>0.08</v>
      </c>
      <c r="X49" s="15">
        <v>0.44</v>
      </c>
      <c r="Y49" s="15">
        <v>1.1000000000000001</v>
      </c>
      <c r="Z49" s="15">
        <v>10.51</v>
      </c>
      <c r="AA49" s="15">
        <f>LARGE(VendorShare[[#This Row],[Alcatel]:[ZTE]],1)</f>
        <v>31.59</v>
      </c>
      <c r="AB49" s="15">
        <f>LARGE(VendorShare[[#This Row],[Alcatel]:[ZTE]],2)</f>
        <v>23.21</v>
      </c>
      <c r="AC49" s="15">
        <f>LARGE(VendorShare[[#This Row],[Alcatel]:[ZTE]],3)</f>
        <v>15.61</v>
      </c>
      <c r="AD49" s="15">
        <f>LARGE(VendorShare[[#This Row],[Alcatel]:[ZTE]],4)</f>
        <v>3.16</v>
      </c>
      <c r="AE49" s="15">
        <f>LARGE(VendorShare[[#This Row],[Alcatel]:[ZTE]],5)</f>
        <v>3.11</v>
      </c>
      <c r="AF49" s="15" t="str">
        <f>INDEX(Vendors,MATCH(VendorShare[[#This Row],[Large 1]],$E49:$X49,0))</f>
        <v>Samsung</v>
      </c>
      <c r="AG49" s="15" t="str">
        <f>INDEX(Vendors,MATCH(VendorShare[[#This Row],[Large 2]],$E49:$X49,0))</f>
        <v>Apple</v>
      </c>
      <c r="AH49" s="15" t="str">
        <f>INDEX(Vendors,MATCH(VendorShare[[#This Row],[Large 3]],$E49:$X49,0))</f>
        <v>Nokia</v>
      </c>
      <c r="AI49" s="15" t="str">
        <f>INDEX(Vendors,MATCH(VendorShare[[#This Row],[Large 4]],$E49:$X49,0))</f>
        <v>LG</v>
      </c>
      <c r="AJ49" s="15" t="str">
        <f>INDEX(Vendors,MATCH(VendorShare[[#This Row],[Large 5]],$E49:$X49,0))</f>
        <v>Sony</v>
      </c>
    </row>
    <row r="50" spans="2:36" x14ac:dyDescent="0.2">
      <c r="B50" s="15" t="s">
        <v>68</v>
      </c>
      <c r="C50" s="16">
        <f t="shared" si="0"/>
        <v>2014</v>
      </c>
      <c r="D50" s="18" t="str">
        <f t="shared" si="1"/>
        <v>May</v>
      </c>
      <c r="E50" s="15">
        <v>0.49</v>
      </c>
      <c r="F50" s="15">
        <v>23.21</v>
      </c>
      <c r="G50" s="15">
        <v>0</v>
      </c>
      <c r="H50" s="15">
        <v>0.01</v>
      </c>
      <c r="I50" s="15">
        <v>1.96</v>
      </c>
      <c r="J50" s="15">
        <v>0.56000000000000005</v>
      </c>
      <c r="K50" s="15">
        <v>0.61</v>
      </c>
      <c r="L50" s="15">
        <v>2.19</v>
      </c>
      <c r="M50" s="23">
        <v>1.17</v>
      </c>
      <c r="N50" s="15">
        <v>0.51</v>
      </c>
      <c r="O50" s="15">
        <v>3.38</v>
      </c>
      <c r="P50" s="15">
        <v>1.84</v>
      </c>
      <c r="Q50" s="15">
        <v>0</v>
      </c>
      <c r="R50" s="15">
        <v>1.76</v>
      </c>
      <c r="S50" s="15">
        <v>14.44</v>
      </c>
      <c r="T50" s="15">
        <v>0.05</v>
      </c>
      <c r="U50" s="15">
        <v>32.79</v>
      </c>
      <c r="V50" s="15">
        <v>3.18</v>
      </c>
      <c r="W50" s="15">
        <v>0.08</v>
      </c>
      <c r="X50" s="15">
        <v>0.42</v>
      </c>
      <c r="Y50" s="15">
        <v>1.08</v>
      </c>
      <c r="Z50" s="15">
        <v>10.3</v>
      </c>
      <c r="AA50" s="15">
        <f>LARGE(VendorShare[[#This Row],[Alcatel]:[ZTE]],1)</f>
        <v>32.79</v>
      </c>
      <c r="AB50" s="15">
        <f>LARGE(VendorShare[[#This Row],[Alcatel]:[ZTE]],2)</f>
        <v>23.21</v>
      </c>
      <c r="AC50" s="15">
        <f>LARGE(VendorShare[[#This Row],[Alcatel]:[ZTE]],3)</f>
        <v>14.44</v>
      </c>
      <c r="AD50" s="15">
        <f>LARGE(VendorShare[[#This Row],[Alcatel]:[ZTE]],4)</f>
        <v>3.38</v>
      </c>
      <c r="AE50" s="15">
        <f>LARGE(VendorShare[[#This Row],[Alcatel]:[ZTE]],5)</f>
        <v>3.18</v>
      </c>
      <c r="AF50" s="15" t="str">
        <f>INDEX(Vendors,MATCH(VendorShare[[#This Row],[Large 1]],$E50:$X50,0))</f>
        <v>Samsung</v>
      </c>
      <c r="AG50" s="15" t="str">
        <f>INDEX(Vendors,MATCH(VendorShare[[#This Row],[Large 2]],$E50:$X50,0))</f>
        <v>Apple</v>
      </c>
      <c r="AH50" s="15" t="str">
        <f>INDEX(Vendors,MATCH(VendorShare[[#This Row],[Large 3]],$E50:$X50,0))</f>
        <v>Nokia</v>
      </c>
      <c r="AI50" s="15" t="str">
        <f>INDEX(Vendors,MATCH(VendorShare[[#This Row],[Large 4]],$E50:$X50,0))</f>
        <v>LG</v>
      </c>
      <c r="AJ50" s="15" t="str">
        <f>INDEX(Vendors,MATCH(VendorShare[[#This Row],[Large 5]],$E50:$X50,0))</f>
        <v>Sony</v>
      </c>
    </row>
    <row r="51" spans="2:36" x14ac:dyDescent="0.2">
      <c r="B51" s="15" t="s">
        <v>69</v>
      </c>
      <c r="C51" s="16">
        <f t="shared" si="0"/>
        <v>2014</v>
      </c>
      <c r="D51" s="18" t="str">
        <f t="shared" si="1"/>
        <v>Jun</v>
      </c>
      <c r="E51" s="15">
        <v>0.52</v>
      </c>
      <c r="F51" s="15">
        <v>24.25</v>
      </c>
      <c r="G51" s="15">
        <v>0</v>
      </c>
      <c r="H51" s="15">
        <v>0.01</v>
      </c>
      <c r="I51" s="15">
        <v>1.94</v>
      </c>
      <c r="J51" s="15">
        <v>0.56999999999999995</v>
      </c>
      <c r="K51" s="15">
        <v>0.62</v>
      </c>
      <c r="L51" s="15">
        <v>2.2599999999999998</v>
      </c>
      <c r="M51" s="23">
        <v>1.28</v>
      </c>
      <c r="N51" s="15">
        <v>0.56000000000000005</v>
      </c>
      <c r="O51" s="15">
        <v>3.36</v>
      </c>
      <c r="P51" s="15">
        <v>1.92</v>
      </c>
      <c r="Q51" s="15">
        <v>0</v>
      </c>
      <c r="R51" s="15">
        <v>1.63</v>
      </c>
      <c r="S51" s="15">
        <v>13.34</v>
      </c>
      <c r="T51" s="15">
        <v>0.06</v>
      </c>
      <c r="U51" s="15">
        <v>32.6</v>
      </c>
      <c r="V51" s="15">
        <v>3.19</v>
      </c>
      <c r="W51" s="15">
        <v>0.08</v>
      </c>
      <c r="X51" s="15">
        <v>0.43</v>
      </c>
      <c r="Y51" s="15">
        <v>1.08</v>
      </c>
      <c r="Z51" s="15">
        <v>10.31</v>
      </c>
      <c r="AA51" s="15">
        <f>LARGE(VendorShare[[#This Row],[Alcatel]:[ZTE]],1)</f>
        <v>32.6</v>
      </c>
      <c r="AB51" s="15">
        <f>LARGE(VendorShare[[#This Row],[Alcatel]:[ZTE]],2)</f>
        <v>24.25</v>
      </c>
      <c r="AC51" s="15">
        <f>LARGE(VendorShare[[#This Row],[Alcatel]:[ZTE]],3)</f>
        <v>13.34</v>
      </c>
      <c r="AD51" s="15">
        <f>LARGE(VendorShare[[#This Row],[Alcatel]:[ZTE]],4)</f>
        <v>3.36</v>
      </c>
      <c r="AE51" s="15">
        <f>LARGE(VendorShare[[#This Row],[Alcatel]:[ZTE]],5)</f>
        <v>3.19</v>
      </c>
      <c r="AF51" s="15" t="str">
        <f>INDEX(Vendors,MATCH(VendorShare[[#This Row],[Large 1]],$E51:$X51,0))</f>
        <v>Samsung</v>
      </c>
      <c r="AG51" s="15" t="str">
        <f>INDEX(Vendors,MATCH(VendorShare[[#This Row],[Large 2]],$E51:$X51,0))</f>
        <v>Apple</v>
      </c>
      <c r="AH51" s="15" t="str">
        <f>INDEX(Vendors,MATCH(VendorShare[[#This Row],[Large 3]],$E51:$X51,0))</f>
        <v>Nokia</v>
      </c>
      <c r="AI51" s="15" t="str">
        <f>INDEX(Vendors,MATCH(VendorShare[[#This Row],[Large 4]],$E51:$X51,0))</f>
        <v>LG</v>
      </c>
      <c r="AJ51" s="15" t="str">
        <f>INDEX(Vendors,MATCH(VendorShare[[#This Row],[Large 5]],$E51:$X51,0))</f>
        <v>Sony</v>
      </c>
    </row>
    <row r="52" spans="2:36" x14ac:dyDescent="0.2">
      <c r="B52" s="15" t="s">
        <v>70</v>
      </c>
      <c r="C52" s="16">
        <f t="shared" si="0"/>
        <v>2014</v>
      </c>
      <c r="D52" s="18" t="str">
        <f t="shared" si="1"/>
        <v>Jul</v>
      </c>
      <c r="E52" s="15">
        <v>0.54</v>
      </c>
      <c r="F52" s="15">
        <v>24.87</v>
      </c>
      <c r="G52" s="15">
        <v>0.03</v>
      </c>
      <c r="H52" s="15">
        <v>0.01</v>
      </c>
      <c r="I52" s="15">
        <v>1.73</v>
      </c>
      <c r="J52" s="15">
        <v>0.48</v>
      </c>
      <c r="K52" s="15">
        <v>0.67</v>
      </c>
      <c r="L52" s="15">
        <v>2.27</v>
      </c>
      <c r="M52" s="23">
        <v>1.29</v>
      </c>
      <c r="N52" s="15">
        <v>0.55000000000000004</v>
      </c>
      <c r="O52" s="15">
        <v>3.4</v>
      </c>
      <c r="P52" s="15">
        <v>1.96</v>
      </c>
      <c r="Q52" s="15">
        <v>0</v>
      </c>
      <c r="R52" s="15">
        <v>1.76</v>
      </c>
      <c r="S52" s="15">
        <v>12.64</v>
      </c>
      <c r="T52" s="15">
        <v>7.0000000000000007E-2</v>
      </c>
      <c r="U52" s="15">
        <v>32.549999999999997</v>
      </c>
      <c r="V52" s="15">
        <v>3.47</v>
      </c>
      <c r="W52" s="15">
        <v>0.14000000000000001</v>
      </c>
      <c r="X52" s="15">
        <v>0.38</v>
      </c>
      <c r="Y52" s="15">
        <v>1.1700000000000004</v>
      </c>
      <c r="Z52" s="15">
        <v>10.039999999999999</v>
      </c>
      <c r="AA52" s="15">
        <f>LARGE(VendorShare[[#This Row],[Alcatel]:[ZTE]],1)</f>
        <v>32.549999999999997</v>
      </c>
      <c r="AB52" s="15">
        <f>LARGE(VendorShare[[#This Row],[Alcatel]:[ZTE]],2)</f>
        <v>24.87</v>
      </c>
      <c r="AC52" s="15">
        <f>LARGE(VendorShare[[#This Row],[Alcatel]:[ZTE]],3)</f>
        <v>12.64</v>
      </c>
      <c r="AD52" s="15">
        <f>LARGE(VendorShare[[#This Row],[Alcatel]:[ZTE]],4)</f>
        <v>3.47</v>
      </c>
      <c r="AE52" s="15">
        <f>LARGE(VendorShare[[#This Row],[Alcatel]:[ZTE]],5)</f>
        <v>3.4</v>
      </c>
      <c r="AF52" s="15" t="str">
        <f>INDEX(Vendors,MATCH(VendorShare[[#This Row],[Large 1]],$E52:$X52,0))</f>
        <v>Samsung</v>
      </c>
      <c r="AG52" s="15" t="str">
        <f>INDEX(Vendors,MATCH(VendorShare[[#This Row],[Large 2]],$E52:$X52,0))</f>
        <v>Apple</v>
      </c>
      <c r="AH52" s="15" t="str">
        <f>INDEX(Vendors,MATCH(VendorShare[[#This Row],[Large 3]],$E52:$X52,0))</f>
        <v>Nokia</v>
      </c>
      <c r="AI52" s="15" t="str">
        <f>INDEX(Vendors,MATCH(VendorShare[[#This Row],[Large 4]],$E52:$X52,0))</f>
        <v>Sony</v>
      </c>
      <c r="AJ52" s="15" t="str">
        <f>INDEX(Vendors,MATCH(VendorShare[[#This Row],[Large 5]],$E52:$X52,0))</f>
        <v>LG</v>
      </c>
    </row>
    <row r="53" spans="2:36" x14ac:dyDescent="0.2">
      <c r="B53" s="15" t="s">
        <v>71</v>
      </c>
      <c r="C53" s="16">
        <f t="shared" si="0"/>
        <v>2014</v>
      </c>
      <c r="D53" s="18" t="str">
        <f t="shared" si="1"/>
        <v>Aug</v>
      </c>
      <c r="E53" s="15">
        <v>0.54</v>
      </c>
      <c r="F53" s="15">
        <v>23.55</v>
      </c>
      <c r="G53" s="15">
        <v>0.11</v>
      </c>
      <c r="H53" s="15">
        <v>0.01</v>
      </c>
      <c r="I53" s="15">
        <v>1.66</v>
      </c>
      <c r="J53" s="15">
        <v>0.61</v>
      </c>
      <c r="K53" s="15">
        <v>0.64</v>
      </c>
      <c r="L53" s="15">
        <v>2.31</v>
      </c>
      <c r="M53" s="23">
        <v>1.3</v>
      </c>
      <c r="N53" s="15">
        <v>0.62</v>
      </c>
      <c r="O53" s="15">
        <v>3.49</v>
      </c>
      <c r="P53" s="15">
        <v>2.16</v>
      </c>
      <c r="Q53" s="15">
        <v>0</v>
      </c>
      <c r="R53" s="15">
        <v>1.88</v>
      </c>
      <c r="S53" s="15">
        <v>12.54</v>
      </c>
      <c r="T53" s="15">
        <v>0.1101</v>
      </c>
      <c r="U53" s="15">
        <v>32.770000000000003</v>
      </c>
      <c r="V53" s="15">
        <v>3.47</v>
      </c>
      <c r="W53" s="15">
        <v>0.19</v>
      </c>
      <c r="X53" s="15">
        <v>0.41</v>
      </c>
      <c r="Y53" s="15">
        <v>1.33</v>
      </c>
      <c r="Z53" s="15">
        <v>10.33</v>
      </c>
      <c r="AA53" s="15">
        <f>LARGE(VendorShare[[#This Row],[Alcatel]:[ZTE]],1)</f>
        <v>32.770000000000003</v>
      </c>
      <c r="AB53" s="15">
        <f>LARGE(VendorShare[[#This Row],[Alcatel]:[ZTE]],2)</f>
        <v>23.55</v>
      </c>
      <c r="AC53" s="15">
        <f>LARGE(VendorShare[[#This Row],[Alcatel]:[ZTE]],3)</f>
        <v>12.54</v>
      </c>
      <c r="AD53" s="15">
        <f>LARGE(VendorShare[[#This Row],[Alcatel]:[ZTE]],4)</f>
        <v>3.49</v>
      </c>
      <c r="AE53" s="15">
        <f>LARGE(VendorShare[[#This Row],[Alcatel]:[ZTE]],5)</f>
        <v>3.47</v>
      </c>
      <c r="AF53" s="15" t="str">
        <f>INDEX(Vendors,MATCH(VendorShare[[#This Row],[Large 1]],$E53:$X53,0))</f>
        <v>Samsung</v>
      </c>
      <c r="AG53" s="15" t="str">
        <f>INDEX(Vendors,MATCH(VendorShare[[#This Row],[Large 2]],$E53:$X53,0))</f>
        <v>Apple</v>
      </c>
      <c r="AH53" s="15" t="str">
        <f>INDEX(Vendors,MATCH(VendorShare[[#This Row],[Large 3]],$E53:$X53,0))</f>
        <v>Nokia</v>
      </c>
      <c r="AI53" s="15" t="str">
        <f>INDEX(Vendors,MATCH(VendorShare[[#This Row],[Large 4]],$E53:$X53,0))</f>
        <v>LG</v>
      </c>
      <c r="AJ53" s="15" t="str">
        <f>INDEX(Vendors,MATCH(VendorShare[[#This Row],[Large 5]],$E53:$X53,0))</f>
        <v>Sony</v>
      </c>
    </row>
    <row r="54" spans="2:36" x14ac:dyDescent="0.2">
      <c r="B54" s="15" t="s">
        <v>72</v>
      </c>
      <c r="C54" s="16">
        <f t="shared" si="0"/>
        <v>2014</v>
      </c>
      <c r="D54" s="18" t="str">
        <f t="shared" si="1"/>
        <v>Sep</v>
      </c>
      <c r="E54" s="15">
        <v>0.52</v>
      </c>
      <c r="F54" s="15">
        <v>24.72</v>
      </c>
      <c r="G54" s="15">
        <v>0.1401</v>
      </c>
      <c r="H54" s="15">
        <v>0.01</v>
      </c>
      <c r="I54" s="15">
        <v>1.64</v>
      </c>
      <c r="J54" s="15">
        <v>0.63</v>
      </c>
      <c r="K54" s="15">
        <v>0.64</v>
      </c>
      <c r="L54" s="15">
        <v>2.2999999999999998</v>
      </c>
      <c r="M54" s="23">
        <v>1.3301000000000001</v>
      </c>
      <c r="N54" s="15">
        <v>0.6401</v>
      </c>
      <c r="O54" s="15">
        <v>3.55</v>
      </c>
      <c r="P54" s="15">
        <v>2.13</v>
      </c>
      <c r="Q54" s="15">
        <v>0</v>
      </c>
      <c r="R54" s="15">
        <v>2.0099999999999998</v>
      </c>
      <c r="S54" s="15">
        <v>11.97</v>
      </c>
      <c r="T54" s="15">
        <v>0.14000000000000001</v>
      </c>
      <c r="U54" s="15">
        <v>33.130000000000003</v>
      </c>
      <c r="V54" s="15">
        <v>3.42</v>
      </c>
      <c r="W54" s="15">
        <v>0.22</v>
      </c>
      <c r="X54" s="15">
        <v>0.41</v>
      </c>
      <c r="Y54" s="15">
        <v>1.3300000000000003</v>
      </c>
      <c r="Z54" s="15">
        <v>9.1300000000000008</v>
      </c>
      <c r="AA54" s="15">
        <f>LARGE(VendorShare[[#This Row],[Alcatel]:[ZTE]],1)</f>
        <v>33.130000000000003</v>
      </c>
      <c r="AB54" s="15">
        <f>LARGE(VendorShare[[#This Row],[Alcatel]:[ZTE]],2)</f>
        <v>24.72</v>
      </c>
      <c r="AC54" s="15">
        <f>LARGE(VendorShare[[#This Row],[Alcatel]:[ZTE]],3)</f>
        <v>11.97</v>
      </c>
      <c r="AD54" s="15">
        <f>LARGE(VendorShare[[#This Row],[Alcatel]:[ZTE]],4)</f>
        <v>3.55</v>
      </c>
      <c r="AE54" s="15">
        <f>LARGE(VendorShare[[#This Row],[Alcatel]:[ZTE]],5)</f>
        <v>3.42</v>
      </c>
      <c r="AF54" s="15" t="str">
        <f>INDEX(Vendors,MATCH(VendorShare[[#This Row],[Large 1]],$E54:$X54,0))</f>
        <v>Samsung</v>
      </c>
      <c r="AG54" s="15" t="str">
        <f>INDEX(Vendors,MATCH(VendorShare[[#This Row],[Large 2]],$E54:$X54,0))</f>
        <v>Apple</v>
      </c>
      <c r="AH54" s="15" t="str">
        <f>INDEX(Vendors,MATCH(VendorShare[[#This Row],[Large 3]],$E54:$X54,0))</f>
        <v>Nokia</v>
      </c>
      <c r="AI54" s="15" t="str">
        <f>INDEX(Vendors,MATCH(VendorShare[[#This Row],[Large 4]],$E54:$X54,0))</f>
        <v>LG</v>
      </c>
      <c r="AJ54" s="15" t="str">
        <f>INDEX(Vendors,MATCH(VendorShare[[#This Row],[Large 5]],$E54:$X54,0))</f>
        <v>Sony</v>
      </c>
    </row>
    <row r="55" spans="2:36" x14ac:dyDescent="0.2">
      <c r="B55" s="15" t="s">
        <v>73</v>
      </c>
      <c r="C55" s="16">
        <f t="shared" si="0"/>
        <v>2014</v>
      </c>
      <c r="D55" s="18" t="str">
        <f t="shared" si="1"/>
        <v>Oct</v>
      </c>
      <c r="E55" s="15">
        <v>0.56999999999999995</v>
      </c>
      <c r="F55" s="15">
        <v>25.96</v>
      </c>
      <c r="G55" s="15">
        <v>0.16</v>
      </c>
      <c r="H55" s="15">
        <v>0.02</v>
      </c>
      <c r="I55" s="15">
        <v>1.34</v>
      </c>
      <c r="J55" s="15">
        <v>0.69</v>
      </c>
      <c r="K55" s="15">
        <v>0.63</v>
      </c>
      <c r="L55" s="15">
        <v>2.2599999999999998</v>
      </c>
      <c r="M55" s="23">
        <v>1.44</v>
      </c>
      <c r="N55" s="15">
        <v>0.61</v>
      </c>
      <c r="O55" s="15">
        <v>3.8</v>
      </c>
      <c r="P55" s="15">
        <v>1.91</v>
      </c>
      <c r="Q55" s="15">
        <v>0</v>
      </c>
      <c r="R55" s="15">
        <v>2.29</v>
      </c>
      <c r="S55" s="15">
        <v>10.3</v>
      </c>
      <c r="T55" s="15">
        <v>0.13</v>
      </c>
      <c r="U55" s="15">
        <v>33.68</v>
      </c>
      <c r="V55" s="15">
        <v>3.62</v>
      </c>
      <c r="W55" s="15">
        <v>0.28000000000000003</v>
      </c>
      <c r="X55" s="15">
        <v>0.46</v>
      </c>
      <c r="Y55" s="15">
        <v>1.4000000000000006</v>
      </c>
      <c r="Z55" s="15">
        <v>8.4700000000000006</v>
      </c>
      <c r="AA55" s="15">
        <f>LARGE(VendorShare[[#This Row],[Alcatel]:[ZTE]],1)</f>
        <v>33.68</v>
      </c>
      <c r="AB55" s="15">
        <f>LARGE(VendorShare[[#This Row],[Alcatel]:[ZTE]],2)</f>
        <v>25.96</v>
      </c>
      <c r="AC55" s="15">
        <f>LARGE(VendorShare[[#This Row],[Alcatel]:[ZTE]],3)</f>
        <v>10.3</v>
      </c>
      <c r="AD55" s="15">
        <f>LARGE(VendorShare[[#This Row],[Alcatel]:[ZTE]],4)</f>
        <v>3.8</v>
      </c>
      <c r="AE55" s="15">
        <f>LARGE(VendorShare[[#This Row],[Alcatel]:[ZTE]],5)</f>
        <v>3.62</v>
      </c>
      <c r="AF55" s="15" t="str">
        <f>INDEX(Vendors,MATCH(VendorShare[[#This Row],[Large 1]],$E55:$X55,0))</f>
        <v>Samsung</v>
      </c>
      <c r="AG55" s="15" t="str">
        <f>INDEX(Vendors,MATCH(VendorShare[[#This Row],[Large 2]],$E55:$X55,0))</f>
        <v>Apple</v>
      </c>
      <c r="AH55" s="15" t="str">
        <f>INDEX(Vendors,MATCH(VendorShare[[#This Row],[Large 3]],$E55:$X55,0))</f>
        <v>Nokia</v>
      </c>
      <c r="AI55" s="15" t="str">
        <f>INDEX(Vendors,MATCH(VendorShare[[#This Row],[Large 4]],$E55:$X55,0))</f>
        <v>LG</v>
      </c>
      <c r="AJ55" s="15" t="str">
        <f>INDEX(Vendors,MATCH(VendorShare[[#This Row],[Large 5]],$E55:$X55,0))</f>
        <v>Sony</v>
      </c>
    </row>
    <row r="56" spans="2:36" x14ac:dyDescent="0.2">
      <c r="B56" s="15" t="s">
        <v>74</v>
      </c>
      <c r="C56" s="16">
        <f t="shared" si="0"/>
        <v>2014</v>
      </c>
      <c r="D56" s="18" t="str">
        <f t="shared" si="1"/>
        <v>Nov</v>
      </c>
      <c r="E56" s="15">
        <v>0.54</v>
      </c>
      <c r="F56" s="15">
        <v>23.02</v>
      </c>
      <c r="G56" s="15">
        <v>0.22</v>
      </c>
      <c r="H56" s="15">
        <v>0.03</v>
      </c>
      <c r="I56" s="15">
        <v>1.36</v>
      </c>
      <c r="J56" s="15">
        <v>0.79</v>
      </c>
      <c r="K56" s="15">
        <v>0.59</v>
      </c>
      <c r="L56" s="15">
        <v>2.2200000000000002</v>
      </c>
      <c r="M56" s="23">
        <v>1.44</v>
      </c>
      <c r="N56" s="15">
        <v>0.69</v>
      </c>
      <c r="O56" s="15">
        <v>4.1100000000000003</v>
      </c>
      <c r="P56" s="15">
        <v>2.15</v>
      </c>
      <c r="Q56" s="15">
        <v>0</v>
      </c>
      <c r="R56" s="15">
        <v>2.85</v>
      </c>
      <c r="S56" s="15">
        <v>10.55</v>
      </c>
      <c r="T56" s="15">
        <v>0.18</v>
      </c>
      <c r="U56" s="15">
        <v>33.86</v>
      </c>
      <c r="V56" s="15">
        <v>3.69</v>
      </c>
      <c r="W56" s="15">
        <v>0.36</v>
      </c>
      <c r="X56" s="15">
        <v>0.47</v>
      </c>
      <c r="Y56" s="15">
        <v>1.5400000000000005</v>
      </c>
      <c r="Z56" s="15">
        <v>9.33</v>
      </c>
      <c r="AA56" s="15">
        <f>LARGE(VendorShare[[#This Row],[Alcatel]:[ZTE]],1)</f>
        <v>33.86</v>
      </c>
      <c r="AB56" s="15">
        <f>LARGE(VendorShare[[#This Row],[Alcatel]:[ZTE]],2)</f>
        <v>23.02</v>
      </c>
      <c r="AC56" s="15">
        <f>LARGE(VendorShare[[#This Row],[Alcatel]:[ZTE]],3)</f>
        <v>10.55</v>
      </c>
      <c r="AD56" s="15">
        <f>LARGE(VendorShare[[#This Row],[Alcatel]:[ZTE]],4)</f>
        <v>4.1100000000000003</v>
      </c>
      <c r="AE56" s="15">
        <f>LARGE(VendorShare[[#This Row],[Alcatel]:[ZTE]],5)</f>
        <v>3.69</v>
      </c>
      <c r="AF56" s="15" t="str">
        <f>INDEX(Vendors,MATCH(VendorShare[[#This Row],[Large 1]],$E56:$X56,0))</f>
        <v>Samsung</v>
      </c>
      <c r="AG56" s="15" t="str">
        <f>INDEX(Vendors,MATCH(VendorShare[[#This Row],[Large 2]],$E56:$X56,0))</f>
        <v>Apple</v>
      </c>
      <c r="AH56" s="15" t="str">
        <f>INDEX(Vendors,MATCH(VendorShare[[#This Row],[Large 3]],$E56:$X56,0))</f>
        <v>Nokia</v>
      </c>
      <c r="AI56" s="15" t="str">
        <f>INDEX(Vendors,MATCH(VendorShare[[#This Row],[Large 4]],$E56:$X56,0))</f>
        <v>LG</v>
      </c>
      <c r="AJ56" s="15" t="str">
        <f>INDEX(Vendors,MATCH(VendorShare[[#This Row],[Large 5]],$E56:$X56,0))</f>
        <v>Sony</v>
      </c>
    </row>
    <row r="57" spans="2:36" x14ac:dyDescent="0.2">
      <c r="B57" s="15" t="s">
        <v>75</v>
      </c>
      <c r="C57" s="16">
        <f t="shared" si="0"/>
        <v>2014</v>
      </c>
      <c r="D57" s="18" t="str">
        <f t="shared" si="1"/>
        <v>Dec</v>
      </c>
      <c r="E57" s="15">
        <v>0.6</v>
      </c>
      <c r="F57" s="15">
        <v>23.51</v>
      </c>
      <c r="G57" s="15">
        <v>0.3</v>
      </c>
      <c r="H57" s="15">
        <v>0.04</v>
      </c>
      <c r="I57" s="15">
        <v>1.38</v>
      </c>
      <c r="J57" s="15">
        <v>0.65</v>
      </c>
      <c r="K57" s="15">
        <v>0.57999999999999996</v>
      </c>
      <c r="L57" s="15">
        <v>2.2999999999999998</v>
      </c>
      <c r="M57" s="23">
        <v>1.46</v>
      </c>
      <c r="N57" s="15">
        <v>0.77</v>
      </c>
      <c r="O57" s="15">
        <v>4.01</v>
      </c>
      <c r="P57" s="15">
        <v>2.15</v>
      </c>
      <c r="Q57" s="15">
        <v>0</v>
      </c>
      <c r="R57" s="15">
        <v>2.58</v>
      </c>
      <c r="S57" s="15">
        <v>10.9</v>
      </c>
      <c r="T57" s="15">
        <v>0.22</v>
      </c>
      <c r="U57" s="15">
        <v>33</v>
      </c>
      <c r="V57" s="15">
        <v>3.64</v>
      </c>
      <c r="W57" s="15">
        <v>0.43</v>
      </c>
      <c r="X57" s="15">
        <v>0.49</v>
      </c>
      <c r="Y57" s="15">
        <v>1.5900000000000003</v>
      </c>
      <c r="Z57" s="15">
        <v>9.3699999999999992</v>
      </c>
      <c r="AA57" s="15">
        <f>LARGE(VendorShare[[#This Row],[Alcatel]:[ZTE]],1)</f>
        <v>33</v>
      </c>
      <c r="AB57" s="15">
        <f>LARGE(VendorShare[[#This Row],[Alcatel]:[ZTE]],2)</f>
        <v>23.51</v>
      </c>
      <c r="AC57" s="15">
        <f>LARGE(VendorShare[[#This Row],[Alcatel]:[ZTE]],3)</f>
        <v>10.9</v>
      </c>
      <c r="AD57" s="15">
        <f>LARGE(VendorShare[[#This Row],[Alcatel]:[ZTE]],4)</f>
        <v>4.01</v>
      </c>
      <c r="AE57" s="15">
        <f>LARGE(VendorShare[[#This Row],[Alcatel]:[ZTE]],5)</f>
        <v>3.64</v>
      </c>
      <c r="AF57" s="15" t="str">
        <f>INDEX(Vendors,MATCH(VendorShare[[#This Row],[Large 1]],$E57:$X57,0))</f>
        <v>Samsung</v>
      </c>
      <c r="AG57" s="15" t="str">
        <f>INDEX(Vendors,MATCH(VendorShare[[#This Row],[Large 2]],$E57:$X57,0))</f>
        <v>Apple</v>
      </c>
      <c r="AH57" s="15" t="str">
        <f>INDEX(Vendors,MATCH(VendorShare[[#This Row],[Large 3]],$E57:$X57,0))</f>
        <v>Nokia</v>
      </c>
      <c r="AI57" s="15" t="str">
        <f>INDEX(Vendors,MATCH(VendorShare[[#This Row],[Large 4]],$E57:$X57,0))</f>
        <v>LG</v>
      </c>
      <c r="AJ57" s="15" t="str">
        <f>INDEX(Vendors,MATCH(VendorShare[[#This Row],[Large 5]],$E57:$X57,0))</f>
        <v>Sony</v>
      </c>
    </row>
    <row r="58" spans="2:36" x14ac:dyDescent="0.2">
      <c r="B58" s="15" t="s">
        <v>76</v>
      </c>
      <c r="C58" s="16">
        <f t="shared" si="0"/>
        <v>2015</v>
      </c>
      <c r="D58" s="18" t="str">
        <f t="shared" si="1"/>
        <v>Jan</v>
      </c>
      <c r="E58" s="15">
        <v>0.66</v>
      </c>
      <c r="F58" s="15">
        <v>22.75</v>
      </c>
      <c r="G58" s="15">
        <v>0.43</v>
      </c>
      <c r="H58" s="15">
        <v>0.05</v>
      </c>
      <c r="I58" s="15">
        <v>1.36</v>
      </c>
      <c r="J58" s="15">
        <v>0.88</v>
      </c>
      <c r="K58" s="15">
        <v>0.59</v>
      </c>
      <c r="L58" s="15">
        <v>2.37</v>
      </c>
      <c r="M58" s="23">
        <v>1.57</v>
      </c>
      <c r="N58" s="15">
        <v>0.93</v>
      </c>
      <c r="O58" s="15">
        <v>4.01</v>
      </c>
      <c r="P58" s="15">
        <v>2.2999999999999998</v>
      </c>
      <c r="Q58" s="15">
        <v>0</v>
      </c>
      <c r="R58" s="15">
        <v>2.2799999999999998</v>
      </c>
      <c r="S58" s="15">
        <v>11.24</v>
      </c>
      <c r="T58" s="15">
        <v>0.27</v>
      </c>
      <c r="U58" s="15">
        <v>32.21</v>
      </c>
      <c r="V58" s="15">
        <v>3.6</v>
      </c>
      <c r="W58" s="15">
        <v>0.52010000000000001</v>
      </c>
      <c r="X58" s="15">
        <v>0.52</v>
      </c>
      <c r="Y58" s="15">
        <v>1.7800000000000007</v>
      </c>
      <c r="Z58" s="15">
        <v>9.69</v>
      </c>
      <c r="AA58" s="15">
        <f>LARGE(VendorShare[[#This Row],[Alcatel]:[ZTE]],1)</f>
        <v>32.21</v>
      </c>
      <c r="AB58" s="15">
        <f>LARGE(VendorShare[[#This Row],[Alcatel]:[ZTE]],2)</f>
        <v>22.75</v>
      </c>
      <c r="AC58" s="15">
        <f>LARGE(VendorShare[[#This Row],[Alcatel]:[ZTE]],3)</f>
        <v>11.24</v>
      </c>
      <c r="AD58" s="15">
        <f>LARGE(VendorShare[[#This Row],[Alcatel]:[ZTE]],4)</f>
        <v>4.01</v>
      </c>
      <c r="AE58" s="15">
        <f>LARGE(VendorShare[[#This Row],[Alcatel]:[ZTE]],5)</f>
        <v>3.6</v>
      </c>
      <c r="AF58" s="15" t="str">
        <f>INDEX(Vendors,MATCH(VendorShare[[#This Row],[Large 1]],$E58:$X58,0))</f>
        <v>Samsung</v>
      </c>
      <c r="AG58" s="15" t="str">
        <f>INDEX(Vendors,MATCH(VendorShare[[#This Row],[Large 2]],$E58:$X58,0))</f>
        <v>Apple</v>
      </c>
      <c r="AH58" s="15" t="str">
        <f>INDEX(Vendors,MATCH(VendorShare[[#This Row],[Large 3]],$E58:$X58,0))</f>
        <v>Nokia</v>
      </c>
      <c r="AI58" s="15" t="str">
        <f>INDEX(Vendors,MATCH(VendorShare[[#This Row],[Large 4]],$E58:$X58,0))</f>
        <v>LG</v>
      </c>
      <c r="AJ58" s="15" t="str">
        <f>INDEX(Vendors,MATCH(VendorShare[[#This Row],[Large 5]],$E58:$X58,0))</f>
        <v>Sony</v>
      </c>
    </row>
    <row r="59" spans="2:36" x14ac:dyDescent="0.2">
      <c r="B59" s="15" t="s">
        <v>77</v>
      </c>
      <c r="C59" s="16">
        <f t="shared" si="0"/>
        <v>2015</v>
      </c>
      <c r="D59" s="18" t="str">
        <f t="shared" si="1"/>
        <v>Feb</v>
      </c>
      <c r="E59" s="15">
        <v>0.71</v>
      </c>
      <c r="F59" s="15">
        <v>23.17</v>
      </c>
      <c r="G59" s="15">
        <v>0.53</v>
      </c>
      <c r="H59" s="15">
        <v>0.05</v>
      </c>
      <c r="I59" s="15">
        <v>1.25</v>
      </c>
      <c r="J59" s="15">
        <v>1.05</v>
      </c>
      <c r="K59" s="15">
        <v>0.56999999999999995</v>
      </c>
      <c r="L59" s="15">
        <v>2.42</v>
      </c>
      <c r="M59" s="23">
        <v>1.65</v>
      </c>
      <c r="N59" s="15">
        <v>1</v>
      </c>
      <c r="O59" s="15">
        <v>4.1900000000000004</v>
      </c>
      <c r="P59" s="15">
        <v>2.23</v>
      </c>
      <c r="Q59" s="15">
        <v>0</v>
      </c>
      <c r="R59" s="15">
        <v>2.29</v>
      </c>
      <c r="S59" s="15">
        <v>10.25</v>
      </c>
      <c r="T59" s="15">
        <v>0.31</v>
      </c>
      <c r="U59" s="15">
        <v>32</v>
      </c>
      <c r="V59" s="15">
        <v>3.62</v>
      </c>
      <c r="W59" s="15">
        <v>0.6</v>
      </c>
      <c r="X59" s="15">
        <v>0.57999999999999996</v>
      </c>
      <c r="Y59" s="15">
        <v>1.8900000000000006</v>
      </c>
      <c r="Z59" s="15">
        <v>9.61</v>
      </c>
      <c r="AA59" s="15">
        <f>LARGE(VendorShare[[#This Row],[Alcatel]:[ZTE]],1)</f>
        <v>32</v>
      </c>
      <c r="AB59" s="15">
        <f>LARGE(VendorShare[[#This Row],[Alcatel]:[ZTE]],2)</f>
        <v>23.17</v>
      </c>
      <c r="AC59" s="15">
        <f>LARGE(VendorShare[[#This Row],[Alcatel]:[ZTE]],3)</f>
        <v>10.25</v>
      </c>
      <c r="AD59" s="15">
        <f>LARGE(VendorShare[[#This Row],[Alcatel]:[ZTE]],4)</f>
        <v>4.1900000000000004</v>
      </c>
      <c r="AE59" s="15">
        <f>LARGE(VendorShare[[#This Row],[Alcatel]:[ZTE]],5)</f>
        <v>3.62</v>
      </c>
      <c r="AF59" s="15" t="str">
        <f>INDEX(Vendors,MATCH(VendorShare[[#This Row],[Large 1]],$E59:$X59,0))</f>
        <v>Samsung</v>
      </c>
      <c r="AG59" s="15" t="str">
        <f>INDEX(Vendors,MATCH(VendorShare[[#This Row],[Large 2]],$E59:$X59,0))</f>
        <v>Apple</v>
      </c>
      <c r="AH59" s="15" t="str">
        <f>INDEX(Vendors,MATCH(VendorShare[[#This Row],[Large 3]],$E59:$X59,0))</f>
        <v>Nokia</v>
      </c>
      <c r="AI59" s="15" t="str">
        <f>INDEX(Vendors,MATCH(VendorShare[[#This Row],[Large 4]],$E59:$X59,0))</f>
        <v>LG</v>
      </c>
      <c r="AJ59" s="15" t="str">
        <f>INDEX(Vendors,MATCH(VendorShare[[#This Row],[Large 5]],$E59:$X59,0))</f>
        <v>Sony</v>
      </c>
    </row>
    <row r="60" spans="2:36" x14ac:dyDescent="0.2">
      <c r="B60" s="15" t="s">
        <v>78</v>
      </c>
      <c r="C60" s="16">
        <f t="shared" si="0"/>
        <v>2015</v>
      </c>
      <c r="D60" s="18" t="str">
        <f t="shared" si="1"/>
        <v>Mar</v>
      </c>
      <c r="E60" s="15">
        <v>0.71</v>
      </c>
      <c r="F60" s="15">
        <v>22.64</v>
      </c>
      <c r="G60" s="15">
        <v>0.6</v>
      </c>
      <c r="H60" s="15">
        <v>0.06</v>
      </c>
      <c r="I60" s="15">
        <v>1.25</v>
      </c>
      <c r="J60" s="15">
        <v>1.1000000000000001</v>
      </c>
      <c r="K60" s="15">
        <v>0.57999999999999996</v>
      </c>
      <c r="L60" s="15">
        <v>2.41</v>
      </c>
      <c r="M60" s="23">
        <v>1.69</v>
      </c>
      <c r="N60" s="15">
        <v>1.06</v>
      </c>
      <c r="O60" s="15">
        <v>4.18</v>
      </c>
      <c r="P60" s="15">
        <v>2.44</v>
      </c>
      <c r="Q60" s="15">
        <v>0</v>
      </c>
      <c r="R60" s="15">
        <v>2.2999999999999998</v>
      </c>
      <c r="S60" s="15">
        <v>9.68</v>
      </c>
      <c r="T60" s="15">
        <v>0.35</v>
      </c>
      <c r="U60" s="15">
        <v>32.090000000000003</v>
      </c>
      <c r="V60" s="15">
        <v>3.62</v>
      </c>
      <c r="W60" s="15">
        <v>0.63</v>
      </c>
      <c r="X60" s="15">
        <v>0.58009999999999995</v>
      </c>
      <c r="Y60" s="15">
        <v>1.9900000000000007</v>
      </c>
      <c r="Z60" s="15">
        <v>10.06</v>
      </c>
      <c r="AA60" s="15">
        <f>LARGE(VendorShare[[#This Row],[Alcatel]:[ZTE]],1)</f>
        <v>32.090000000000003</v>
      </c>
      <c r="AB60" s="15">
        <f>LARGE(VendorShare[[#This Row],[Alcatel]:[ZTE]],2)</f>
        <v>22.64</v>
      </c>
      <c r="AC60" s="15">
        <f>LARGE(VendorShare[[#This Row],[Alcatel]:[ZTE]],3)</f>
        <v>9.68</v>
      </c>
      <c r="AD60" s="15">
        <f>LARGE(VendorShare[[#This Row],[Alcatel]:[ZTE]],4)</f>
        <v>4.18</v>
      </c>
      <c r="AE60" s="15">
        <f>LARGE(VendorShare[[#This Row],[Alcatel]:[ZTE]],5)</f>
        <v>3.62</v>
      </c>
      <c r="AF60" s="15" t="str">
        <f>INDEX(Vendors,MATCH(VendorShare[[#This Row],[Large 1]],$E60:$X60,0))</f>
        <v>Samsung</v>
      </c>
      <c r="AG60" s="15" t="str">
        <f>INDEX(Vendors,MATCH(VendorShare[[#This Row],[Large 2]],$E60:$X60,0))</f>
        <v>Apple</v>
      </c>
      <c r="AH60" s="15" t="str">
        <f>INDEX(Vendors,MATCH(VendorShare[[#This Row],[Large 3]],$E60:$X60,0))</f>
        <v>Nokia</v>
      </c>
      <c r="AI60" s="15" t="str">
        <f>INDEX(Vendors,MATCH(VendorShare[[#This Row],[Large 4]],$E60:$X60,0))</f>
        <v>LG</v>
      </c>
      <c r="AJ60" s="15" t="str">
        <f>INDEX(Vendors,MATCH(VendorShare[[#This Row],[Large 5]],$E60:$X60,0))</f>
        <v>Sony</v>
      </c>
    </row>
    <row r="61" spans="2:36" x14ac:dyDescent="0.2">
      <c r="B61" s="15" t="s">
        <v>79</v>
      </c>
      <c r="C61" s="16">
        <f t="shared" si="0"/>
        <v>2015</v>
      </c>
      <c r="D61" s="18" t="str">
        <f t="shared" si="1"/>
        <v>Apr</v>
      </c>
      <c r="E61" s="15">
        <v>0.7</v>
      </c>
      <c r="F61" s="15">
        <v>20.78</v>
      </c>
      <c r="G61" s="15">
        <v>0.67</v>
      </c>
      <c r="H61" s="15">
        <v>7.0000000000000007E-2</v>
      </c>
      <c r="I61" s="15">
        <v>1.27</v>
      </c>
      <c r="J61" s="15">
        <v>1.19</v>
      </c>
      <c r="K61" s="15">
        <v>0.65</v>
      </c>
      <c r="L61" s="15">
        <v>2.41</v>
      </c>
      <c r="M61" s="23">
        <v>1.78</v>
      </c>
      <c r="N61" s="15">
        <v>1.1399999999999999</v>
      </c>
      <c r="O61" s="15">
        <v>4.21</v>
      </c>
      <c r="P61" s="15">
        <v>2.4900000000000002</v>
      </c>
      <c r="Q61" s="15">
        <v>0</v>
      </c>
      <c r="R61" s="15">
        <v>2.3199999999999998</v>
      </c>
      <c r="S61" s="15">
        <v>9.86</v>
      </c>
      <c r="T61" s="15">
        <v>0.4</v>
      </c>
      <c r="U61" s="15">
        <v>32.26</v>
      </c>
      <c r="V61" s="15">
        <v>3.69</v>
      </c>
      <c r="W61" s="15">
        <v>0.63</v>
      </c>
      <c r="X61" s="15">
        <v>0.59</v>
      </c>
      <c r="Y61" s="15">
        <v>2.0200000000000005</v>
      </c>
      <c r="Z61" s="15">
        <v>10.85</v>
      </c>
      <c r="AA61" s="15">
        <f>LARGE(VendorShare[[#This Row],[Alcatel]:[ZTE]],1)</f>
        <v>32.26</v>
      </c>
      <c r="AB61" s="15">
        <f>LARGE(VendorShare[[#This Row],[Alcatel]:[ZTE]],2)</f>
        <v>20.78</v>
      </c>
      <c r="AC61" s="15">
        <f>LARGE(VendorShare[[#This Row],[Alcatel]:[ZTE]],3)</f>
        <v>9.86</v>
      </c>
      <c r="AD61" s="15">
        <f>LARGE(VendorShare[[#This Row],[Alcatel]:[ZTE]],4)</f>
        <v>4.21</v>
      </c>
      <c r="AE61" s="15">
        <f>LARGE(VendorShare[[#This Row],[Alcatel]:[ZTE]],5)</f>
        <v>3.69</v>
      </c>
      <c r="AF61" s="15" t="str">
        <f>INDEX(Vendors,MATCH(VendorShare[[#This Row],[Large 1]],$E61:$X61,0))</f>
        <v>Samsung</v>
      </c>
      <c r="AG61" s="15" t="str">
        <f>INDEX(Vendors,MATCH(VendorShare[[#This Row],[Large 2]],$E61:$X61,0))</f>
        <v>Apple</v>
      </c>
      <c r="AH61" s="15" t="str">
        <f>INDEX(Vendors,MATCH(VendorShare[[#This Row],[Large 3]],$E61:$X61,0))</f>
        <v>Nokia</v>
      </c>
      <c r="AI61" s="15" t="str">
        <f>INDEX(Vendors,MATCH(VendorShare[[#This Row],[Large 4]],$E61:$X61,0))</f>
        <v>LG</v>
      </c>
      <c r="AJ61" s="15" t="str">
        <f>INDEX(Vendors,MATCH(VendorShare[[#This Row],[Large 5]],$E61:$X61,0))</f>
        <v>Sony</v>
      </c>
    </row>
    <row r="62" spans="2:36" x14ac:dyDescent="0.2">
      <c r="B62" s="15" t="s">
        <v>80</v>
      </c>
      <c r="C62" s="16">
        <f t="shared" si="0"/>
        <v>2015</v>
      </c>
      <c r="D62" s="18" t="str">
        <f t="shared" si="1"/>
        <v>May</v>
      </c>
      <c r="E62" s="15">
        <v>0.67</v>
      </c>
      <c r="F62" s="15">
        <v>20.22</v>
      </c>
      <c r="G62" s="15">
        <v>0.70099999999999996</v>
      </c>
      <c r="H62" s="15">
        <v>0.09</v>
      </c>
      <c r="I62" s="15">
        <v>1.19</v>
      </c>
      <c r="J62" s="15">
        <v>1.2</v>
      </c>
      <c r="K62" s="15">
        <v>0.7</v>
      </c>
      <c r="L62" s="15">
        <v>2.35</v>
      </c>
      <c r="M62" s="23">
        <v>1.83</v>
      </c>
      <c r="N62" s="15">
        <v>1.2010000000000001</v>
      </c>
      <c r="O62" s="15">
        <v>4.18</v>
      </c>
      <c r="P62" s="15">
        <v>2.56</v>
      </c>
      <c r="Q62" s="15">
        <v>0</v>
      </c>
      <c r="R62" s="15">
        <v>2.29</v>
      </c>
      <c r="S62" s="15">
        <v>9.76</v>
      </c>
      <c r="T62" s="15">
        <v>0.46</v>
      </c>
      <c r="U62" s="15">
        <v>32.200000000000003</v>
      </c>
      <c r="V62" s="15">
        <v>3.65</v>
      </c>
      <c r="W62" s="15">
        <v>0.72</v>
      </c>
      <c r="X62" s="15">
        <v>0.6</v>
      </c>
      <c r="Y62" s="15">
        <v>2.1300000000000008</v>
      </c>
      <c r="Z62" s="15">
        <v>11.29</v>
      </c>
      <c r="AA62" s="15">
        <f>LARGE(VendorShare[[#This Row],[Alcatel]:[ZTE]],1)</f>
        <v>32.200000000000003</v>
      </c>
      <c r="AB62" s="15">
        <f>LARGE(VendorShare[[#This Row],[Alcatel]:[ZTE]],2)</f>
        <v>20.22</v>
      </c>
      <c r="AC62" s="15">
        <f>LARGE(VendorShare[[#This Row],[Alcatel]:[ZTE]],3)</f>
        <v>9.76</v>
      </c>
      <c r="AD62" s="15">
        <f>LARGE(VendorShare[[#This Row],[Alcatel]:[ZTE]],4)</f>
        <v>4.18</v>
      </c>
      <c r="AE62" s="15">
        <f>LARGE(VendorShare[[#This Row],[Alcatel]:[ZTE]],5)</f>
        <v>3.65</v>
      </c>
      <c r="AF62" s="15" t="str">
        <f>INDEX(Vendors,MATCH(VendorShare[[#This Row],[Large 1]],$E62:$X62,0))</f>
        <v>Samsung</v>
      </c>
      <c r="AG62" s="15" t="str">
        <f>INDEX(Vendors,MATCH(VendorShare[[#This Row],[Large 2]],$E62:$X62,0))</f>
        <v>Apple</v>
      </c>
      <c r="AH62" s="15" t="str">
        <f>INDEX(Vendors,MATCH(VendorShare[[#This Row],[Large 3]],$E62:$X62,0))</f>
        <v>Nokia</v>
      </c>
      <c r="AI62" s="15" t="str">
        <f>INDEX(Vendors,MATCH(VendorShare[[#This Row],[Large 4]],$E62:$X62,0))</f>
        <v>LG</v>
      </c>
      <c r="AJ62" s="15" t="str">
        <f>INDEX(Vendors,MATCH(VendorShare[[#This Row],[Large 5]],$E62:$X62,0))</f>
        <v>Sony</v>
      </c>
    </row>
    <row r="63" spans="2:36" x14ac:dyDescent="0.2">
      <c r="B63" s="15" t="s">
        <v>81</v>
      </c>
      <c r="C63" s="16">
        <f t="shared" si="0"/>
        <v>2015</v>
      </c>
      <c r="D63" s="18" t="str">
        <f t="shared" si="1"/>
        <v>Jun</v>
      </c>
      <c r="E63" s="15">
        <v>0.64</v>
      </c>
      <c r="F63" s="15">
        <v>20.22</v>
      </c>
      <c r="G63" s="15">
        <v>0.7</v>
      </c>
      <c r="H63" s="15">
        <v>0.09</v>
      </c>
      <c r="I63" s="15">
        <v>1.32</v>
      </c>
      <c r="J63" s="15">
        <v>1.1399999999999999</v>
      </c>
      <c r="K63" s="15">
        <v>0.63</v>
      </c>
      <c r="L63" s="15">
        <v>2.2799999999999998</v>
      </c>
      <c r="M63" s="23">
        <v>1.88</v>
      </c>
      <c r="N63" s="15">
        <v>1.3</v>
      </c>
      <c r="O63" s="15">
        <v>4.1399999999999997</v>
      </c>
      <c r="P63" s="15">
        <v>2.69</v>
      </c>
      <c r="Q63" s="15">
        <v>0</v>
      </c>
      <c r="R63" s="15">
        <v>2.25</v>
      </c>
      <c r="S63" s="15">
        <v>9.58</v>
      </c>
      <c r="T63" s="15">
        <v>0.47</v>
      </c>
      <c r="U63" s="15">
        <v>31.57</v>
      </c>
      <c r="V63" s="15">
        <v>3.49</v>
      </c>
      <c r="W63" s="15">
        <v>0.79</v>
      </c>
      <c r="X63" s="15">
        <v>0.57999999999999996</v>
      </c>
      <c r="Y63" s="15">
        <v>2.0700000000000003</v>
      </c>
      <c r="Z63" s="15">
        <v>12.2</v>
      </c>
      <c r="AA63" s="15">
        <f>LARGE(VendorShare[[#This Row],[Alcatel]:[ZTE]],1)</f>
        <v>31.57</v>
      </c>
      <c r="AB63" s="15">
        <f>LARGE(VendorShare[[#This Row],[Alcatel]:[ZTE]],2)</f>
        <v>20.22</v>
      </c>
      <c r="AC63" s="15">
        <f>LARGE(VendorShare[[#This Row],[Alcatel]:[ZTE]],3)</f>
        <v>9.58</v>
      </c>
      <c r="AD63" s="15">
        <f>LARGE(VendorShare[[#This Row],[Alcatel]:[ZTE]],4)</f>
        <v>4.1399999999999997</v>
      </c>
      <c r="AE63" s="15">
        <f>LARGE(VendorShare[[#This Row],[Alcatel]:[ZTE]],5)</f>
        <v>3.49</v>
      </c>
      <c r="AF63" s="15" t="str">
        <f>INDEX(Vendors,MATCH(VendorShare[[#This Row],[Large 1]],$E63:$X63,0))</f>
        <v>Samsung</v>
      </c>
      <c r="AG63" s="15" t="str">
        <f>INDEX(Vendors,MATCH(VendorShare[[#This Row],[Large 2]],$E63:$X63,0))</f>
        <v>Apple</v>
      </c>
      <c r="AH63" s="15" t="str">
        <f>INDEX(Vendors,MATCH(VendorShare[[#This Row],[Large 3]],$E63:$X63,0))</f>
        <v>Nokia</v>
      </c>
      <c r="AI63" s="15" t="str">
        <f>INDEX(Vendors,MATCH(VendorShare[[#This Row],[Large 4]],$E63:$X63,0))</f>
        <v>LG</v>
      </c>
      <c r="AJ63" s="15" t="str">
        <f>INDEX(Vendors,MATCH(VendorShare[[#This Row],[Large 5]],$E63:$X63,0))</f>
        <v>Sony</v>
      </c>
    </row>
    <row r="64" spans="2:36" x14ac:dyDescent="0.2">
      <c r="B64" s="15" t="s">
        <v>82</v>
      </c>
      <c r="C64" s="16">
        <f t="shared" si="0"/>
        <v>2015</v>
      </c>
      <c r="D64" s="18" t="str">
        <f t="shared" si="1"/>
        <v>Jul</v>
      </c>
      <c r="E64" s="15">
        <v>0.62</v>
      </c>
      <c r="F64" s="15">
        <v>20.41</v>
      </c>
      <c r="G64" s="15">
        <v>0.71</v>
      </c>
      <c r="H64" s="15">
        <v>0.12</v>
      </c>
      <c r="I64" s="15">
        <v>1.25</v>
      </c>
      <c r="J64" s="15">
        <v>1.37</v>
      </c>
      <c r="K64" s="15">
        <v>0.87</v>
      </c>
      <c r="L64" s="15">
        <v>2.27</v>
      </c>
      <c r="M64" s="23">
        <v>1.94</v>
      </c>
      <c r="N64" s="15">
        <v>1.41</v>
      </c>
      <c r="O64" s="15">
        <v>4.21</v>
      </c>
      <c r="P64" s="15">
        <v>2.5499999999999998</v>
      </c>
      <c r="Q64" s="15">
        <v>0</v>
      </c>
      <c r="R64" s="15">
        <v>2.13</v>
      </c>
      <c r="S64" s="15">
        <v>9.1300000000000008</v>
      </c>
      <c r="T64" s="15">
        <v>0.47</v>
      </c>
      <c r="U64" s="15">
        <v>31.4</v>
      </c>
      <c r="V64" s="15">
        <v>3.36</v>
      </c>
      <c r="W64" s="15">
        <v>0.8</v>
      </c>
      <c r="X64" s="15">
        <v>0.57999999999999996</v>
      </c>
      <c r="Y64" s="15">
        <v>2.0900000000000007</v>
      </c>
      <c r="Z64" s="15">
        <v>12.33</v>
      </c>
      <c r="AA64" s="15">
        <f>LARGE(VendorShare[[#This Row],[Alcatel]:[ZTE]],1)</f>
        <v>31.4</v>
      </c>
      <c r="AB64" s="15">
        <f>LARGE(VendorShare[[#This Row],[Alcatel]:[ZTE]],2)</f>
        <v>20.41</v>
      </c>
      <c r="AC64" s="15">
        <f>LARGE(VendorShare[[#This Row],[Alcatel]:[ZTE]],3)</f>
        <v>9.1300000000000008</v>
      </c>
      <c r="AD64" s="15">
        <f>LARGE(VendorShare[[#This Row],[Alcatel]:[ZTE]],4)</f>
        <v>4.21</v>
      </c>
      <c r="AE64" s="15">
        <f>LARGE(VendorShare[[#This Row],[Alcatel]:[ZTE]],5)</f>
        <v>3.36</v>
      </c>
      <c r="AF64" s="15" t="str">
        <f>INDEX(Vendors,MATCH(VendorShare[[#This Row],[Large 1]],$E64:$X64,0))</f>
        <v>Samsung</v>
      </c>
      <c r="AG64" s="15" t="str">
        <f>INDEX(Vendors,MATCH(VendorShare[[#This Row],[Large 2]],$E64:$X64,0))</f>
        <v>Apple</v>
      </c>
      <c r="AH64" s="15" t="str">
        <f>INDEX(Vendors,MATCH(VendorShare[[#This Row],[Large 3]],$E64:$X64,0))</f>
        <v>Nokia</v>
      </c>
      <c r="AI64" s="15" t="str">
        <f>INDEX(Vendors,MATCH(VendorShare[[#This Row],[Large 4]],$E64:$X64,0))</f>
        <v>LG</v>
      </c>
      <c r="AJ64" s="15" t="str">
        <f>INDEX(Vendors,MATCH(VendorShare[[#This Row],[Large 5]],$E64:$X64,0))</f>
        <v>Sony</v>
      </c>
    </row>
    <row r="65" spans="2:36" x14ac:dyDescent="0.2">
      <c r="B65" s="15" t="s">
        <v>83</v>
      </c>
      <c r="C65" s="16">
        <f t="shared" si="0"/>
        <v>2015</v>
      </c>
      <c r="D65" s="18" t="str">
        <f t="shared" si="1"/>
        <v>Aug</v>
      </c>
      <c r="E65" s="15">
        <v>0.57999999999999996</v>
      </c>
      <c r="F65" s="15">
        <v>19.03</v>
      </c>
      <c r="G65" s="15">
        <v>0.8</v>
      </c>
      <c r="H65" s="15">
        <v>0.17</v>
      </c>
      <c r="I65" s="15">
        <v>1.42</v>
      </c>
      <c r="J65" s="15">
        <v>1.44</v>
      </c>
      <c r="K65" s="15">
        <v>0.79</v>
      </c>
      <c r="L65" s="15">
        <v>2.19</v>
      </c>
      <c r="M65" s="23">
        <v>2.14</v>
      </c>
      <c r="N65" s="15">
        <v>1.53</v>
      </c>
      <c r="O65" s="15">
        <v>4.0999999999999996</v>
      </c>
      <c r="P65" s="15">
        <v>2.6</v>
      </c>
      <c r="Q65" s="15">
        <v>0</v>
      </c>
      <c r="R65" s="15">
        <v>2.08</v>
      </c>
      <c r="S65" s="15">
        <v>8.61</v>
      </c>
      <c r="T65" s="15">
        <v>0.55000000000000004</v>
      </c>
      <c r="U65" s="15">
        <v>31.73</v>
      </c>
      <c r="V65" s="15">
        <v>3.26</v>
      </c>
      <c r="W65" s="15">
        <v>0.92</v>
      </c>
      <c r="X65" s="15">
        <v>0.56999999999999995</v>
      </c>
      <c r="Y65" s="15">
        <v>2.2000000000000002</v>
      </c>
      <c r="Z65" s="15">
        <v>13.3</v>
      </c>
      <c r="AA65" s="15">
        <f>LARGE(VendorShare[[#This Row],[Alcatel]:[ZTE]],1)</f>
        <v>31.73</v>
      </c>
      <c r="AB65" s="15">
        <f>LARGE(VendorShare[[#This Row],[Alcatel]:[ZTE]],2)</f>
        <v>19.03</v>
      </c>
      <c r="AC65" s="15">
        <f>LARGE(VendorShare[[#This Row],[Alcatel]:[ZTE]],3)</f>
        <v>8.61</v>
      </c>
      <c r="AD65" s="15">
        <f>LARGE(VendorShare[[#This Row],[Alcatel]:[ZTE]],4)</f>
        <v>4.0999999999999996</v>
      </c>
      <c r="AE65" s="15">
        <f>LARGE(VendorShare[[#This Row],[Alcatel]:[ZTE]],5)</f>
        <v>3.26</v>
      </c>
      <c r="AF65" s="15" t="str">
        <f>INDEX(Vendors,MATCH(VendorShare[[#This Row],[Large 1]],$E65:$X65,0))</f>
        <v>Samsung</v>
      </c>
      <c r="AG65" s="15" t="str">
        <f>INDEX(Vendors,MATCH(VendorShare[[#This Row],[Large 2]],$E65:$X65,0))</f>
        <v>Apple</v>
      </c>
      <c r="AH65" s="15" t="str">
        <f>INDEX(Vendors,MATCH(VendorShare[[#This Row],[Large 3]],$E65:$X65,0))</f>
        <v>Nokia</v>
      </c>
      <c r="AI65" s="15" t="str">
        <f>INDEX(Vendors,MATCH(VendorShare[[#This Row],[Large 4]],$E65:$X65,0))</f>
        <v>LG</v>
      </c>
      <c r="AJ65" s="15" t="str">
        <f>INDEX(Vendors,MATCH(VendorShare[[#This Row],[Large 5]],$E65:$X65,0))</f>
        <v>Sony</v>
      </c>
    </row>
    <row r="66" spans="2:36" x14ac:dyDescent="0.2">
      <c r="B66" s="15" t="s">
        <v>84</v>
      </c>
      <c r="C66" s="16">
        <f t="shared" si="0"/>
        <v>2015</v>
      </c>
      <c r="D66" s="18" t="str">
        <f t="shared" si="1"/>
        <v>Sep</v>
      </c>
      <c r="E66" s="15">
        <v>0.56999999999999995</v>
      </c>
      <c r="F66" s="15">
        <v>18.14</v>
      </c>
      <c r="G66" s="15">
        <v>0.87</v>
      </c>
      <c r="H66" s="15">
        <v>0.16</v>
      </c>
      <c r="I66" s="15">
        <v>1.32</v>
      </c>
      <c r="J66" s="15">
        <v>1.49</v>
      </c>
      <c r="K66" s="15">
        <v>0.83</v>
      </c>
      <c r="L66" s="15">
        <v>2.19</v>
      </c>
      <c r="M66" s="23">
        <v>2.16</v>
      </c>
      <c r="N66" s="15">
        <v>1.62</v>
      </c>
      <c r="O66" s="15">
        <v>4.1500000000000004</v>
      </c>
      <c r="P66" s="15">
        <v>2.64</v>
      </c>
      <c r="Q66" s="15">
        <v>0</v>
      </c>
      <c r="R66" s="15">
        <v>2.11</v>
      </c>
      <c r="S66" s="15">
        <v>8.32</v>
      </c>
      <c r="T66" s="15">
        <v>0.54</v>
      </c>
      <c r="U66" s="15">
        <v>32.520000000000003</v>
      </c>
      <c r="V66" s="15">
        <v>3.24</v>
      </c>
      <c r="W66" s="15">
        <v>0.78</v>
      </c>
      <c r="X66" s="15">
        <v>0.56000000000000005</v>
      </c>
      <c r="Y66" s="15">
        <v>2.1800000000000002</v>
      </c>
      <c r="Z66" s="15">
        <v>13.56</v>
      </c>
      <c r="AA66" s="15">
        <f>LARGE(VendorShare[[#This Row],[Alcatel]:[ZTE]],1)</f>
        <v>32.520000000000003</v>
      </c>
      <c r="AB66" s="15">
        <f>LARGE(VendorShare[[#This Row],[Alcatel]:[ZTE]],2)</f>
        <v>18.14</v>
      </c>
      <c r="AC66" s="15">
        <f>LARGE(VendorShare[[#This Row],[Alcatel]:[ZTE]],3)</f>
        <v>8.32</v>
      </c>
      <c r="AD66" s="15">
        <f>LARGE(VendorShare[[#This Row],[Alcatel]:[ZTE]],4)</f>
        <v>4.1500000000000004</v>
      </c>
      <c r="AE66" s="15">
        <f>LARGE(VendorShare[[#This Row],[Alcatel]:[ZTE]],5)</f>
        <v>3.24</v>
      </c>
      <c r="AF66" s="15" t="str">
        <f>INDEX(Vendors,MATCH(VendorShare[[#This Row],[Large 1]],$E66:$X66,0))</f>
        <v>Samsung</v>
      </c>
      <c r="AG66" s="15" t="str">
        <f>INDEX(Vendors,MATCH(VendorShare[[#This Row],[Large 2]],$E66:$X66,0))</f>
        <v>Apple</v>
      </c>
      <c r="AH66" s="15" t="str">
        <f>INDEX(Vendors,MATCH(VendorShare[[#This Row],[Large 3]],$E66:$X66,0))</f>
        <v>Nokia</v>
      </c>
      <c r="AI66" s="15" t="str">
        <f>INDEX(Vendors,MATCH(VendorShare[[#This Row],[Large 4]],$E66:$X66,0))</f>
        <v>LG</v>
      </c>
      <c r="AJ66" s="15" t="str">
        <f>INDEX(Vendors,MATCH(VendorShare[[#This Row],[Large 5]],$E66:$X66,0))</f>
        <v>Sony</v>
      </c>
    </row>
    <row r="67" spans="2:36" x14ac:dyDescent="0.2">
      <c r="B67" s="15" t="s">
        <v>85</v>
      </c>
      <c r="C67" s="16">
        <f t="shared" si="0"/>
        <v>2015</v>
      </c>
      <c r="D67" s="18" t="str">
        <f t="shared" si="1"/>
        <v>Oct</v>
      </c>
      <c r="E67" s="15">
        <v>0.54</v>
      </c>
      <c r="F67" s="15">
        <v>17.7</v>
      </c>
      <c r="G67" s="15">
        <v>0.88</v>
      </c>
      <c r="H67" s="15">
        <v>0.15</v>
      </c>
      <c r="I67" s="15">
        <v>1.1599999999999999</v>
      </c>
      <c r="J67" s="15">
        <v>1.65</v>
      </c>
      <c r="K67" s="15">
        <v>0.91</v>
      </c>
      <c r="L67" s="15">
        <v>2.23</v>
      </c>
      <c r="M67" s="23">
        <v>2.21</v>
      </c>
      <c r="N67" s="15">
        <v>1.67</v>
      </c>
      <c r="O67" s="15">
        <v>4.26</v>
      </c>
      <c r="P67" s="15">
        <v>2.62</v>
      </c>
      <c r="Q67" s="15">
        <v>0</v>
      </c>
      <c r="R67" s="15">
        <v>2.12</v>
      </c>
      <c r="S67" s="15">
        <v>8.36</v>
      </c>
      <c r="T67" s="15">
        <v>0.5</v>
      </c>
      <c r="U67" s="15">
        <v>32.64</v>
      </c>
      <c r="V67" s="15">
        <v>3.25</v>
      </c>
      <c r="W67" s="15">
        <v>0.74</v>
      </c>
      <c r="X67" s="15">
        <v>0.56000000000000005</v>
      </c>
      <c r="Y67" s="15">
        <v>2.2199999999999998</v>
      </c>
      <c r="Z67" s="15">
        <v>13.64</v>
      </c>
      <c r="AA67" s="15">
        <f>LARGE(VendorShare[[#This Row],[Alcatel]:[ZTE]],1)</f>
        <v>32.64</v>
      </c>
      <c r="AB67" s="15">
        <f>LARGE(VendorShare[[#This Row],[Alcatel]:[ZTE]],2)</f>
        <v>17.7</v>
      </c>
      <c r="AC67" s="15">
        <f>LARGE(VendorShare[[#This Row],[Alcatel]:[ZTE]],3)</f>
        <v>8.36</v>
      </c>
      <c r="AD67" s="15">
        <f>LARGE(VendorShare[[#This Row],[Alcatel]:[ZTE]],4)</f>
        <v>4.26</v>
      </c>
      <c r="AE67" s="15">
        <f>LARGE(VendorShare[[#This Row],[Alcatel]:[ZTE]],5)</f>
        <v>3.25</v>
      </c>
      <c r="AF67" s="15" t="str">
        <f>INDEX(Vendors,MATCH(VendorShare[[#This Row],[Large 1]],$E67:$X67,0))</f>
        <v>Samsung</v>
      </c>
      <c r="AG67" s="15" t="str">
        <f>INDEX(Vendors,MATCH(VendorShare[[#This Row],[Large 2]],$E67:$X67,0))</f>
        <v>Apple</v>
      </c>
      <c r="AH67" s="15" t="str">
        <f>INDEX(Vendors,MATCH(VendorShare[[#This Row],[Large 3]],$E67:$X67,0))</f>
        <v>Nokia</v>
      </c>
      <c r="AI67" s="15" t="str">
        <f>INDEX(Vendors,MATCH(VendorShare[[#This Row],[Large 4]],$E67:$X67,0))</f>
        <v>LG</v>
      </c>
      <c r="AJ67" s="15" t="str">
        <f>INDEX(Vendors,MATCH(VendorShare[[#This Row],[Large 5]],$E67:$X67,0))</f>
        <v>Sony</v>
      </c>
    </row>
    <row r="68" spans="2:36" x14ac:dyDescent="0.2">
      <c r="B68" s="15" t="s">
        <v>86</v>
      </c>
      <c r="C68" s="16">
        <f t="shared" si="0"/>
        <v>2015</v>
      </c>
      <c r="D68" s="18" t="str">
        <f t="shared" si="1"/>
        <v>Nov</v>
      </c>
      <c r="E68" s="15">
        <v>0.53010000000000002</v>
      </c>
      <c r="F68" s="15">
        <v>19.3</v>
      </c>
      <c r="G68" s="15">
        <v>0.85</v>
      </c>
      <c r="H68" s="15">
        <v>0.13</v>
      </c>
      <c r="I68" s="15">
        <v>1.06</v>
      </c>
      <c r="J68" s="15">
        <v>1.45</v>
      </c>
      <c r="K68" s="15">
        <v>0.95</v>
      </c>
      <c r="L68" s="15">
        <v>2.2200000000000002</v>
      </c>
      <c r="M68" s="23">
        <v>2.27</v>
      </c>
      <c r="N68" s="15">
        <v>1.73</v>
      </c>
      <c r="O68" s="15">
        <v>4.3600000000000003</v>
      </c>
      <c r="P68" s="15">
        <v>2.4900000000000002</v>
      </c>
      <c r="Q68" s="15">
        <v>0</v>
      </c>
      <c r="R68" s="15">
        <v>2.2000000000000002</v>
      </c>
      <c r="S68" s="15">
        <v>8.1300000000000008</v>
      </c>
      <c r="T68" s="15">
        <v>0.45</v>
      </c>
      <c r="U68" s="15">
        <v>31.76</v>
      </c>
      <c r="V68" s="15">
        <v>3.23</v>
      </c>
      <c r="W68" s="15">
        <v>0.7</v>
      </c>
      <c r="X68" s="15">
        <v>0.53</v>
      </c>
      <c r="Y68" s="15">
        <v>2.0800000000000005</v>
      </c>
      <c r="Z68" s="15">
        <v>13.58</v>
      </c>
      <c r="AA68" s="15">
        <f>LARGE(VendorShare[[#This Row],[Alcatel]:[ZTE]],1)</f>
        <v>31.76</v>
      </c>
      <c r="AB68" s="15">
        <f>LARGE(VendorShare[[#This Row],[Alcatel]:[ZTE]],2)</f>
        <v>19.3</v>
      </c>
      <c r="AC68" s="15">
        <f>LARGE(VendorShare[[#This Row],[Alcatel]:[ZTE]],3)</f>
        <v>8.1300000000000008</v>
      </c>
      <c r="AD68" s="15">
        <f>LARGE(VendorShare[[#This Row],[Alcatel]:[ZTE]],4)</f>
        <v>4.3600000000000003</v>
      </c>
      <c r="AE68" s="15">
        <f>LARGE(VendorShare[[#This Row],[Alcatel]:[ZTE]],5)</f>
        <v>3.23</v>
      </c>
      <c r="AF68" s="15" t="str">
        <f>INDEX(Vendors,MATCH(VendorShare[[#This Row],[Large 1]],$E68:$X68,0))</f>
        <v>Samsung</v>
      </c>
      <c r="AG68" s="15" t="str">
        <f>INDEX(Vendors,MATCH(VendorShare[[#This Row],[Large 2]],$E68:$X68,0))</f>
        <v>Apple</v>
      </c>
      <c r="AH68" s="15" t="str">
        <f>INDEX(Vendors,MATCH(VendorShare[[#This Row],[Large 3]],$E68:$X68,0))</f>
        <v>Nokia</v>
      </c>
      <c r="AI68" s="15" t="str">
        <f>INDEX(Vendors,MATCH(VendorShare[[#This Row],[Large 4]],$E68:$X68,0))</f>
        <v>LG</v>
      </c>
      <c r="AJ68" s="15" t="str">
        <f>INDEX(Vendors,MATCH(VendorShare[[#This Row],[Large 5]],$E68:$X68,0))</f>
        <v>Sony</v>
      </c>
    </row>
    <row r="69" spans="2:36" x14ac:dyDescent="0.2">
      <c r="B69" s="15" t="s">
        <v>87</v>
      </c>
      <c r="C69" s="16">
        <f t="shared" ref="C69:C124" si="2">VALUE(LEFT(B69,4))</f>
        <v>2015</v>
      </c>
      <c r="D69" s="18" t="str">
        <f t="shared" si="1"/>
        <v>Dec</v>
      </c>
      <c r="E69" s="15">
        <v>0.5</v>
      </c>
      <c r="F69" s="15">
        <v>19.21</v>
      </c>
      <c r="G69" s="15">
        <v>0.86</v>
      </c>
      <c r="H69" s="15">
        <v>0.15</v>
      </c>
      <c r="I69" s="15">
        <v>1.1499999999999999</v>
      </c>
      <c r="J69" s="15">
        <v>1.23</v>
      </c>
      <c r="K69" s="15">
        <v>0.85</v>
      </c>
      <c r="L69" s="15">
        <v>2.2200000000000002</v>
      </c>
      <c r="M69" s="23">
        <v>2.41</v>
      </c>
      <c r="N69" s="15">
        <v>1.93</v>
      </c>
      <c r="O69" s="15">
        <v>4.1900000000000004</v>
      </c>
      <c r="P69" s="15">
        <v>2.62</v>
      </c>
      <c r="Q69" s="15">
        <v>0</v>
      </c>
      <c r="R69" s="15">
        <v>2.08</v>
      </c>
      <c r="S69" s="15">
        <v>7.94</v>
      </c>
      <c r="T69" s="15">
        <v>0.48</v>
      </c>
      <c r="U69" s="15">
        <v>30.92</v>
      </c>
      <c r="V69" s="15">
        <v>3.14</v>
      </c>
      <c r="W69" s="15">
        <v>0.73</v>
      </c>
      <c r="X69" s="15">
        <v>0.51</v>
      </c>
      <c r="Y69" s="15">
        <v>1.9800000000000006</v>
      </c>
      <c r="Z69" s="15">
        <v>14.91</v>
      </c>
      <c r="AA69" s="15">
        <f>LARGE(VendorShare[[#This Row],[Alcatel]:[ZTE]],1)</f>
        <v>30.92</v>
      </c>
      <c r="AB69" s="15">
        <f>LARGE(VendorShare[[#This Row],[Alcatel]:[ZTE]],2)</f>
        <v>19.21</v>
      </c>
      <c r="AC69" s="15">
        <f>LARGE(VendorShare[[#This Row],[Alcatel]:[ZTE]],3)</f>
        <v>7.94</v>
      </c>
      <c r="AD69" s="15">
        <f>LARGE(VendorShare[[#This Row],[Alcatel]:[ZTE]],4)</f>
        <v>4.1900000000000004</v>
      </c>
      <c r="AE69" s="15">
        <f>LARGE(VendorShare[[#This Row],[Alcatel]:[ZTE]],5)</f>
        <v>3.14</v>
      </c>
      <c r="AF69" s="15" t="str">
        <f>INDEX(Vendors,MATCH(VendorShare[[#This Row],[Large 1]],$E69:$X69,0))</f>
        <v>Samsung</v>
      </c>
      <c r="AG69" s="15" t="str">
        <f>INDEX(Vendors,MATCH(VendorShare[[#This Row],[Large 2]],$E69:$X69,0))</f>
        <v>Apple</v>
      </c>
      <c r="AH69" s="15" t="str">
        <f>INDEX(Vendors,MATCH(VendorShare[[#This Row],[Large 3]],$E69:$X69,0))</f>
        <v>Nokia</v>
      </c>
      <c r="AI69" s="15" t="str">
        <f>INDEX(Vendors,MATCH(VendorShare[[#This Row],[Large 4]],$E69:$X69,0))</f>
        <v>LG</v>
      </c>
      <c r="AJ69" s="15" t="str">
        <f>INDEX(Vendors,MATCH(VendorShare[[#This Row],[Large 5]],$E69:$X69,0))</f>
        <v>Sony</v>
      </c>
    </row>
    <row r="70" spans="2:36" x14ac:dyDescent="0.2">
      <c r="B70" s="15" t="s">
        <v>88</v>
      </c>
      <c r="C70" s="16">
        <f t="shared" si="2"/>
        <v>2016</v>
      </c>
      <c r="D70" s="18" t="str">
        <f t="shared" ref="D70:D124" si="3">TEXT(DATE(C70,VALUE(RIGHT(B70,2)),1),"mmm")</f>
        <v>Jan</v>
      </c>
      <c r="E70" s="15">
        <v>0.47</v>
      </c>
      <c r="F70" s="15">
        <v>19.579999999999998</v>
      </c>
      <c r="G70" s="15">
        <v>0.85</v>
      </c>
      <c r="H70" s="15">
        <v>0.15</v>
      </c>
      <c r="I70" s="15">
        <v>1.04</v>
      </c>
      <c r="J70" s="15">
        <v>1.1599999999999999</v>
      </c>
      <c r="K70" s="15">
        <v>0.71</v>
      </c>
      <c r="L70" s="15">
        <v>2.17</v>
      </c>
      <c r="M70" s="23">
        <v>2.59</v>
      </c>
      <c r="N70" s="15">
        <v>2</v>
      </c>
      <c r="O70" s="15">
        <v>4.28</v>
      </c>
      <c r="P70" s="15">
        <v>2.57</v>
      </c>
      <c r="Q70" s="15">
        <v>0</v>
      </c>
      <c r="R70" s="15">
        <v>2.1800000000000002</v>
      </c>
      <c r="S70" s="15">
        <v>7.43</v>
      </c>
      <c r="T70" s="15">
        <v>0.47010000000000002</v>
      </c>
      <c r="U70" s="15">
        <v>30.56</v>
      </c>
      <c r="V70" s="15">
        <v>3.07</v>
      </c>
      <c r="W70" s="15">
        <v>0.75</v>
      </c>
      <c r="X70" s="15">
        <v>0.48</v>
      </c>
      <c r="Y70" s="15">
        <v>1.9500000000000006</v>
      </c>
      <c r="Z70" s="15">
        <v>15.58</v>
      </c>
      <c r="AA70" s="15">
        <f>LARGE(VendorShare[[#This Row],[Alcatel]:[ZTE]],1)</f>
        <v>30.56</v>
      </c>
      <c r="AB70" s="15">
        <f>LARGE(VendorShare[[#This Row],[Alcatel]:[ZTE]],2)</f>
        <v>19.579999999999998</v>
      </c>
      <c r="AC70" s="15">
        <f>LARGE(VendorShare[[#This Row],[Alcatel]:[ZTE]],3)</f>
        <v>7.43</v>
      </c>
      <c r="AD70" s="15">
        <f>LARGE(VendorShare[[#This Row],[Alcatel]:[ZTE]],4)</f>
        <v>4.28</v>
      </c>
      <c r="AE70" s="15">
        <f>LARGE(VendorShare[[#This Row],[Alcatel]:[ZTE]],5)</f>
        <v>3.07</v>
      </c>
      <c r="AF70" s="15" t="str">
        <f>INDEX(Vendors,MATCH(VendorShare[[#This Row],[Large 1]],$E70:$X70,0))</f>
        <v>Samsung</v>
      </c>
      <c r="AG70" s="15" t="str">
        <f>INDEX(Vendors,MATCH(VendorShare[[#This Row],[Large 2]],$E70:$X70,0))</f>
        <v>Apple</v>
      </c>
      <c r="AH70" s="15" t="str">
        <f>INDEX(Vendors,MATCH(VendorShare[[#This Row],[Large 3]],$E70:$X70,0))</f>
        <v>Nokia</v>
      </c>
      <c r="AI70" s="15" t="str">
        <f>INDEX(Vendors,MATCH(VendorShare[[#This Row],[Large 4]],$E70:$X70,0))</f>
        <v>LG</v>
      </c>
      <c r="AJ70" s="15" t="str">
        <f>INDEX(Vendors,MATCH(VendorShare[[#This Row],[Large 5]],$E70:$X70,0))</f>
        <v>Sony</v>
      </c>
    </row>
    <row r="71" spans="2:36" x14ac:dyDescent="0.2">
      <c r="B71" s="15" t="s">
        <v>89</v>
      </c>
      <c r="C71" s="16">
        <f t="shared" si="2"/>
        <v>2016</v>
      </c>
      <c r="D71" s="18" t="str">
        <f t="shared" si="3"/>
        <v>Feb</v>
      </c>
      <c r="E71" s="15">
        <v>0.45</v>
      </c>
      <c r="F71" s="15">
        <v>19.47</v>
      </c>
      <c r="G71" s="15">
        <v>0.88</v>
      </c>
      <c r="H71" s="15">
        <v>0.16</v>
      </c>
      <c r="I71" s="15">
        <v>1.0501</v>
      </c>
      <c r="J71" s="15">
        <v>1.05</v>
      </c>
      <c r="K71" s="15">
        <v>0.56999999999999995</v>
      </c>
      <c r="L71" s="15">
        <v>2.1800000000000002</v>
      </c>
      <c r="M71" s="23">
        <v>2.73</v>
      </c>
      <c r="N71" s="15">
        <v>2.15</v>
      </c>
      <c r="O71" s="15">
        <v>4.0999999999999996</v>
      </c>
      <c r="P71" s="15">
        <v>2.63</v>
      </c>
      <c r="Q71" s="15">
        <v>0</v>
      </c>
      <c r="R71" s="15">
        <v>2.09</v>
      </c>
      <c r="S71" s="15">
        <v>7.26</v>
      </c>
      <c r="T71" s="15">
        <v>0.48</v>
      </c>
      <c r="U71" s="15">
        <v>30.63</v>
      </c>
      <c r="V71" s="15">
        <v>3.01</v>
      </c>
      <c r="W71" s="15">
        <v>0.82</v>
      </c>
      <c r="X71" s="15">
        <v>0.46</v>
      </c>
      <c r="Y71" s="15">
        <v>1.8800000000000008</v>
      </c>
      <c r="Z71" s="15">
        <v>15.96</v>
      </c>
      <c r="AA71" s="15">
        <f>LARGE(VendorShare[[#This Row],[Alcatel]:[ZTE]],1)</f>
        <v>30.63</v>
      </c>
      <c r="AB71" s="15">
        <f>LARGE(VendorShare[[#This Row],[Alcatel]:[ZTE]],2)</f>
        <v>19.47</v>
      </c>
      <c r="AC71" s="15">
        <f>LARGE(VendorShare[[#This Row],[Alcatel]:[ZTE]],3)</f>
        <v>7.26</v>
      </c>
      <c r="AD71" s="15">
        <f>LARGE(VendorShare[[#This Row],[Alcatel]:[ZTE]],4)</f>
        <v>4.0999999999999996</v>
      </c>
      <c r="AE71" s="15">
        <f>LARGE(VendorShare[[#This Row],[Alcatel]:[ZTE]],5)</f>
        <v>3.01</v>
      </c>
      <c r="AF71" s="15" t="str">
        <f>INDEX(Vendors,MATCH(VendorShare[[#This Row],[Large 1]],$E71:$X71,0))</f>
        <v>Samsung</v>
      </c>
      <c r="AG71" s="15" t="str">
        <f>INDEX(Vendors,MATCH(VendorShare[[#This Row],[Large 2]],$E71:$X71,0))</f>
        <v>Apple</v>
      </c>
      <c r="AH71" s="15" t="str">
        <f>INDEX(Vendors,MATCH(VendorShare[[#This Row],[Large 3]],$E71:$X71,0))</f>
        <v>Nokia</v>
      </c>
      <c r="AI71" s="15" t="str">
        <f>INDEX(Vendors,MATCH(VendorShare[[#This Row],[Large 4]],$E71:$X71,0))</f>
        <v>LG</v>
      </c>
      <c r="AJ71" s="15" t="str">
        <f>INDEX(Vendors,MATCH(VendorShare[[#This Row],[Large 5]],$E71:$X71,0))</f>
        <v>Sony</v>
      </c>
    </row>
    <row r="72" spans="2:36" x14ac:dyDescent="0.2">
      <c r="B72" s="15" t="s">
        <v>90</v>
      </c>
      <c r="C72" s="16">
        <f t="shared" si="2"/>
        <v>2016</v>
      </c>
      <c r="D72" s="18" t="str">
        <f t="shared" si="3"/>
        <v>Mar</v>
      </c>
      <c r="E72" s="15">
        <v>0.46</v>
      </c>
      <c r="F72" s="15">
        <v>18.82</v>
      </c>
      <c r="G72" s="15">
        <v>1.1399999999999999</v>
      </c>
      <c r="H72" s="15">
        <v>0.17</v>
      </c>
      <c r="I72" s="15">
        <v>0.98</v>
      </c>
      <c r="J72" s="15">
        <v>1.1299999999999999</v>
      </c>
      <c r="K72" s="15">
        <v>0.54</v>
      </c>
      <c r="L72" s="15">
        <v>2.11</v>
      </c>
      <c r="M72" s="23">
        <v>2.94</v>
      </c>
      <c r="N72" s="15">
        <v>2.17</v>
      </c>
      <c r="O72" s="15">
        <v>4.0999999999999996</v>
      </c>
      <c r="P72" s="15">
        <v>2.46</v>
      </c>
      <c r="Q72" s="15">
        <v>0</v>
      </c>
      <c r="R72" s="15">
        <v>2.0499999999999998</v>
      </c>
      <c r="S72" s="15">
        <v>6.66</v>
      </c>
      <c r="T72" s="15">
        <v>0.57999999999999996</v>
      </c>
      <c r="U72" s="15">
        <v>32.65</v>
      </c>
      <c r="V72" s="15">
        <v>3.13</v>
      </c>
      <c r="W72" s="15">
        <v>1.01</v>
      </c>
      <c r="X72" s="15">
        <v>0.47</v>
      </c>
      <c r="Y72" s="15">
        <v>2.1499999999999995</v>
      </c>
      <c r="Z72" s="15">
        <v>14.27</v>
      </c>
      <c r="AA72" s="15">
        <f>LARGE(VendorShare[[#This Row],[Alcatel]:[ZTE]],1)</f>
        <v>32.65</v>
      </c>
      <c r="AB72" s="15">
        <f>LARGE(VendorShare[[#This Row],[Alcatel]:[ZTE]],2)</f>
        <v>18.82</v>
      </c>
      <c r="AC72" s="15">
        <f>LARGE(VendorShare[[#This Row],[Alcatel]:[ZTE]],3)</f>
        <v>6.66</v>
      </c>
      <c r="AD72" s="15">
        <f>LARGE(VendorShare[[#This Row],[Alcatel]:[ZTE]],4)</f>
        <v>4.0999999999999996</v>
      </c>
      <c r="AE72" s="15">
        <f>LARGE(VendorShare[[#This Row],[Alcatel]:[ZTE]],5)</f>
        <v>3.13</v>
      </c>
      <c r="AF72" s="15" t="str">
        <f>INDEX(Vendors,MATCH(VendorShare[[#This Row],[Large 1]],$E72:$X72,0))</f>
        <v>Samsung</v>
      </c>
      <c r="AG72" s="15" t="str">
        <f>INDEX(Vendors,MATCH(VendorShare[[#This Row],[Large 2]],$E72:$X72,0))</f>
        <v>Apple</v>
      </c>
      <c r="AH72" s="15" t="str">
        <f>INDEX(Vendors,MATCH(VendorShare[[#This Row],[Large 3]],$E72:$X72,0))</f>
        <v>Nokia</v>
      </c>
      <c r="AI72" s="15" t="str">
        <f>INDEX(Vendors,MATCH(VendorShare[[#This Row],[Large 4]],$E72:$X72,0))</f>
        <v>LG</v>
      </c>
      <c r="AJ72" s="15" t="str">
        <f>INDEX(Vendors,MATCH(VendorShare[[#This Row],[Large 5]],$E72:$X72,0))</f>
        <v>Sony</v>
      </c>
    </row>
    <row r="73" spans="2:36" x14ac:dyDescent="0.2">
      <c r="B73" s="15" t="s">
        <v>91</v>
      </c>
      <c r="C73" s="16">
        <f t="shared" si="2"/>
        <v>2016</v>
      </c>
      <c r="D73" s="18" t="str">
        <f t="shared" si="3"/>
        <v>Apr</v>
      </c>
      <c r="E73" s="15">
        <v>0.45</v>
      </c>
      <c r="F73" s="15">
        <v>18.8</v>
      </c>
      <c r="G73" s="15">
        <v>1.1499999999999999</v>
      </c>
      <c r="H73" s="15">
        <v>0.19</v>
      </c>
      <c r="I73" s="15">
        <v>1.02</v>
      </c>
      <c r="J73" s="15">
        <v>1.01</v>
      </c>
      <c r="K73" s="15">
        <v>0.55000000000000004</v>
      </c>
      <c r="L73" s="15">
        <v>2.0699999999999998</v>
      </c>
      <c r="M73" s="23">
        <v>3.12</v>
      </c>
      <c r="N73" s="15">
        <v>2.25</v>
      </c>
      <c r="O73" s="15">
        <v>4.0999999999999996</v>
      </c>
      <c r="P73" s="15">
        <v>2.35</v>
      </c>
      <c r="Q73" s="15">
        <v>0</v>
      </c>
      <c r="R73" s="15">
        <v>2.09</v>
      </c>
      <c r="S73" s="15">
        <v>6.47</v>
      </c>
      <c r="T73" s="15">
        <v>0.56999999999999995</v>
      </c>
      <c r="U73" s="15">
        <v>32.340000000000003</v>
      </c>
      <c r="V73" s="15">
        <v>3.07</v>
      </c>
      <c r="W73" s="15">
        <v>1.06</v>
      </c>
      <c r="X73" s="15">
        <v>0.48</v>
      </c>
      <c r="Y73" s="15">
        <v>2.1300000000000003</v>
      </c>
      <c r="Z73" s="15">
        <v>14.73</v>
      </c>
      <c r="AA73" s="15">
        <f>LARGE(VendorShare[[#This Row],[Alcatel]:[ZTE]],1)</f>
        <v>32.340000000000003</v>
      </c>
      <c r="AB73" s="15">
        <f>LARGE(VendorShare[[#This Row],[Alcatel]:[ZTE]],2)</f>
        <v>18.8</v>
      </c>
      <c r="AC73" s="15">
        <f>LARGE(VendorShare[[#This Row],[Alcatel]:[ZTE]],3)</f>
        <v>6.47</v>
      </c>
      <c r="AD73" s="15">
        <f>LARGE(VendorShare[[#This Row],[Alcatel]:[ZTE]],4)</f>
        <v>4.0999999999999996</v>
      </c>
      <c r="AE73" s="15">
        <f>LARGE(VendorShare[[#This Row],[Alcatel]:[ZTE]],5)</f>
        <v>3.12</v>
      </c>
      <c r="AF73" s="15" t="str">
        <f>INDEX(Vendors,MATCH(VendorShare[[#This Row],[Large 1]],$E73:$X73,0))</f>
        <v>Samsung</v>
      </c>
      <c r="AG73" s="15" t="str">
        <f>INDEX(Vendors,MATCH(VendorShare[[#This Row],[Large 2]],$E73:$X73,0))</f>
        <v>Apple</v>
      </c>
      <c r="AH73" s="15" t="str">
        <f>INDEX(Vendors,MATCH(VendorShare[[#This Row],[Large 3]],$E73:$X73,0))</f>
        <v>Nokia</v>
      </c>
      <c r="AI73" s="15" t="str">
        <f>INDEX(Vendors,MATCH(VendorShare[[#This Row],[Large 4]],$E73:$X73,0))</f>
        <v>LG</v>
      </c>
      <c r="AJ73" s="15" t="str">
        <f>INDEX(Vendors,MATCH(VendorShare[[#This Row],[Large 5]],$E73:$X73,0))</f>
        <v>Huawei</v>
      </c>
    </row>
    <row r="74" spans="2:36" x14ac:dyDescent="0.2">
      <c r="B74" s="15" t="s">
        <v>92</v>
      </c>
      <c r="C74" s="16">
        <f t="shared" si="2"/>
        <v>2016</v>
      </c>
      <c r="D74" s="18" t="str">
        <f t="shared" si="3"/>
        <v>May</v>
      </c>
      <c r="E74" s="15">
        <v>0.43</v>
      </c>
      <c r="F74" s="15">
        <v>18.63</v>
      </c>
      <c r="G74" s="15">
        <v>1.1299999999999999</v>
      </c>
      <c r="H74" s="15">
        <v>0.18</v>
      </c>
      <c r="I74" s="15">
        <v>0.99</v>
      </c>
      <c r="J74" s="15">
        <v>0.89</v>
      </c>
      <c r="K74" s="15">
        <v>0.62</v>
      </c>
      <c r="L74" s="15">
        <v>2.0099999999999998</v>
      </c>
      <c r="M74" s="23">
        <v>3.25</v>
      </c>
      <c r="N74" s="15">
        <v>2.34</v>
      </c>
      <c r="O74" s="15">
        <v>3.98</v>
      </c>
      <c r="P74" s="15">
        <v>2.46</v>
      </c>
      <c r="Q74" s="15">
        <v>0</v>
      </c>
      <c r="R74" s="15">
        <v>2.13</v>
      </c>
      <c r="S74" s="15">
        <v>6.23</v>
      </c>
      <c r="T74" s="15">
        <v>0.54</v>
      </c>
      <c r="U74" s="15">
        <v>32.17</v>
      </c>
      <c r="V74" s="15">
        <v>2.98</v>
      </c>
      <c r="W74" s="15">
        <v>1.05</v>
      </c>
      <c r="X74" s="15">
        <v>0.46</v>
      </c>
      <c r="Y74" s="15">
        <v>2.0200000000000005</v>
      </c>
      <c r="Z74" s="15">
        <v>15.49</v>
      </c>
      <c r="AA74" s="15">
        <f>LARGE(VendorShare[[#This Row],[Alcatel]:[ZTE]],1)</f>
        <v>32.17</v>
      </c>
      <c r="AB74" s="15">
        <f>LARGE(VendorShare[[#This Row],[Alcatel]:[ZTE]],2)</f>
        <v>18.63</v>
      </c>
      <c r="AC74" s="15">
        <f>LARGE(VendorShare[[#This Row],[Alcatel]:[ZTE]],3)</f>
        <v>6.23</v>
      </c>
      <c r="AD74" s="15">
        <f>LARGE(VendorShare[[#This Row],[Alcatel]:[ZTE]],4)</f>
        <v>3.98</v>
      </c>
      <c r="AE74" s="15">
        <f>LARGE(VendorShare[[#This Row],[Alcatel]:[ZTE]],5)</f>
        <v>3.25</v>
      </c>
      <c r="AF74" s="15" t="str">
        <f>INDEX(Vendors,MATCH(VendorShare[[#This Row],[Large 1]],$E74:$X74,0))</f>
        <v>Samsung</v>
      </c>
      <c r="AG74" s="15" t="str">
        <f>INDEX(Vendors,MATCH(VendorShare[[#This Row],[Large 2]],$E74:$X74,0))</f>
        <v>Apple</v>
      </c>
      <c r="AH74" s="15" t="str">
        <f>INDEX(Vendors,MATCH(VendorShare[[#This Row],[Large 3]],$E74:$X74,0))</f>
        <v>Nokia</v>
      </c>
      <c r="AI74" s="15" t="str">
        <f>INDEX(Vendors,MATCH(VendorShare[[#This Row],[Large 4]],$E74:$X74,0))</f>
        <v>LG</v>
      </c>
      <c r="AJ74" s="15" t="str">
        <f>INDEX(Vendors,MATCH(VendorShare[[#This Row],[Large 5]],$E74:$X74,0))</f>
        <v>Huawei</v>
      </c>
    </row>
    <row r="75" spans="2:36" x14ac:dyDescent="0.2">
      <c r="B75" s="15" t="s">
        <v>93</v>
      </c>
      <c r="C75" s="16">
        <f t="shared" si="2"/>
        <v>2016</v>
      </c>
      <c r="D75" s="18" t="str">
        <f t="shared" si="3"/>
        <v>Jun</v>
      </c>
      <c r="E75" s="15">
        <v>0.44</v>
      </c>
      <c r="F75" s="15">
        <v>20.329999999999998</v>
      </c>
      <c r="G75" s="15">
        <v>1.03</v>
      </c>
      <c r="H75" s="15">
        <v>0.19</v>
      </c>
      <c r="I75" s="15">
        <v>0.88</v>
      </c>
      <c r="J75" s="15">
        <v>0.91</v>
      </c>
      <c r="K75" s="15">
        <v>0.73</v>
      </c>
      <c r="L75" s="15">
        <v>2.0299999999999998</v>
      </c>
      <c r="M75" s="23">
        <v>3.56</v>
      </c>
      <c r="N75" s="15">
        <v>2.1800000000000002</v>
      </c>
      <c r="O75" s="15">
        <v>4.3</v>
      </c>
      <c r="P75" s="15">
        <v>2.0099999999999998</v>
      </c>
      <c r="Q75" s="15">
        <v>0</v>
      </c>
      <c r="R75" s="15">
        <v>2.11</v>
      </c>
      <c r="S75" s="15">
        <v>5.42</v>
      </c>
      <c r="T75" s="15">
        <v>0.48</v>
      </c>
      <c r="U75" s="15">
        <v>32.49</v>
      </c>
      <c r="V75" s="15">
        <v>2.95</v>
      </c>
      <c r="W75" s="15">
        <v>0.99</v>
      </c>
      <c r="X75" s="15">
        <v>0.48010000000000003</v>
      </c>
      <c r="Y75" s="15">
        <v>1.9800000000000004</v>
      </c>
      <c r="Z75" s="15">
        <v>14.5</v>
      </c>
      <c r="AA75" s="15">
        <f>LARGE(VendorShare[[#This Row],[Alcatel]:[ZTE]],1)</f>
        <v>32.49</v>
      </c>
      <c r="AB75" s="15">
        <f>LARGE(VendorShare[[#This Row],[Alcatel]:[ZTE]],2)</f>
        <v>20.329999999999998</v>
      </c>
      <c r="AC75" s="15">
        <f>LARGE(VendorShare[[#This Row],[Alcatel]:[ZTE]],3)</f>
        <v>5.42</v>
      </c>
      <c r="AD75" s="15">
        <f>LARGE(VendorShare[[#This Row],[Alcatel]:[ZTE]],4)</f>
        <v>4.3</v>
      </c>
      <c r="AE75" s="15">
        <f>LARGE(VendorShare[[#This Row],[Alcatel]:[ZTE]],5)</f>
        <v>3.56</v>
      </c>
      <c r="AF75" s="15" t="str">
        <f>INDEX(Vendors,MATCH(VendorShare[[#This Row],[Large 1]],$E75:$X75,0))</f>
        <v>Samsung</v>
      </c>
      <c r="AG75" s="15" t="str">
        <f>INDEX(Vendors,MATCH(VendorShare[[#This Row],[Large 2]],$E75:$X75,0))</f>
        <v>Apple</v>
      </c>
      <c r="AH75" s="15" t="str">
        <f>INDEX(Vendors,MATCH(VendorShare[[#This Row],[Large 3]],$E75:$X75,0))</f>
        <v>Nokia</v>
      </c>
      <c r="AI75" s="15" t="str">
        <f>INDEX(Vendors,MATCH(VendorShare[[#This Row],[Large 4]],$E75:$X75,0))</f>
        <v>LG</v>
      </c>
      <c r="AJ75" s="15" t="str">
        <f>INDEX(Vendors,MATCH(VendorShare[[#This Row],[Large 5]],$E75:$X75,0))</f>
        <v>Huawei</v>
      </c>
    </row>
    <row r="76" spans="2:36" x14ac:dyDescent="0.2">
      <c r="B76" s="15" t="s">
        <v>94</v>
      </c>
      <c r="C76" s="16">
        <f t="shared" si="2"/>
        <v>2016</v>
      </c>
      <c r="D76" s="18" t="str">
        <f t="shared" si="3"/>
        <v>Jul</v>
      </c>
      <c r="E76" s="15">
        <v>0.42</v>
      </c>
      <c r="F76" s="15">
        <v>19.89</v>
      </c>
      <c r="G76" s="15">
        <v>0.99</v>
      </c>
      <c r="H76" s="15">
        <v>0.21</v>
      </c>
      <c r="I76" s="15">
        <v>0.8</v>
      </c>
      <c r="J76" s="15">
        <v>0.87</v>
      </c>
      <c r="K76" s="15">
        <v>0.88</v>
      </c>
      <c r="L76" s="15">
        <v>2</v>
      </c>
      <c r="M76" s="23">
        <v>3.74</v>
      </c>
      <c r="N76" s="15">
        <v>2.2400000000000002</v>
      </c>
      <c r="O76" s="15">
        <v>4.2300000000000004</v>
      </c>
      <c r="P76" s="15">
        <v>1.96</v>
      </c>
      <c r="Q76" s="15">
        <v>0</v>
      </c>
      <c r="R76" s="15">
        <v>2.2000000000000002</v>
      </c>
      <c r="S76" s="15">
        <v>5.36</v>
      </c>
      <c r="T76" s="15">
        <v>0.47</v>
      </c>
      <c r="U76" s="15">
        <v>32.19</v>
      </c>
      <c r="V76" s="15">
        <v>2.77</v>
      </c>
      <c r="W76" s="15">
        <v>1.02</v>
      </c>
      <c r="X76" s="15">
        <v>0.48</v>
      </c>
      <c r="Y76" s="15">
        <v>1.9300000000000006</v>
      </c>
      <c r="Z76" s="15">
        <v>15.36</v>
      </c>
      <c r="AA76" s="15">
        <f>LARGE(VendorShare[[#This Row],[Alcatel]:[ZTE]],1)</f>
        <v>32.19</v>
      </c>
      <c r="AB76" s="15">
        <f>LARGE(VendorShare[[#This Row],[Alcatel]:[ZTE]],2)</f>
        <v>19.89</v>
      </c>
      <c r="AC76" s="15">
        <f>LARGE(VendorShare[[#This Row],[Alcatel]:[ZTE]],3)</f>
        <v>5.36</v>
      </c>
      <c r="AD76" s="15">
        <f>LARGE(VendorShare[[#This Row],[Alcatel]:[ZTE]],4)</f>
        <v>4.2300000000000004</v>
      </c>
      <c r="AE76" s="15">
        <f>LARGE(VendorShare[[#This Row],[Alcatel]:[ZTE]],5)</f>
        <v>3.74</v>
      </c>
      <c r="AF76" s="15" t="str">
        <f>INDEX(Vendors,MATCH(VendorShare[[#This Row],[Large 1]],$E76:$X76,0))</f>
        <v>Samsung</v>
      </c>
      <c r="AG76" s="15" t="str">
        <f>INDEX(Vendors,MATCH(VendorShare[[#This Row],[Large 2]],$E76:$X76,0))</f>
        <v>Apple</v>
      </c>
      <c r="AH76" s="15" t="str">
        <f>INDEX(Vendors,MATCH(VendorShare[[#This Row],[Large 3]],$E76:$X76,0))</f>
        <v>Nokia</v>
      </c>
      <c r="AI76" s="15" t="str">
        <f>INDEX(Vendors,MATCH(VendorShare[[#This Row],[Large 4]],$E76:$X76,0))</f>
        <v>LG</v>
      </c>
      <c r="AJ76" s="15" t="str">
        <f>INDEX(Vendors,MATCH(VendorShare[[#This Row],[Large 5]],$E76:$X76,0))</f>
        <v>Huawei</v>
      </c>
    </row>
    <row r="77" spans="2:36" x14ac:dyDescent="0.2">
      <c r="B77" s="15" t="s">
        <v>95</v>
      </c>
      <c r="C77" s="16">
        <f t="shared" si="2"/>
        <v>2016</v>
      </c>
      <c r="D77" s="18" t="str">
        <f t="shared" si="3"/>
        <v>Aug</v>
      </c>
      <c r="E77" s="15">
        <v>0.4</v>
      </c>
      <c r="F77" s="15">
        <v>20.07</v>
      </c>
      <c r="G77" s="15">
        <v>0.95</v>
      </c>
      <c r="H77" s="15">
        <v>0.18</v>
      </c>
      <c r="I77" s="15">
        <v>0.68010000000000004</v>
      </c>
      <c r="J77" s="15">
        <v>0.9</v>
      </c>
      <c r="K77" s="15">
        <v>0.68</v>
      </c>
      <c r="L77" s="15">
        <v>1.98</v>
      </c>
      <c r="M77" s="23">
        <v>3.87</v>
      </c>
      <c r="N77" s="15">
        <v>2.2400000000000002</v>
      </c>
      <c r="O77" s="15">
        <v>4.32</v>
      </c>
      <c r="P77" s="15">
        <v>1.95</v>
      </c>
      <c r="Q77" s="15">
        <v>0</v>
      </c>
      <c r="R77" s="15">
        <v>2.23</v>
      </c>
      <c r="S77" s="15">
        <v>5.09</v>
      </c>
      <c r="T77" s="15">
        <v>0.41</v>
      </c>
      <c r="U77" s="15">
        <v>32.17</v>
      </c>
      <c r="V77" s="15">
        <v>2.66</v>
      </c>
      <c r="W77" s="15">
        <v>0.94</v>
      </c>
      <c r="X77" s="15">
        <v>0.47</v>
      </c>
      <c r="Y77" s="15">
        <v>1.8700000000000006</v>
      </c>
      <c r="Z77" s="15">
        <v>15.96</v>
      </c>
      <c r="AA77" s="15">
        <f>LARGE(VendorShare[[#This Row],[Alcatel]:[ZTE]],1)</f>
        <v>32.17</v>
      </c>
      <c r="AB77" s="15">
        <f>LARGE(VendorShare[[#This Row],[Alcatel]:[ZTE]],2)</f>
        <v>20.07</v>
      </c>
      <c r="AC77" s="15">
        <f>LARGE(VendorShare[[#This Row],[Alcatel]:[ZTE]],3)</f>
        <v>5.09</v>
      </c>
      <c r="AD77" s="15">
        <f>LARGE(VendorShare[[#This Row],[Alcatel]:[ZTE]],4)</f>
        <v>4.32</v>
      </c>
      <c r="AE77" s="15">
        <f>LARGE(VendorShare[[#This Row],[Alcatel]:[ZTE]],5)</f>
        <v>3.87</v>
      </c>
      <c r="AF77" s="15" t="str">
        <f>INDEX(Vendors,MATCH(VendorShare[[#This Row],[Large 1]],$E77:$X77,0))</f>
        <v>Samsung</v>
      </c>
      <c r="AG77" s="15" t="str">
        <f>INDEX(Vendors,MATCH(VendorShare[[#This Row],[Large 2]],$E77:$X77,0))</f>
        <v>Apple</v>
      </c>
      <c r="AH77" s="15" t="str">
        <f>INDEX(Vendors,MATCH(VendorShare[[#This Row],[Large 3]],$E77:$X77,0))</f>
        <v>Nokia</v>
      </c>
      <c r="AI77" s="15" t="str">
        <f>INDEX(Vendors,MATCH(VendorShare[[#This Row],[Large 4]],$E77:$X77,0))</f>
        <v>LG</v>
      </c>
      <c r="AJ77" s="15" t="str">
        <f>INDEX(Vendors,MATCH(VendorShare[[#This Row],[Large 5]],$E77:$X77,0))</f>
        <v>Huawei</v>
      </c>
    </row>
    <row r="78" spans="2:36" x14ac:dyDescent="0.2">
      <c r="B78" s="15" t="s">
        <v>96</v>
      </c>
      <c r="C78" s="16">
        <f t="shared" si="2"/>
        <v>2016</v>
      </c>
      <c r="D78" s="18" t="str">
        <f t="shared" si="3"/>
        <v>Sep</v>
      </c>
      <c r="E78" s="15">
        <v>0.37</v>
      </c>
      <c r="F78" s="15">
        <v>19.38</v>
      </c>
      <c r="G78" s="15">
        <v>0.96</v>
      </c>
      <c r="H78" s="15">
        <v>0.15</v>
      </c>
      <c r="I78" s="15">
        <v>0.64</v>
      </c>
      <c r="J78" s="15">
        <v>0.9</v>
      </c>
      <c r="K78" s="15">
        <v>0.38</v>
      </c>
      <c r="L78" s="15">
        <v>1.99</v>
      </c>
      <c r="M78" s="23">
        <v>3.83</v>
      </c>
      <c r="N78" s="15">
        <v>2.4700000000000002</v>
      </c>
      <c r="O78" s="15">
        <v>4.18</v>
      </c>
      <c r="P78" s="15">
        <v>2.14</v>
      </c>
      <c r="Q78" s="15">
        <v>0</v>
      </c>
      <c r="R78" s="15">
        <v>2.2599999999999998</v>
      </c>
      <c r="S78" s="15">
        <v>4.78</v>
      </c>
      <c r="T78" s="15">
        <v>0.38009999999999999</v>
      </c>
      <c r="U78" s="15">
        <v>32.33</v>
      </c>
      <c r="V78" s="15">
        <v>2.56</v>
      </c>
      <c r="W78" s="15">
        <v>0.92</v>
      </c>
      <c r="X78" s="15">
        <v>0.46</v>
      </c>
      <c r="Y78" s="15">
        <v>1.8300000000000005</v>
      </c>
      <c r="Z78" s="15">
        <v>17.100000000000001</v>
      </c>
      <c r="AA78" s="15">
        <f>LARGE(VendorShare[[#This Row],[Alcatel]:[ZTE]],1)</f>
        <v>32.33</v>
      </c>
      <c r="AB78" s="15">
        <f>LARGE(VendorShare[[#This Row],[Alcatel]:[ZTE]],2)</f>
        <v>19.38</v>
      </c>
      <c r="AC78" s="15">
        <f>LARGE(VendorShare[[#This Row],[Alcatel]:[ZTE]],3)</f>
        <v>4.78</v>
      </c>
      <c r="AD78" s="15">
        <f>LARGE(VendorShare[[#This Row],[Alcatel]:[ZTE]],4)</f>
        <v>4.18</v>
      </c>
      <c r="AE78" s="15">
        <f>LARGE(VendorShare[[#This Row],[Alcatel]:[ZTE]],5)</f>
        <v>3.83</v>
      </c>
      <c r="AF78" s="15" t="str">
        <f>INDEX(Vendors,MATCH(VendorShare[[#This Row],[Large 1]],$E78:$X78,0))</f>
        <v>Samsung</v>
      </c>
      <c r="AG78" s="15" t="str">
        <f>INDEX(Vendors,MATCH(VendorShare[[#This Row],[Large 2]],$E78:$X78,0))</f>
        <v>Apple</v>
      </c>
      <c r="AH78" s="15" t="str">
        <f>INDEX(Vendors,MATCH(VendorShare[[#This Row],[Large 3]],$E78:$X78,0))</f>
        <v>Nokia</v>
      </c>
      <c r="AI78" s="15" t="str">
        <f>INDEX(Vendors,MATCH(VendorShare[[#This Row],[Large 4]],$E78:$X78,0))</f>
        <v>LG</v>
      </c>
      <c r="AJ78" s="15" t="str">
        <f>INDEX(Vendors,MATCH(VendorShare[[#This Row],[Large 5]],$E78:$X78,0))</f>
        <v>Huawei</v>
      </c>
    </row>
    <row r="79" spans="2:36" x14ac:dyDescent="0.2">
      <c r="B79" s="15" t="s">
        <v>97</v>
      </c>
      <c r="C79" s="16">
        <f t="shared" si="2"/>
        <v>2016</v>
      </c>
      <c r="D79" s="18" t="str">
        <f t="shared" si="3"/>
        <v>Oct</v>
      </c>
      <c r="E79" s="15">
        <v>0.35</v>
      </c>
      <c r="F79" s="15">
        <v>19.12</v>
      </c>
      <c r="G79" s="15">
        <v>1.04</v>
      </c>
      <c r="H79" s="15">
        <v>0.3</v>
      </c>
      <c r="I79" s="15">
        <v>0.6</v>
      </c>
      <c r="J79" s="15">
        <v>0.94</v>
      </c>
      <c r="K79" s="15">
        <v>0.37</v>
      </c>
      <c r="L79" s="15">
        <v>1.91</v>
      </c>
      <c r="M79" s="23">
        <v>3.69</v>
      </c>
      <c r="N79" s="15">
        <v>2.82</v>
      </c>
      <c r="O79" s="15">
        <v>4.04</v>
      </c>
      <c r="P79" s="15">
        <v>2.1</v>
      </c>
      <c r="Q79" s="15">
        <v>0</v>
      </c>
      <c r="R79" s="15">
        <v>2.36</v>
      </c>
      <c r="S79" s="15">
        <v>4.38</v>
      </c>
      <c r="T79" s="15">
        <v>0.72</v>
      </c>
      <c r="U79" s="15">
        <v>32.700000000000003</v>
      </c>
      <c r="V79" s="15">
        <v>2.39</v>
      </c>
      <c r="W79" s="15">
        <v>1.35</v>
      </c>
      <c r="X79" s="15">
        <v>0.49</v>
      </c>
      <c r="Y79" s="15">
        <v>2.2799999999999989</v>
      </c>
      <c r="Z79" s="15">
        <v>16.059999999999999</v>
      </c>
      <c r="AA79" s="15">
        <f>LARGE(VendorShare[[#This Row],[Alcatel]:[ZTE]],1)</f>
        <v>32.700000000000003</v>
      </c>
      <c r="AB79" s="15">
        <f>LARGE(VendorShare[[#This Row],[Alcatel]:[ZTE]],2)</f>
        <v>19.12</v>
      </c>
      <c r="AC79" s="15">
        <f>LARGE(VendorShare[[#This Row],[Alcatel]:[ZTE]],3)</f>
        <v>4.38</v>
      </c>
      <c r="AD79" s="15">
        <f>LARGE(VendorShare[[#This Row],[Alcatel]:[ZTE]],4)</f>
        <v>4.04</v>
      </c>
      <c r="AE79" s="15">
        <f>LARGE(VendorShare[[#This Row],[Alcatel]:[ZTE]],5)</f>
        <v>3.69</v>
      </c>
      <c r="AF79" s="15" t="str">
        <f>INDEX(Vendors,MATCH(VendorShare[[#This Row],[Large 1]],$E79:$X79,0))</f>
        <v>Samsung</v>
      </c>
      <c r="AG79" s="15" t="str">
        <f>INDEX(Vendors,MATCH(VendorShare[[#This Row],[Large 2]],$E79:$X79,0))</f>
        <v>Apple</v>
      </c>
      <c r="AH79" s="15" t="str">
        <f>INDEX(Vendors,MATCH(VendorShare[[#This Row],[Large 3]],$E79:$X79,0))</f>
        <v>Nokia</v>
      </c>
      <c r="AI79" s="15" t="str">
        <f>INDEX(Vendors,MATCH(VendorShare[[#This Row],[Large 4]],$E79:$X79,0))</f>
        <v>LG</v>
      </c>
      <c r="AJ79" s="15" t="str">
        <f>INDEX(Vendors,MATCH(VendorShare[[#This Row],[Large 5]],$E79:$X79,0))</f>
        <v>Huawei</v>
      </c>
    </row>
    <row r="80" spans="2:36" x14ac:dyDescent="0.2">
      <c r="B80" s="15" t="s">
        <v>98</v>
      </c>
      <c r="C80" s="16">
        <f t="shared" si="2"/>
        <v>2016</v>
      </c>
      <c r="D80" s="18" t="str">
        <f t="shared" si="3"/>
        <v>Nov</v>
      </c>
      <c r="E80" s="15">
        <v>0.44</v>
      </c>
      <c r="F80" s="15">
        <v>18.850000000000001</v>
      </c>
      <c r="G80" s="15">
        <v>1.1399999999999999</v>
      </c>
      <c r="H80" s="15">
        <v>0.91</v>
      </c>
      <c r="I80" s="15">
        <v>0.56000000000000005</v>
      </c>
      <c r="J80" s="15">
        <v>1.04</v>
      </c>
      <c r="K80" s="15">
        <v>0.39</v>
      </c>
      <c r="L80" s="15">
        <v>1.79</v>
      </c>
      <c r="M80" s="23">
        <v>3.63</v>
      </c>
      <c r="N80" s="15">
        <v>2.82</v>
      </c>
      <c r="O80" s="15">
        <v>4.0599999999999996</v>
      </c>
      <c r="P80" s="15">
        <v>1.97</v>
      </c>
      <c r="Q80" s="15">
        <v>0</v>
      </c>
      <c r="R80" s="15">
        <v>2.2799999999999998</v>
      </c>
      <c r="S80" s="15">
        <v>3.84</v>
      </c>
      <c r="T80" s="15">
        <v>1.36</v>
      </c>
      <c r="U80" s="15">
        <v>34.090000000000003</v>
      </c>
      <c r="V80" s="15">
        <v>2.37</v>
      </c>
      <c r="W80" s="15">
        <v>1.87</v>
      </c>
      <c r="X80" s="15">
        <v>0.57999999999999996</v>
      </c>
      <c r="Y80" s="15">
        <v>4.1899999999999995</v>
      </c>
      <c r="Z80" s="15">
        <v>11.81</v>
      </c>
      <c r="AA80" s="15">
        <f>LARGE(VendorShare[[#This Row],[Alcatel]:[ZTE]],1)</f>
        <v>34.090000000000003</v>
      </c>
      <c r="AB80" s="15">
        <f>LARGE(VendorShare[[#This Row],[Alcatel]:[ZTE]],2)</f>
        <v>18.850000000000001</v>
      </c>
      <c r="AC80" s="15">
        <f>LARGE(VendorShare[[#This Row],[Alcatel]:[ZTE]],3)</f>
        <v>4.0599999999999996</v>
      </c>
      <c r="AD80" s="15">
        <f>LARGE(VendorShare[[#This Row],[Alcatel]:[ZTE]],4)</f>
        <v>3.84</v>
      </c>
      <c r="AE80" s="15">
        <f>LARGE(VendorShare[[#This Row],[Alcatel]:[ZTE]],5)</f>
        <v>3.63</v>
      </c>
      <c r="AF80" s="15" t="str">
        <f>INDEX(Vendors,MATCH(VendorShare[[#This Row],[Large 1]],$E80:$X80,0))</f>
        <v>Samsung</v>
      </c>
      <c r="AG80" s="15" t="str">
        <f>INDEX(Vendors,MATCH(VendorShare[[#This Row],[Large 2]],$E80:$X80,0))</f>
        <v>Apple</v>
      </c>
      <c r="AH80" s="15" t="str">
        <f>INDEX(Vendors,MATCH(VendorShare[[#This Row],[Large 3]],$E80:$X80,0))</f>
        <v>LG</v>
      </c>
      <c r="AI80" s="15" t="str">
        <f>INDEX(Vendors,MATCH(VendorShare[[#This Row],[Large 4]],$E80:$X80,0))</f>
        <v>Nokia</v>
      </c>
      <c r="AJ80" s="15" t="str">
        <f>INDEX(Vendors,MATCH(VendorShare[[#This Row],[Large 5]],$E80:$X80,0))</f>
        <v>Huawei</v>
      </c>
    </row>
    <row r="81" spans="2:36" x14ac:dyDescent="0.2">
      <c r="B81" s="15" t="s">
        <v>99</v>
      </c>
      <c r="C81" s="16">
        <f t="shared" si="2"/>
        <v>2016</v>
      </c>
      <c r="D81" s="18" t="str">
        <f t="shared" si="3"/>
        <v>Dec</v>
      </c>
      <c r="E81" s="15">
        <v>0.56000000000000005</v>
      </c>
      <c r="F81" s="15">
        <v>18.89</v>
      </c>
      <c r="G81" s="15">
        <v>1.17</v>
      </c>
      <c r="H81" s="15">
        <v>1.1000000000000001</v>
      </c>
      <c r="I81" s="15">
        <v>0.46</v>
      </c>
      <c r="J81" s="15">
        <v>0.97</v>
      </c>
      <c r="K81" s="15">
        <v>0.39</v>
      </c>
      <c r="L81" s="15">
        <v>1.74</v>
      </c>
      <c r="M81" s="23">
        <v>3.68</v>
      </c>
      <c r="N81" s="15">
        <v>2.91</v>
      </c>
      <c r="O81" s="15">
        <v>3.89</v>
      </c>
      <c r="P81" s="15">
        <v>2.0299999999999998</v>
      </c>
      <c r="Q81" s="15">
        <v>0</v>
      </c>
      <c r="R81" s="15">
        <v>2.19</v>
      </c>
      <c r="S81" s="15">
        <v>3.57</v>
      </c>
      <c r="T81" s="15">
        <v>1.63</v>
      </c>
      <c r="U81" s="15">
        <v>33.630000000000003</v>
      </c>
      <c r="V81" s="15">
        <v>2.39</v>
      </c>
      <c r="W81" s="15">
        <v>2.11</v>
      </c>
      <c r="X81" s="15">
        <v>0.62</v>
      </c>
      <c r="Y81" s="15">
        <v>5.7399999999999993</v>
      </c>
      <c r="Z81" s="15">
        <v>10.31</v>
      </c>
      <c r="AA81" s="15">
        <f>LARGE(VendorShare[[#This Row],[Alcatel]:[ZTE]],1)</f>
        <v>33.630000000000003</v>
      </c>
      <c r="AB81" s="15">
        <f>LARGE(VendorShare[[#This Row],[Alcatel]:[ZTE]],2)</f>
        <v>18.89</v>
      </c>
      <c r="AC81" s="15">
        <f>LARGE(VendorShare[[#This Row],[Alcatel]:[ZTE]],3)</f>
        <v>3.89</v>
      </c>
      <c r="AD81" s="15">
        <f>LARGE(VendorShare[[#This Row],[Alcatel]:[ZTE]],4)</f>
        <v>3.68</v>
      </c>
      <c r="AE81" s="15">
        <f>LARGE(VendorShare[[#This Row],[Alcatel]:[ZTE]],5)</f>
        <v>3.57</v>
      </c>
      <c r="AF81" s="15" t="str">
        <f>INDEX(Vendors,MATCH(VendorShare[[#This Row],[Large 1]],$E81:$X81,0))</f>
        <v>Samsung</v>
      </c>
      <c r="AG81" s="15" t="str">
        <f>INDEX(Vendors,MATCH(VendorShare[[#This Row],[Large 2]],$E81:$X81,0))</f>
        <v>Apple</v>
      </c>
      <c r="AH81" s="15" t="str">
        <f>INDEX(Vendors,MATCH(VendorShare[[#This Row],[Large 3]],$E81:$X81,0))</f>
        <v>LG</v>
      </c>
      <c r="AI81" s="15" t="str">
        <f>INDEX(Vendors,MATCH(VendorShare[[#This Row],[Large 4]],$E81:$X81,0))</f>
        <v>Huawei</v>
      </c>
      <c r="AJ81" s="15" t="str">
        <f>INDEX(Vendors,MATCH(VendorShare[[#This Row],[Large 5]],$E81:$X81,0))</f>
        <v>Nokia</v>
      </c>
    </row>
    <row r="82" spans="2:36" x14ac:dyDescent="0.2">
      <c r="B82" s="15" t="s">
        <v>100</v>
      </c>
      <c r="C82" s="16">
        <f t="shared" si="2"/>
        <v>2017</v>
      </c>
      <c r="D82" s="18" t="str">
        <f t="shared" si="3"/>
        <v>Jan</v>
      </c>
      <c r="E82" s="15">
        <v>0.56000000000000005</v>
      </c>
      <c r="F82" s="15">
        <v>19.73</v>
      </c>
      <c r="G82" s="15">
        <v>1.23</v>
      </c>
      <c r="H82" s="15">
        <v>1.32</v>
      </c>
      <c r="I82" s="15">
        <v>0.45</v>
      </c>
      <c r="J82" s="15">
        <v>0.98</v>
      </c>
      <c r="K82" s="15">
        <v>0.38</v>
      </c>
      <c r="L82" s="15">
        <v>1.66</v>
      </c>
      <c r="M82" s="23">
        <v>3.78</v>
      </c>
      <c r="N82" s="15">
        <v>2.92</v>
      </c>
      <c r="O82" s="15">
        <v>3.87</v>
      </c>
      <c r="P82" s="15">
        <v>1.83</v>
      </c>
      <c r="Q82" s="15">
        <v>0</v>
      </c>
      <c r="R82" s="15">
        <v>2.12</v>
      </c>
      <c r="S82" s="15">
        <v>3.41</v>
      </c>
      <c r="T82" s="15">
        <v>1.9</v>
      </c>
      <c r="U82" s="15">
        <v>33.71</v>
      </c>
      <c r="V82" s="15">
        <v>2.2999999999999998</v>
      </c>
      <c r="W82" s="15">
        <v>2.16</v>
      </c>
      <c r="X82" s="15">
        <v>0.63</v>
      </c>
      <c r="Y82" s="15">
        <v>6.27</v>
      </c>
      <c r="Z82" s="15">
        <v>8.7799999999999994</v>
      </c>
      <c r="AA82" s="15">
        <f>LARGE(VendorShare[[#This Row],[Alcatel]:[ZTE]],1)</f>
        <v>33.71</v>
      </c>
      <c r="AB82" s="15">
        <f>LARGE(VendorShare[[#This Row],[Alcatel]:[ZTE]],2)</f>
        <v>19.73</v>
      </c>
      <c r="AC82" s="15">
        <f>LARGE(VendorShare[[#This Row],[Alcatel]:[ZTE]],3)</f>
        <v>3.87</v>
      </c>
      <c r="AD82" s="15">
        <f>LARGE(VendorShare[[#This Row],[Alcatel]:[ZTE]],4)</f>
        <v>3.78</v>
      </c>
      <c r="AE82" s="15">
        <f>LARGE(VendorShare[[#This Row],[Alcatel]:[ZTE]],5)</f>
        <v>3.41</v>
      </c>
      <c r="AF82" s="15" t="str">
        <f>INDEX(Vendors,MATCH(VendorShare[[#This Row],[Large 1]],$E82:$X82,0))</f>
        <v>Samsung</v>
      </c>
      <c r="AG82" s="15" t="str">
        <f>INDEX(Vendors,MATCH(VendorShare[[#This Row],[Large 2]],$E82:$X82,0))</f>
        <v>Apple</v>
      </c>
      <c r="AH82" s="15" t="str">
        <f>INDEX(Vendors,MATCH(VendorShare[[#This Row],[Large 3]],$E82:$X82,0))</f>
        <v>LG</v>
      </c>
      <c r="AI82" s="15" t="str">
        <f>INDEX(Vendors,MATCH(VendorShare[[#This Row],[Large 4]],$E82:$X82,0))</f>
        <v>Huawei</v>
      </c>
      <c r="AJ82" s="15" t="str">
        <f>INDEX(Vendors,MATCH(VendorShare[[#This Row],[Large 5]],$E82:$X82,0))</f>
        <v>Nokia</v>
      </c>
    </row>
    <row r="83" spans="2:36" x14ac:dyDescent="0.2">
      <c r="B83" s="15" t="s">
        <v>101</v>
      </c>
      <c r="C83" s="16">
        <f t="shared" si="2"/>
        <v>2017</v>
      </c>
      <c r="D83" s="18" t="str">
        <f t="shared" si="3"/>
        <v>Feb</v>
      </c>
      <c r="E83" s="15">
        <v>0.59</v>
      </c>
      <c r="F83" s="15">
        <v>19.45</v>
      </c>
      <c r="G83" s="15">
        <v>1.25</v>
      </c>
      <c r="H83" s="15">
        <v>1.49</v>
      </c>
      <c r="I83" s="15">
        <v>0.48</v>
      </c>
      <c r="J83" s="15">
        <v>0.9</v>
      </c>
      <c r="K83" s="15">
        <v>0.38</v>
      </c>
      <c r="L83" s="15">
        <v>1.64</v>
      </c>
      <c r="M83" s="23">
        <v>3.95</v>
      </c>
      <c r="N83" s="15">
        <v>3.08</v>
      </c>
      <c r="O83" s="15">
        <v>3.75</v>
      </c>
      <c r="P83" s="15">
        <v>1.76</v>
      </c>
      <c r="Q83" s="15">
        <v>7.0000000000000007E-2</v>
      </c>
      <c r="R83" s="15">
        <v>2.12</v>
      </c>
      <c r="S83" s="15">
        <v>3.29</v>
      </c>
      <c r="T83" s="15">
        <v>2.14</v>
      </c>
      <c r="U83" s="15">
        <v>33.11</v>
      </c>
      <c r="V83" s="15">
        <v>2.2200000000000002</v>
      </c>
      <c r="W83" s="15">
        <v>2.39</v>
      </c>
      <c r="X83" s="15">
        <v>0.62</v>
      </c>
      <c r="Y83" s="15">
        <v>7.0999999999999979</v>
      </c>
      <c r="Z83" s="15">
        <v>8.2200000000000006</v>
      </c>
      <c r="AA83" s="15">
        <f>LARGE(VendorShare[[#This Row],[Alcatel]:[ZTE]],1)</f>
        <v>33.11</v>
      </c>
      <c r="AB83" s="15">
        <f>LARGE(VendorShare[[#This Row],[Alcatel]:[ZTE]],2)</f>
        <v>19.45</v>
      </c>
      <c r="AC83" s="15">
        <f>LARGE(VendorShare[[#This Row],[Alcatel]:[ZTE]],3)</f>
        <v>3.95</v>
      </c>
      <c r="AD83" s="15">
        <f>LARGE(VendorShare[[#This Row],[Alcatel]:[ZTE]],4)</f>
        <v>3.75</v>
      </c>
      <c r="AE83" s="15">
        <f>LARGE(VendorShare[[#This Row],[Alcatel]:[ZTE]],5)</f>
        <v>3.29</v>
      </c>
      <c r="AF83" s="15" t="str">
        <f>INDEX(Vendors,MATCH(VendorShare[[#This Row],[Large 1]],$E83:$X83,0))</f>
        <v>Samsung</v>
      </c>
      <c r="AG83" s="15" t="str">
        <f>INDEX(Vendors,MATCH(VendorShare[[#This Row],[Large 2]],$E83:$X83,0))</f>
        <v>Apple</v>
      </c>
      <c r="AH83" s="15" t="str">
        <f>INDEX(Vendors,MATCH(VendorShare[[#This Row],[Large 3]],$E83:$X83,0))</f>
        <v>Huawei</v>
      </c>
      <c r="AI83" s="15" t="str">
        <f>INDEX(Vendors,MATCH(VendorShare[[#This Row],[Large 4]],$E83:$X83,0))</f>
        <v>LG</v>
      </c>
      <c r="AJ83" s="15" t="str">
        <f>INDEX(Vendors,MATCH(VendorShare[[#This Row],[Large 5]],$E83:$X83,0))</f>
        <v>Nokia</v>
      </c>
    </row>
    <row r="84" spans="2:36" x14ac:dyDescent="0.2">
      <c r="B84" s="15" t="s">
        <v>102</v>
      </c>
      <c r="C84" s="16">
        <f t="shared" si="2"/>
        <v>2017</v>
      </c>
      <c r="D84" s="18" t="str">
        <f t="shared" si="3"/>
        <v>Mar</v>
      </c>
      <c r="E84" s="15">
        <v>0.57999999999999996</v>
      </c>
      <c r="F84" s="15">
        <v>19.5</v>
      </c>
      <c r="G84" s="15">
        <v>1.27</v>
      </c>
      <c r="H84" s="15">
        <v>1.63</v>
      </c>
      <c r="I84" s="15">
        <v>0.3901</v>
      </c>
      <c r="J84" s="15">
        <v>0.93</v>
      </c>
      <c r="K84" s="15">
        <v>0.39</v>
      </c>
      <c r="L84" s="15">
        <v>1.6</v>
      </c>
      <c r="M84" s="23">
        <v>3.95</v>
      </c>
      <c r="N84" s="15">
        <v>3.11</v>
      </c>
      <c r="O84" s="15">
        <v>3.72</v>
      </c>
      <c r="P84" s="15">
        <v>1.77</v>
      </c>
      <c r="Q84" s="15">
        <v>0.12</v>
      </c>
      <c r="R84" s="15">
        <v>2.13</v>
      </c>
      <c r="S84" s="15">
        <v>2.97</v>
      </c>
      <c r="T84" s="15">
        <v>2.34</v>
      </c>
      <c r="U84" s="15">
        <v>33.159999999999997</v>
      </c>
      <c r="V84" s="15">
        <v>2.1301000000000001</v>
      </c>
      <c r="W84" s="15">
        <v>2.59</v>
      </c>
      <c r="X84" s="15">
        <v>0.63</v>
      </c>
      <c r="Y84" s="15">
        <v>6.9599999999999982</v>
      </c>
      <c r="Z84" s="15">
        <v>8.1300000000000008</v>
      </c>
      <c r="AA84" s="15">
        <f>LARGE(VendorShare[[#This Row],[Alcatel]:[ZTE]],1)</f>
        <v>33.159999999999997</v>
      </c>
      <c r="AB84" s="15">
        <f>LARGE(VendorShare[[#This Row],[Alcatel]:[ZTE]],2)</f>
        <v>19.5</v>
      </c>
      <c r="AC84" s="15">
        <f>LARGE(VendorShare[[#This Row],[Alcatel]:[ZTE]],3)</f>
        <v>3.95</v>
      </c>
      <c r="AD84" s="15">
        <f>LARGE(VendorShare[[#This Row],[Alcatel]:[ZTE]],4)</f>
        <v>3.72</v>
      </c>
      <c r="AE84" s="15">
        <f>LARGE(VendorShare[[#This Row],[Alcatel]:[ZTE]],5)</f>
        <v>3.11</v>
      </c>
      <c r="AF84" s="15" t="str">
        <f>INDEX(Vendors,MATCH(VendorShare[[#This Row],[Large 1]],$E84:$X84,0))</f>
        <v>Samsung</v>
      </c>
      <c r="AG84" s="15" t="str">
        <f>INDEX(Vendors,MATCH(VendorShare[[#This Row],[Large 2]],$E84:$X84,0))</f>
        <v>Apple</v>
      </c>
      <c r="AH84" s="15" t="str">
        <f>INDEX(Vendors,MATCH(VendorShare[[#This Row],[Large 3]],$E84:$X84,0))</f>
        <v>Huawei</v>
      </c>
      <c r="AI84" s="15" t="str">
        <f>INDEX(Vendors,MATCH(VendorShare[[#This Row],[Large 4]],$E84:$X84,0))</f>
        <v>LG</v>
      </c>
      <c r="AJ84" s="15" t="str">
        <f>INDEX(Vendors,MATCH(VendorShare[[#This Row],[Large 5]],$E84:$X84,0))</f>
        <v>Lenovo</v>
      </c>
    </row>
    <row r="85" spans="2:36" x14ac:dyDescent="0.2">
      <c r="B85" s="15" t="s">
        <v>103</v>
      </c>
      <c r="C85" s="16">
        <f t="shared" si="2"/>
        <v>2017</v>
      </c>
      <c r="D85" s="18" t="str">
        <f t="shared" si="3"/>
        <v>Apr</v>
      </c>
      <c r="E85" s="15">
        <v>0.57999999999999996</v>
      </c>
      <c r="F85" s="15">
        <v>19.87</v>
      </c>
      <c r="G85" s="15">
        <v>1.29</v>
      </c>
      <c r="H85" s="15">
        <v>1.66</v>
      </c>
      <c r="I85" s="15">
        <v>0.35</v>
      </c>
      <c r="J85" s="15">
        <v>0.92</v>
      </c>
      <c r="K85" s="15">
        <v>0.36</v>
      </c>
      <c r="L85" s="15">
        <v>1.56</v>
      </c>
      <c r="M85" s="23">
        <v>4.1500000000000004</v>
      </c>
      <c r="N85" s="15">
        <v>3.07</v>
      </c>
      <c r="O85" s="15">
        <v>3.64</v>
      </c>
      <c r="P85" s="15">
        <v>1.62</v>
      </c>
      <c r="Q85" s="15">
        <v>0.25</v>
      </c>
      <c r="R85" s="15">
        <v>2.11</v>
      </c>
      <c r="S85" s="15">
        <v>2.69</v>
      </c>
      <c r="T85" s="15">
        <v>2.5099999999999998</v>
      </c>
      <c r="U85" s="15">
        <v>33.020000000000003</v>
      </c>
      <c r="V85" s="15">
        <v>2.1101000000000001</v>
      </c>
      <c r="W85" s="15">
        <v>2.77</v>
      </c>
      <c r="X85" s="15">
        <v>0.64</v>
      </c>
      <c r="Y85" s="15">
        <v>7.04</v>
      </c>
      <c r="Z85" s="15">
        <v>7.79</v>
      </c>
      <c r="AA85" s="15">
        <f>LARGE(VendorShare[[#This Row],[Alcatel]:[ZTE]],1)</f>
        <v>33.020000000000003</v>
      </c>
      <c r="AB85" s="15">
        <f>LARGE(VendorShare[[#This Row],[Alcatel]:[ZTE]],2)</f>
        <v>19.87</v>
      </c>
      <c r="AC85" s="15">
        <f>LARGE(VendorShare[[#This Row],[Alcatel]:[ZTE]],3)</f>
        <v>4.1500000000000004</v>
      </c>
      <c r="AD85" s="15">
        <f>LARGE(VendorShare[[#This Row],[Alcatel]:[ZTE]],4)</f>
        <v>3.64</v>
      </c>
      <c r="AE85" s="15">
        <f>LARGE(VendorShare[[#This Row],[Alcatel]:[ZTE]],5)</f>
        <v>3.07</v>
      </c>
      <c r="AF85" s="15" t="str">
        <f>INDEX(Vendors,MATCH(VendorShare[[#This Row],[Large 1]],$E85:$X85,0))</f>
        <v>Samsung</v>
      </c>
      <c r="AG85" s="15" t="str">
        <f>INDEX(Vendors,MATCH(VendorShare[[#This Row],[Large 2]],$E85:$X85,0))</f>
        <v>Apple</v>
      </c>
      <c r="AH85" s="15" t="str">
        <f>INDEX(Vendors,MATCH(VendorShare[[#This Row],[Large 3]],$E85:$X85,0))</f>
        <v>Huawei</v>
      </c>
      <c r="AI85" s="15" t="str">
        <f>INDEX(Vendors,MATCH(VendorShare[[#This Row],[Large 4]],$E85:$X85,0))</f>
        <v>LG</v>
      </c>
      <c r="AJ85" s="15" t="str">
        <f>INDEX(Vendors,MATCH(VendorShare[[#This Row],[Large 5]],$E85:$X85,0))</f>
        <v>Lenovo</v>
      </c>
    </row>
    <row r="86" spans="2:36" x14ac:dyDescent="0.2">
      <c r="B86" s="15" t="s">
        <v>104</v>
      </c>
      <c r="C86" s="16">
        <f t="shared" si="2"/>
        <v>2017</v>
      </c>
      <c r="D86" s="18" t="str">
        <f t="shared" si="3"/>
        <v>May</v>
      </c>
      <c r="E86" s="15">
        <v>0.56999999999999995</v>
      </c>
      <c r="F86" s="15">
        <v>19.32</v>
      </c>
      <c r="G86" s="15">
        <v>1.32</v>
      </c>
      <c r="H86" s="15">
        <v>1.74</v>
      </c>
      <c r="I86" s="15">
        <v>0.34</v>
      </c>
      <c r="J86" s="15">
        <v>0.84</v>
      </c>
      <c r="K86" s="15">
        <v>0.35</v>
      </c>
      <c r="L86" s="15">
        <v>1.49</v>
      </c>
      <c r="M86" s="23">
        <v>4.37</v>
      </c>
      <c r="N86" s="15">
        <v>3.07</v>
      </c>
      <c r="O86" s="15">
        <v>3.58</v>
      </c>
      <c r="P86" s="15">
        <v>1.54</v>
      </c>
      <c r="Q86" s="15">
        <v>0.43</v>
      </c>
      <c r="R86" s="15">
        <v>2.1</v>
      </c>
      <c r="S86" s="15">
        <v>2.7</v>
      </c>
      <c r="T86" s="15">
        <v>2.83</v>
      </c>
      <c r="U86" s="15">
        <v>33.17</v>
      </c>
      <c r="V86" s="15">
        <v>2.04</v>
      </c>
      <c r="W86" s="15">
        <v>3.06</v>
      </c>
      <c r="X86" s="15">
        <v>0.64</v>
      </c>
      <c r="Y86" s="15">
        <v>6.9300000000000006</v>
      </c>
      <c r="Z86" s="15">
        <v>7.56</v>
      </c>
      <c r="AA86" s="15">
        <f>LARGE(VendorShare[[#This Row],[Alcatel]:[ZTE]],1)</f>
        <v>33.17</v>
      </c>
      <c r="AB86" s="15">
        <f>LARGE(VendorShare[[#This Row],[Alcatel]:[ZTE]],2)</f>
        <v>19.32</v>
      </c>
      <c r="AC86" s="15">
        <f>LARGE(VendorShare[[#This Row],[Alcatel]:[ZTE]],3)</f>
        <v>4.37</v>
      </c>
      <c r="AD86" s="15">
        <f>LARGE(VendorShare[[#This Row],[Alcatel]:[ZTE]],4)</f>
        <v>3.58</v>
      </c>
      <c r="AE86" s="15">
        <f>LARGE(VendorShare[[#This Row],[Alcatel]:[ZTE]],5)</f>
        <v>3.07</v>
      </c>
      <c r="AF86" s="15" t="str">
        <f>INDEX(Vendors,MATCH(VendorShare[[#This Row],[Large 1]],$E86:$X86,0))</f>
        <v>Samsung</v>
      </c>
      <c r="AG86" s="15" t="str">
        <f>INDEX(Vendors,MATCH(VendorShare[[#This Row],[Large 2]],$E86:$X86,0))</f>
        <v>Apple</v>
      </c>
      <c r="AH86" s="15" t="str">
        <f>INDEX(Vendors,MATCH(VendorShare[[#This Row],[Large 3]],$E86:$X86,0))</f>
        <v>Huawei</v>
      </c>
      <c r="AI86" s="15" t="str">
        <f>INDEX(Vendors,MATCH(VendorShare[[#This Row],[Large 4]],$E86:$X86,0))</f>
        <v>LG</v>
      </c>
      <c r="AJ86" s="15" t="str">
        <f>INDEX(Vendors,MATCH(VendorShare[[#This Row],[Large 5]],$E86:$X86,0))</f>
        <v>Lenovo</v>
      </c>
    </row>
    <row r="87" spans="2:36" x14ac:dyDescent="0.2">
      <c r="B87" s="15" t="s">
        <v>105</v>
      </c>
      <c r="C87" s="16">
        <f t="shared" si="2"/>
        <v>2017</v>
      </c>
      <c r="D87" s="18" t="str">
        <f t="shared" si="3"/>
        <v>Jun</v>
      </c>
      <c r="E87" s="15">
        <v>0.57999999999999996</v>
      </c>
      <c r="F87" s="15">
        <v>19.350000000000001</v>
      </c>
      <c r="G87" s="15">
        <v>1.29</v>
      </c>
      <c r="H87" s="15">
        <v>1.71</v>
      </c>
      <c r="I87" s="15">
        <v>0.3</v>
      </c>
      <c r="J87" s="15">
        <v>0.8</v>
      </c>
      <c r="K87" s="15">
        <v>0.34</v>
      </c>
      <c r="L87" s="15">
        <v>1.46</v>
      </c>
      <c r="M87" s="23">
        <v>4.4800000000000004</v>
      </c>
      <c r="N87" s="15">
        <v>3.09</v>
      </c>
      <c r="O87" s="15">
        <v>3.65</v>
      </c>
      <c r="P87" s="15">
        <v>1.48</v>
      </c>
      <c r="Q87" s="15">
        <v>0.62</v>
      </c>
      <c r="R87" s="15">
        <v>2.11</v>
      </c>
      <c r="S87" s="15">
        <v>2.5</v>
      </c>
      <c r="T87" s="15">
        <v>2.97</v>
      </c>
      <c r="U87" s="15">
        <v>33.1</v>
      </c>
      <c r="V87" s="15">
        <v>1.99</v>
      </c>
      <c r="W87" s="15">
        <v>3.28</v>
      </c>
      <c r="X87" s="15">
        <v>0.66</v>
      </c>
      <c r="Y87" s="15">
        <v>6.84</v>
      </c>
      <c r="Z87" s="15">
        <v>7.37</v>
      </c>
      <c r="AA87" s="15">
        <f>LARGE(VendorShare[[#This Row],[Alcatel]:[ZTE]],1)</f>
        <v>33.1</v>
      </c>
      <c r="AB87" s="15">
        <f>LARGE(VendorShare[[#This Row],[Alcatel]:[ZTE]],2)</f>
        <v>19.350000000000001</v>
      </c>
      <c r="AC87" s="15">
        <f>LARGE(VendorShare[[#This Row],[Alcatel]:[ZTE]],3)</f>
        <v>4.4800000000000004</v>
      </c>
      <c r="AD87" s="15">
        <f>LARGE(VendorShare[[#This Row],[Alcatel]:[ZTE]],4)</f>
        <v>3.65</v>
      </c>
      <c r="AE87" s="15">
        <f>LARGE(VendorShare[[#This Row],[Alcatel]:[ZTE]],5)</f>
        <v>3.28</v>
      </c>
      <c r="AF87" s="15" t="str">
        <f>INDEX(Vendors,MATCH(VendorShare[[#This Row],[Large 1]],$E87:$X87,0))</f>
        <v>Samsung</v>
      </c>
      <c r="AG87" s="15" t="str">
        <f>INDEX(Vendors,MATCH(VendorShare[[#This Row],[Large 2]],$E87:$X87,0))</f>
        <v>Apple</v>
      </c>
      <c r="AH87" s="15" t="str">
        <f>INDEX(Vendors,MATCH(VendorShare[[#This Row],[Large 3]],$E87:$X87,0))</f>
        <v>Huawei</v>
      </c>
      <c r="AI87" s="15" t="str">
        <f>INDEX(Vendors,MATCH(VendorShare[[#This Row],[Large 4]],$E87:$X87,0))</f>
        <v>LG</v>
      </c>
      <c r="AJ87" s="15" t="str">
        <f>INDEX(Vendors,MATCH(VendorShare[[#This Row],[Large 5]],$E87:$X87,0))</f>
        <v>Xiaomi</v>
      </c>
    </row>
    <row r="88" spans="2:36" x14ac:dyDescent="0.2">
      <c r="B88" s="15" t="s">
        <v>106</v>
      </c>
      <c r="C88" s="16">
        <f t="shared" si="2"/>
        <v>2017</v>
      </c>
      <c r="D88" s="18" t="str">
        <f t="shared" si="3"/>
        <v>Jul</v>
      </c>
      <c r="E88" s="15">
        <v>0.56999999999999995</v>
      </c>
      <c r="F88" s="15">
        <v>18.78</v>
      </c>
      <c r="G88" s="15">
        <v>1.29</v>
      </c>
      <c r="H88" s="15">
        <v>1.63</v>
      </c>
      <c r="I88" s="15">
        <v>0.3</v>
      </c>
      <c r="J88" s="15">
        <v>0.8</v>
      </c>
      <c r="K88" s="15">
        <v>0.34</v>
      </c>
      <c r="L88" s="15">
        <v>1.41</v>
      </c>
      <c r="M88" s="23">
        <v>4.5599999999999996</v>
      </c>
      <c r="N88" s="15">
        <v>3.09</v>
      </c>
      <c r="O88" s="15">
        <v>3.69</v>
      </c>
      <c r="P88" s="15">
        <v>1.37</v>
      </c>
      <c r="Q88" s="15">
        <v>0.78</v>
      </c>
      <c r="R88" s="15">
        <v>2.19</v>
      </c>
      <c r="S88" s="15">
        <v>2.42</v>
      </c>
      <c r="T88" s="15">
        <v>3.06</v>
      </c>
      <c r="U88" s="15">
        <v>33.4</v>
      </c>
      <c r="V88" s="15">
        <v>1.93</v>
      </c>
      <c r="W88" s="15">
        <v>3.55</v>
      </c>
      <c r="X88" s="15">
        <v>0.64</v>
      </c>
      <c r="Y88" s="15">
        <v>6.629999999999999</v>
      </c>
      <c r="Z88" s="15">
        <v>7.59</v>
      </c>
      <c r="AA88" s="15">
        <f>LARGE(VendorShare[[#This Row],[Alcatel]:[ZTE]],1)</f>
        <v>33.4</v>
      </c>
      <c r="AB88" s="15">
        <f>LARGE(VendorShare[[#This Row],[Alcatel]:[ZTE]],2)</f>
        <v>18.78</v>
      </c>
      <c r="AC88" s="15">
        <f>LARGE(VendorShare[[#This Row],[Alcatel]:[ZTE]],3)</f>
        <v>4.5599999999999996</v>
      </c>
      <c r="AD88" s="15">
        <f>LARGE(VendorShare[[#This Row],[Alcatel]:[ZTE]],4)</f>
        <v>3.69</v>
      </c>
      <c r="AE88" s="15">
        <f>LARGE(VendorShare[[#This Row],[Alcatel]:[ZTE]],5)</f>
        <v>3.55</v>
      </c>
      <c r="AF88" s="15" t="str">
        <f>INDEX(Vendors,MATCH(VendorShare[[#This Row],[Large 1]],$E88:$X88,0))</f>
        <v>Samsung</v>
      </c>
      <c r="AG88" s="15" t="str">
        <f>INDEX(Vendors,MATCH(VendorShare[[#This Row],[Large 2]],$E88:$X88,0))</f>
        <v>Apple</v>
      </c>
      <c r="AH88" s="15" t="str">
        <f>INDEX(Vendors,MATCH(VendorShare[[#This Row],[Large 3]],$E88:$X88,0))</f>
        <v>Huawei</v>
      </c>
      <c r="AI88" s="15" t="str">
        <f>INDEX(Vendors,MATCH(VendorShare[[#This Row],[Large 4]],$E88:$X88,0))</f>
        <v>LG</v>
      </c>
      <c r="AJ88" s="15" t="str">
        <f>INDEX(Vendors,MATCH(VendorShare[[#This Row],[Large 5]],$E88:$X88,0))</f>
        <v>Xiaomi</v>
      </c>
    </row>
    <row r="89" spans="2:36" x14ac:dyDescent="0.2">
      <c r="B89" s="15" t="s">
        <v>107</v>
      </c>
      <c r="C89" s="16">
        <f t="shared" si="2"/>
        <v>2017</v>
      </c>
      <c r="D89" s="18" t="str">
        <f t="shared" si="3"/>
        <v>Aug</v>
      </c>
      <c r="E89" s="15">
        <v>0.57999999999999996</v>
      </c>
      <c r="F89" s="15">
        <v>20.32</v>
      </c>
      <c r="G89" s="15">
        <v>1.2</v>
      </c>
      <c r="H89" s="15">
        <v>1.51</v>
      </c>
      <c r="I89" s="15">
        <v>0.28000000000000003</v>
      </c>
      <c r="J89" s="15">
        <v>0.8</v>
      </c>
      <c r="K89" s="15">
        <v>0.33</v>
      </c>
      <c r="L89" s="15">
        <v>1.38</v>
      </c>
      <c r="M89" s="23">
        <v>4.7</v>
      </c>
      <c r="N89" s="15">
        <v>2.91</v>
      </c>
      <c r="O89" s="15">
        <v>3.82</v>
      </c>
      <c r="P89" s="15">
        <v>1.23</v>
      </c>
      <c r="Q89" s="15">
        <v>0.9</v>
      </c>
      <c r="R89" s="15">
        <v>2.29</v>
      </c>
      <c r="S89" s="15">
        <v>2.2000000000000002</v>
      </c>
      <c r="T89" s="15">
        <v>2.98</v>
      </c>
      <c r="U89" s="15">
        <v>33.119999999999997</v>
      </c>
      <c r="V89" s="15">
        <v>1.86</v>
      </c>
      <c r="W89" s="15">
        <v>3.58</v>
      </c>
      <c r="X89" s="15">
        <v>0.66</v>
      </c>
      <c r="Y89" s="15">
        <v>6.3699999999999983</v>
      </c>
      <c r="Z89" s="15">
        <v>6.97</v>
      </c>
      <c r="AA89" s="15">
        <f>LARGE(VendorShare[[#This Row],[Alcatel]:[ZTE]],1)</f>
        <v>33.119999999999997</v>
      </c>
      <c r="AB89" s="15">
        <f>LARGE(VendorShare[[#This Row],[Alcatel]:[ZTE]],2)</f>
        <v>20.32</v>
      </c>
      <c r="AC89" s="15">
        <f>LARGE(VendorShare[[#This Row],[Alcatel]:[ZTE]],3)</f>
        <v>4.7</v>
      </c>
      <c r="AD89" s="15">
        <f>LARGE(VendorShare[[#This Row],[Alcatel]:[ZTE]],4)</f>
        <v>3.82</v>
      </c>
      <c r="AE89" s="15">
        <f>LARGE(VendorShare[[#This Row],[Alcatel]:[ZTE]],5)</f>
        <v>3.58</v>
      </c>
      <c r="AF89" s="15" t="str">
        <f>INDEX(Vendors,MATCH(VendorShare[[#This Row],[Large 1]],$E89:$X89,0))</f>
        <v>Samsung</v>
      </c>
      <c r="AG89" s="15" t="str">
        <f>INDEX(Vendors,MATCH(VendorShare[[#This Row],[Large 2]],$E89:$X89,0))</f>
        <v>Apple</v>
      </c>
      <c r="AH89" s="15" t="str">
        <f>INDEX(Vendors,MATCH(VendorShare[[#This Row],[Large 3]],$E89:$X89,0))</f>
        <v>Huawei</v>
      </c>
      <c r="AI89" s="15" t="str">
        <f>INDEX(Vendors,MATCH(VendorShare[[#This Row],[Large 4]],$E89:$X89,0))</f>
        <v>LG</v>
      </c>
      <c r="AJ89" s="15" t="str">
        <f>INDEX(Vendors,MATCH(VendorShare[[#This Row],[Large 5]],$E89:$X89,0))</f>
        <v>Xiaomi</v>
      </c>
    </row>
    <row r="90" spans="2:36" x14ac:dyDescent="0.2">
      <c r="B90" s="15" t="s">
        <v>108</v>
      </c>
      <c r="C90" s="16">
        <f t="shared" si="2"/>
        <v>2017</v>
      </c>
      <c r="D90" s="18" t="str">
        <f t="shared" si="3"/>
        <v>Sep</v>
      </c>
      <c r="E90" s="15">
        <v>0.61</v>
      </c>
      <c r="F90" s="15">
        <v>19.37</v>
      </c>
      <c r="G90" s="15">
        <v>1.21</v>
      </c>
      <c r="H90" s="15">
        <v>1.39</v>
      </c>
      <c r="I90" s="15">
        <v>0.27</v>
      </c>
      <c r="J90" s="15">
        <v>0.79</v>
      </c>
      <c r="K90" s="15">
        <v>0.31</v>
      </c>
      <c r="L90" s="15">
        <v>1.35</v>
      </c>
      <c r="M90" s="23">
        <v>4.8499999999999996</v>
      </c>
      <c r="N90" s="15">
        <v>2.86</v>
      </c>
      <c r="O90" s="15">
        <v>3.82</v>
      </c>
      <c r="P90" s="15">
        <v>1.17</v>
      </c>
      <c r="Q90" s="15">
        <v>0.97</v>
      </c>
      <c r="R90" s="15">
        <v>2.31</v>
      </c>
      <c r="S90" s="15">
        <v>2.0699999999999998</v>
      </c>
      <c r="T90" s="15">
        <v>3.02</v>
      </c>
      <c r="U90" s="15">
        <v>33.71</v>
      </c>
      <c r="V90" s="15">
        <v>1.88</v>
      </c>
      <c r="W90" s="15">
        <v>3.59</v>
      </c>
      <c r="X90" s="15">
        <v>0.66</v>
      </c>
      <c r="Y90" s="15">
        <v>6.35</v>
      </c>
      <c r="Z90" s="15">
        <v>7.42</v>
      </c>
      <c r="AA90" s="15">
        <f>LARGE(VendorShare[[#This Row],[Alcatel]:[ZTE]],1)</f>
        <v>33.71</v>
      </c>
      <c r="AB90" s="15">
        <f>LARGE(VendorShare[[#This Row],[Alcatel]:[ZTE]],2)</f>
        <v>19.37</v>
      </c>
      <c r="AC90" s="15">
        <f>LARGE(VendorShare[[#This Row],[Alcatel]:[ZTE]],3)</f>
        <v>4.8499999999999996</v>
      </c>
      <c r="AD90" s="15">
        <f>LARGE(VendorShare[[#This Row],[Alcatel]:[ZTE]],4)</f>
        <v>3.82</v>
      </c>
      <c r="AE90" s="15">
        <f>LARGE(VendorShare[[#This Row],[Alcatel]:[ZTE]],5)</f>
        <v>3.59</v>
      </c>
      <c r="AF90" s="15" t="str">
        <f>INDEX(Vendors,MATCH(VendorShare[[#This Row],[Large 1]],$E90:$X90,0))</f>
        <v>Samsung</v>
      </c>
      <c r="AG90" s="15" t="str">
        <f>INDEX(Vendors,MATCH(VendorShare[[#This Row],[Large 2]],$E90:$X90,0))</f>
        <v>Apple</v>
      </c>
      <c r="AH90" s="15" t="str">
        <f>INDEX(Vendors,MATCH(VendorShare[[#This Row],[Large 3]],$E90:$X90,0))</f>
        <v>Huawei</v>
      </c>
      <c r="AI90" s="15" t="str">
        <f>INDEX(Vendors,MATCH(VendorShare[[#This Row],[Large 4]],$E90:$X90,0))</f>
        <v>LG</v>
      </c>
      <c r="AJ90" s="15" t="str">
        <f>INDEX(Vendors,MATCH(VendorShare[[#This Row],[Large 5]],$E90:$X90,0))</f>
        <v>Xiaomi</v>
      </c>
    </row>
    <row r="91" spans="2:36" x14ac:dyDescent="0.2">
      <c r="B91" s="15" t="s">
        <v>109</v>
      </c>
      <c r="C91" s="16">
        <f t="shared" si="2"/>
        <v>2017</v>
      </c>
      <c r="D91" s="18" t="str">
        <f t="shared" si="3"/>
        <v>Oct</v>
      </c>
      <c r="E91" s="15">
        <v>0.56000000000000005</v>
      </c>
      <c r="F91" s="15">
        <v>19.989999999999998</v>
      </c>
      <c r="G91" s="15">
        <v>1.1599999999999999</v>
      </c>
      <c r="H91" s="15">
        <v>1.4</v>
      </c>
      <c r="I91" s="15">
        <v>0.26</v>
      </c>
      <c r="J91" s="15">
        <v>0.6</v>
      </c>
      <c r="K91" s="15">
        <v>0.32</v>
      </c>
      <c r="L91" s="15">
        <v>1.24</v>
      </c>
      <c r="M91" s="23">
        <v>5.0599999999999996</v>
      </c>
      <c r="N91" s="15">
        <v>2.79</v>
      </c>
      <c r="O91" s="15">
        <v>3.58</v>
      </c>
      <c r="P91" s="15">
        <v>1.1399999999999999</v>
      </c>
      <c r="Q91" s="15">
        <v>1.17</v>
      </c>
      <c r="R91" s="15">
        <v>2.41</v>
      </c>
      <c r="S91" s="15">
        <v>2.09</v>
      </c>
      <c r="T91" s="15">
        <v>3.28</v>
      </c>
      <c r="U91" s="15">
        <v>32.630000000000003</v>
      </c>
      <c r="V91" s="15">
        <v>1.82</v>
      </c>
      <c r="W91" s="15">
        <v>4</v>
      </c>
      <c r="X91" s="15">
        <v>0.64</v>
      </c>
      <c r="Y91" s="15">
        <v>6.3100000000000005</v>
      </c>
      <c r="Z91" s="15">
        <v>7.48</v>
      </c>
      <c r="AA91" s="15">
        <f>LARGE(VendorShare[[#This Row],[Alcatel]:[ZTE]],1)</f>
        <v>32.630000000000003</v>
      </c>
      <c r="AB91" s="15">
        <f>LARGE(VendorShare[[#This Row],[Alcatel]:[ZTE]],2)</f>
        <v>19.989999999999998</v>
      </c>
      <c r="AC91" s="15">
        <f>LARGE(VendorShare[[#This Row],[Alcatel]:[ZTE]],3)</f>
        <v>5.0599999999999996</v>
      </c>
      <c r="AD91" s="15">
        <f>LARGE(VendorShare[[#This Row],[Alcatel]:[ZTE]],4)</f>
        <v>4</v>
      </c>
      <c r="AE91" s="15">
        <f>LARGE(VendorShare[[#This Row],[Alcatel]:[ZTE]],5)</f>
        <v>3.58</v>
      </c>
      <c r="AF91" s="15" t="str">
        <f>INDEX(Vendors,MATCH(VendorShare[[#This Row],[Large 1]],$E91:$X91,0))</f>
        <v>Samsung</v>
      </c>
      <c r="AG91" s="15" t="str">
        <f>INDEX(Vendors,MATCH(VendorShare[[#This Row],[Large 2]],$E91:$X91,0))</f>
        <v>Apple</v>
      </c>
      <c r="AH91" s="15" t="str">
        <f>INDEX(Vendors,MATCH(VendorShare[[#This Row],[Large 3]],$E91:$X91,0))</f>
        <v>Huawei</v>
      </c>
      <c r="AI91" s="15" t="str">
        <f>INDEX(Vendors,MATCH(VendorShare[[#This Row],[Large 4]],$E91:$X91,0))</f>
        <v>Xiaomi</v>
      </c>
      <c r="AJ91" s="15" t="str">
        <f>INDEX(Vendors,MATCH(VendorShare[[#This Row],[Large 5]],$E91:$X91,0))</f>
        <v>LG</v>
      </c>
    </row>
    <row r="92" spans="2:36" x14ac:dyDescent="0.2">
      <c r="B92" s="15" t="s">
        <v>110</v>
      </c>
      <c r="C92" s="16">
        <f t="shared" si="2"/>
        <v>2017</v>
      </c>
      <c r="D92" s="18" t="str">
        <f t="shared" si="3"/>
        <v>Nov</v>
      </c>
      <c r="E92" s="15">
        <v>0.49</v>
      </c>
      <c r="F92" s="15">
        <v>20.34</v>
      </c>
      <c r="G92" s="15">
        <v>1.1299999999999999</v>
      </c>
      <c r="H92" s="15">
        <v>1.38</v>
      </c>
      <c r="I92" s="15">
        <v>0.22</v>
      </c>
      <c r="J92" s="15">
        <v>0.57999999999999996</v>
      </c>
      <c r="K92" s="15">
        <v>0.34</v>
      </c>
      <c r="L92" s="15">
        <v>1.23</v>
      </c>
      <c r="M92" s="23">
        <v>5.0599999999999996</v>
      </c>
      <c r="N92" s="15">
        <v>2.86</v>
      </c>
      <c r="O92" s="15">
        <v>3.52</v>
      </c>
      <c r="P92" s="15">
        <v>1.21</v>
      </c>
      <c r="Q92" s="15">
        <v>1.33</v>
      </c>
      <c r="R92" s="15">
        <v>2.54</v>
      </c>
      <c r="S92" s="15">
        <v>1.96</v>
      </c>
      <c r="T92" s="15">
        <v>3.34</v>
      </c>
      <c r="U92" s="15">
        <v>31.88</v>
      </c>
      <c r="V92" s="15">
        <v>1.78</v>
      </c>
      <c r="W92" s="15">
        <v>4.38</v>
      </c>
      <c r="X92" s="15">
        <v>0.63</v>
      </c>
      <c r="Y92" s="15">
        <v>6.3000000000000007</v>
      </c>
      <c r="Z92" s="15">
        <v>7.46</v>
      </c>
      <c r="AA92" s="15">
        <f>LARGE(VendorShare[[#This Row],[Alcatel]:[ZTE]],1)</f>
        <v>31.88</v>
      </c>
      <c r="AB92" s="15">
        <f>LARGE(VendorShare[[#This Row],[Alcatel]:[ZTE]],2)</f>
        <v>20.34</v>
      </c>
      <c r="AC92" s="15">
        <f>LARGE(VendorShare[[#This Row],[Alcatel]:[ZTE]],3)</f>
        <v>5.0599999999999996</v>
      </c>
      <c r="AD92" s="15">
        <f>LARGE(VendorShare[[#This Row],[Alcatel]:[ZTE]],4)</f>
        <v>4.38</v>
      </c>
      <c r="AE92" s="15">
        <f>LARGE(VendorShare[[#This Row],[Alcatel]:[ZTE]],5)</f>
        <v>3.52</v>
      </c>
      <c r="AF92" s="15" t="str">
        <f>INDEX(Vendors,MATCH(VendorShare[[#This Row],[Large 1]],$E92:$X92,0))</f>
        <v>Samsung</v>
      </c>
      <c r="AG92" s="15" t="str">
        <f>INDEX(Vendors,MATCH(VendorShare[[#This Row],[Large 2]],$E92:$X92,0))</f>
        <v>Apple</v>
      </c>
      <c r="AH92" s="15" t="str">
        <f>INDEX(Vendors,MATCH(VendorShare[[#This Row],[Large 3]],$E92:$X92,0))</f>
        <v>Huawei</v>
      </c>
      <c r="AI92" s="15" t="str">
        <f>INDEX(Vendors,MATCH(VendorShare[[#This Row],[Large 4]],$E92:$X92,0))</f>
        <v>Xiaomi</v>
      </c>
      <c r="AJ92" s="15" t="str">
        <f>INDEX(Vendors,MATCH(VendorShare[[#This Row],[Large 5]],$E92:$X92,0))</f>
        <v>LG</v>
      </c>
    </row>
    <row r="93" spans="2:36" x14ac:dyDescent="0.2">
      <c r="B93" s="15" t="s">
        <v>111</v>
      </c>
      <c r="C93" s="16">
        <f t="shared" si="2"/>
        <v>2017</v>
      </c>
      <c r="D93" s="18" t="str">
        <f t="shared" si="3"/>
        <v>Dec</v>
      </c>
      <c r="E93" s="15">
        <v>0.46</v>
      </c>
      <c r="F93" s="15">
        <v>19.91</v>
      </c>
      <c r="G93" s="15">
        <v>1.1299999999999999</v>
      </c>
      <c r="H93" s="15">
        <v>1.4</v>
      </c>
      <c r="I93" s="15">
        <v>0.2</v>
      </c>
      <c r="J93" s="15">
        <v>0.56000000000000005</v>
      </c>
      <c r="K93" s="15">
        <v>0.4</v>
      </c>
      <c r="L93" s="15">
        <v>1.19</v>
      </c>
      <c r="M93" s="23">
        <v>4.96</v>
      </c>
      <c r="N93" s="15">
        <v>2.94</v>
      </c>
      <c r="O93" s="15">
        <v>3.48</v>
      </c>
      <c r="P93" s="15">
        <v>1.26</v>
      </c>
      <c r="Q93" s="15">
        <v>1.49</v>
      </c>
      <c r="R93" s="15">
        <v>2.5499999999999998</v>
      </c>
      <c r="S93" s="15">
        <v>2</v>
      </c>
      <c r="T93" s="15">
        <v>3.42</v>
      </c>
      <c r="U93" s="15">
        <v>31.65</v>
      </c>
      <c r="V93" s="15">
        <v>1.71</v>
      </c>
      <c r="W93" s="15">
        <v>4.75</v>
      </c>
      <c r="X93" s="15">
        <v>0.63</v>
      </c>
      <c r="Y93" s="15">
        <v>6.2299999999999995</v>
      </c>
      <c r="Z93" s="15">
        <v>7.68</v>
      </c>
      <c r="AA93" s="15">
        <f>LARGE(VendorShare[[#This Row],[Alcatel]:[ZTE]],1)</f>
        <v>31.65</v>
      </c>
      <c r="AB93" s="15">
        <f>LARGE(VendorShare[[#This Row],[Alcatel]:[ZTE]],2)</f>
        <v>19.91</v>
      </c>
      <c r="AC93" s="15">
        <f>LARGE(VendorShare[[#This Row],[Alcatel]:[ZTE]],3)</f>
        <v>4.96</v>
      </c>
      <c r="AD93" s="15">
        <f>LARGE(VendorShare[[#This Row],[Alcatel]:[ZTE]],4)</f>
        <v>4.75</v>
      </c>
      <c r="AE93" s="15">
        <f>LARGE(VendorShare[[#This Row],[Alcatel]:[ZTE]],5)</f>
        <v>3.48</v>
      </c>
      <c r="AF93" s="15" t="str">
        <f>INDEX(Vendors,MATCH(VendorShare[[#This Row],[Large 1]],$E93:$X93,0))</f>
        <v>Samsung</v>
      </c>
      <c r="AG93" s="15" t="str">
        <f>INDEX(Vendors,MATCH(VendorShare[[#This Row],[Large 2]],$E93:$X93,0))</f>
        <v>Apple</v>
      </c>
      <c r="AH93" s="15" t="str">
        <f>INDEX(Vendors,MATCH(VendorShare[[#This Row],[Large 3]],$E93:$X93,0))</f>
        <v>Huawei</v>
      </c>
      <c r="AI93" s="15" t="str">
        <f>INDEX(Vendors,MATCH(VendorShare[[#This Row],[Large 4]],$E93:$X93,0))</f>
        <v>Xiaomi</v>
      </c>
      <c r="AJ93" s="15" t="str">
        <f>INDEX(Vendors,MATCH(VendorShare[[#This Row],[Large 5]],$E93:$X93,0))</f>
        <v>LG</v>
      </c>
    </row>
    <row r="94" spans="2:36" x14ac:dyDescent="0.2">
      <c r="B94" s="15" t="s">
        <v>112</v>
      </c>
      <c r="C94" s="16">
        <f t="shared" si="2"/>
        <v>2018</v>
      </c>
      <c r="D94" s="18" t="str">
        <f t="shared" si="3"/>
        <v>Jan</v>
      </c>
      <c r="E94" s="15">
        <v>0.46</v>
      </c>
      <c r="F94" s="15">
        <v>19.64</v>
      </c>
      <c r="G94" s="15">
        <v>1.1000000000000001</v>
      </c>
      <c r="H94" s="15">
        <v>1.35</v>
      </c>
      <c r="I94" s="15">
        <v>0.18</v>
      </c>
      <c r="J94" s="15">
        <v>0.56000000000000005</v>
      </c>
      <c r="K94" s="15">
        <v>0.43</v>
      </c>
      <c r="L94" s="15">
        <v>1.1200000000000001</v>
      </c>
      <c r="M94" s="23">
        <v>5.26</v>
      </c>
      <c r="N94" s="15">
        <v>2.87</v>
      </c>
      <c r="O94" s="15">
        <v>3.48</v>
      </c>
      <c r="P94" s="15">
        <v>1.24</v>
      </c>
      <c r="Q94" s="15">
        <v>1.62</v>
      </c>
      <c r="R94" s="15">
        <v>2.64</v>
      </c>
      <c r="S94" s="15">
        <v>2.04</v>
      </c>
      <c r="T94" s="15">
        <v>3.45</v>
      </c>
      <c r="U94" s="15">
        <v>31.81</v>
      </c>
      <c r="V94" s="15">
        <v>1.71</v>
      </c>
      <c r="W94" s="15">
        <v>4.8499999999999996</v>
      </c>
      <c r="X94" s="15">
        <v>0.62</v>
      </c>
      <c r="Y94" s="15">
        <v>6.0900000000000007</v>
      </c>
      <c r="Z94" s="15">
        <v>7.52</v>
      </c>
      <c r="AA94" s="15">
        <f>LARGE(VendorShare[[#This Row],[Alcatel]:[ZTE]],1)</f>
        <v>31.81</v>
      </c>
      <c r="AB94" s="15">
        <f>LARGE(VendorShare[[#This Row],[Alcatel]:[ZTE]],2)</f>
        <v>19.64</v>
      </c>
      <c r="AC94" s="15">
        <f>LARGE(VendorShare[[#This Row],[Alcatel]:[ZTE]],3)</f>
        <v>5.26</v>
      </c>
      <c r="AD94" s="15">
        <f>LARGE(VendorShare[[#This Row],[Alcatel]:[ZTE]],4)</f>
        <v>4.8499999999999996</v>
      </c>
      <c r="AE94" s="15">
        <f>LARGE(VendorShare[[#This Row],[Alcatel]:[ZTE]],5)</f>
        <v>3.48</v>
      </c>
      <c r="AF94" s="15" t="str">
        <f>INDEX(Vendors,MATCH(VendorShare[[#This Row],[Large 1]],$E94:$X94,0))</f>
        <v>Samsung</v>
      </c>
      <c r="AG94" s="15" t="str">
        <f>INDEX(Vendors,MATCH(VendorShare[[#This Row],[Large 2]],$E94:$X94,0))</f>
        <v>Apple</v>
      </c>
      <c r="AH94" s="15" t="str">
        <f>INDEX(Vendors,MATCH(VendorShare[[#This Row],[Large 3]],$E94:$X94,0))</f>
        <v>Huawei</v>
      </c>
      <c r="AI94" s="15" t="str">
        <f>INDEX(Vendors,MATCH(VendorShare[[#This Row],[Large 4]],$E94:$X94,0))</f>
        <v>Xiaomi</v>
      </c>
      <c r="AJ94" s="15" t="str">
        <f>INDEX(Vendors,MATCH(VendorShare[[#This Row],[Large 5]],$E94:$X94,0))</f>
        <v>LG</v>
      </c>
    </row>
    <row r="95" spans="2:36" x14ac:dyDescent="0.2">
      <c r="B95" s="15" t="s">
        <v>113</v>
      </c>
      <c r="C95" s="16">
        <f t="shared" si="2"/>
        <v>2018</v>
      </c>
      <c r="D95" s="18" t="str">
        <f t="shared" si="3"/>
        <v>Feb</v>
      </c>
      <c r="E95" s="15">
        <v>0.45</v>
      </c>
      <c r="F95" s="15">
        <v>20.149999999999999</v>
      </c>
      <c r="G95" s="15">
        <v>1.1499999999999999</v>
      </c>
      <c r="H95" s="15">
        <v>1.28</v>
      </c>
      <c r="I95" s="15">
        <v>0.17</v>
      </c>
      <c r="J95" s="15">
        <v>0.53</v>
      </c>
      <c r="K95" s="15">
        <v>0.41</v>
      </c>
      <c r="L95" s="15">
        <v>1.06</v>
      </c>
      <c r="M95" s="23">
        <v>5.46</v>
      </c>
      <c r="N95" s="15">
        <v>2.75</v>
      </c>
      <c r="O95" s="15">
        <v>3.47</v>
      </c>
      <c r="P95" s="15">
        <v>1.05</v>
      </c>
      <c r="Q95" s="15">
        <v>1.7101</v>
      </c>
      <c r="R95" s="15">
        <v>2.59</v>
      </c>
      <c r="S95" s="15">
        <v>1.71</v>
      </c>
      <c r="T95" s="15">
        <v>3.59</v>
      </c>
      <c r="U95" s="15">
        <v>31.94</v>
      </c>
      <c r="V95" s="15">
        <v>1.64</v>
      </c>
      <c r="W95" s="15">
        <v>5.1100000000000003</v>
      </c>
      <c r="X95" s="15">
        <v>0.62</v>
      </c>
      <c r="Y95" s="15">
        <v>5.7599999999999989</v>
      </c>
      <c r="Z95" s="15">
        <v>7.34</v>
      </c>
      <c r="AA95" s="15">
        <f>LARGE(VendorShare[[#This Row],[Alcatel]:[ZTE]],1)</f>
        <v>31.94</v>
      </c>
      <c r="AB95" s="15">
        <f>LARGE(VendorShare[[#This Row],[Alcatel]:[ZTE]],2)</f>
        <v>20.149999999999999</v>
      </c>
      <c r="AC95" s="15">
        <f>LARGE(VendorShare[[#This Row],[Alcatel]:[ZTE]],3)</f>
        <v>5.46</v>
      </c>
      <c r="AD95" s="15">
        <f>LARGE(VendorShare[[#This Row],[Alcatel]:[ZTE]],4)</f>
        <v>5.1100000000000003</v>
      </c>
      <c r="AE95" s="15">
        <f>LARGE(VendorShare[[#This Row],[Alcatel]:[ZTE]],5)</f>
        <v>3.59</v>
      </c>
      <c r="AF95" s="15" t="str">
        <f>INDEX(Vendors,MATCH(VendorShare[[#This Row],[Large 1]],$E95:$X95,0))</f>
        <v>Samsung</v>
      </c>
      <c r="AG95" s="15" t="str">
        <f>INDEX(Vendors,MATCH(VendorShare[[#This Row],[Large 2]],$E95:$X95,0))</f>
        <v>Apple</v>
      </c>
      <c r="AH95" s="15" t="str">
        <f>INDEX(Vendors,MATCH(VendorShare[[#This Row],[Large 3]],$E95:$X95,0))</f>
        <v>Huawei</v>
      </c>
      <c r="AI95" s="15" t="str">
        <f>INDEX(Vendors,MATCH(VendorShare[[#This Row],[Large 4]],$E95:$X95,0))</f>
        <v>Xiaomi</v>
      </c>
      <c r="AJ95" s="15" t="str">
        <f>INDEX(Vendors,MATCH(VendorShare[[#This Row],[Large 5]],$E95:$X95,0))</f>
        <v>Oppo</v>
      </c>
    </row>
    <row r="96" spans="2:36" x14ac:dyDescent="0.2">
      <c r="B96" s="15" t="s">
        <v>114</v>
      </c>
      <c r="C96" s="16">
        <f t="shared" si="2"/>
        <v>2018</v>
      </c>
      <c r="D96" s="18" t="str">
        <f t="shared" si="3"/>
        <v>Mar</v>
      </c>
      <c r="E96" s="15">
        <v>0.49</v>
      </c>
      <c r="F96" s="15">
        <v>20.83</v>
      </c>
      <c r="G96" s="15">
        <v>1.08</v>
      </c>
      <c r="H96" s="15">
        <v>1.22</v>
      </c>
      <c r="I96" s="15">
        <v>0.16</v>
      </c>
      <c r="J96" s="15">
        <v>0.38</v>
      </c>
      <c r="K96" s="15">
        <v>0.44</v>
      </c>
      <c r="L96" s="15">
        <v>1.03</v>
      </c>
      <c r="M96" s="23">
        <v>5.82</v>
      </c>
      <c r="N96" s="15">
        <v>2.6</v>
      </c>
      <c r="O96" s="15">
        <v>3.27</v>
      </c>
      <c r="P96" s="15">
        <v>1.04</v>
      </c>
      <c r="Q96" s="15">
        <v>1.75</v>
      </c>
      <c r="R96" s="15">
        <v>2.66</v>
      </c>
      <c r="S96" s="15">
        <v>1.601</v>
      </c>
      <c r="T96" s="15">
        <v>3.4</v>
      </c>
      <c r="U96" s="15">
        <v>31.14</v>
      </c>
      <c r="V96" s="15">
        <v>1.6</v>
      </c>
      <c r="W96" s="15">
        <v>4.97</v>
      </c>
      <c r="X96" s="15">
        <v>0.61</v>
      </c>
      <c r="Y96" s="15">
        <v>5.719999999999998</v>
      </c>
      <c r="Z96" s="15">
        <v>8.19</v>
      </c>
      <c r="AA96" s="15">
        <f>LARGE(VendorShare[[#This Row],[Alcatel]:[ZTE]],1)</f>
        <v>31.14</v>
      </c>
      <c r="AB96" s="15">
        <f>LARGE(VendorShare[[#This Row],[Alcatel]:[ZTE]],2)</f>
        <v>20.83</v>
      </c>
      <c r="AC96" s="15">
        <f>LARGE(VendorShare[[#This Row],[Alcatel]:[ZTE]],3)</f>
        <v>5.82</v>
      </c>
      <c r="AD96" s="15">
        <f>LARGE(VendorShare[[#This Row],[Alcatel]:[ZTE]],4)</f>
        <v>4.97</v>
      </c>
      <c r="AE96" s="15">
        <f>LARGE(VendorShare[[#This Row],[Alcatel]:[ZTE]],5)</f>
        <v>3.4</v>
      </c>
      <c r="AF96" s="15" t="str">
        <f>INDEX(Vendors,MATCH(VendorShare[[#This Row],[Large 1]],$E96:$X96,0))</f>
        <v>Samsung</v>
      </c>
      <c r="AG96" s="15" t="str">
        <f>INDEX(Vendors,MATCH(VendorShare[[#This Row],[Large 2]],$E96:$X96,0))</f>
        <v>Apple</v>
      </c>
      <c r="AH96" s="15" t="str">
        <f>INDEX(Vendors,MATCH(VendorShare[[#This Row],[Large 3]],$E96:$X96,0))</f>
        <v>Huawei</v>
      </c>
      <c r="AI96" s="15" t="str">
        <f>INDEX(Vendors,MATCH(VendorShare[[#This Row],[Large 4]],$E96:$X96,0))</f>
        <v>Xiaomi</v>
      </c>
      <c r="AJ96" s="15" t="str">
        <f>INDEX(Vendors,MATCH(VendorShare[[#This Row],[Large 5]],$E96:$X96,0))</f>
        <v>Oppo</v>
      </c>
    </row>
    <row r="97" spans="2:36" x14ac:dyDescent="0.2">
      <c r="B97" s="15" t="s">
        <v>115</v>
      </c>
      <c r="C97" s="16">
        <f t="shared" si="2"/>
        <v>2018</v>
      </c>
      <c r="D97" s="18" t="str">
        <f t="shared" si="3"/>
        <v>Apr</v>
      </c>
      <c r="E97" s="15">
        <v>0.47</v>
      </c>
      <c r="F97" s="15">
        <v>19.23</v>
      </c>
      <c r="G97" s="15">
        <v>1.0900000000000001</v>
      </c>
      <c r="H97" s="15">
        <v>1.29</v>
      </c>
      <c r="I97" s="15">
        <v>0.16</v>
      </c>
      <c r="J97" s="15">
        <v>0.28000000000000003</v>
      </c>
      <c r="K97" s="15">
        <v>0.44</v>
      </c>
      <c r="L97" s="15">
        <v>0.97</v>
      </c>
      <c r="M97" s="23">
        <v>6.21</v>
      </c>
      <c r="N97" s="15">
        <v>2.5299999999999998</v>
      </c>
      <c r="O97" s="15">
        <v>3.22</v>
      </c>
      <c r="P97" s="15">
        <v>1.06</v>
      </c>
      <c r="Q97" s="15">
        <v>1.96</v>
      </c>
      <c r="R97" s="15">
        <v>2.68</v>
      </c>
      <c r="S97" s="15">
        <v>1.73</v>
      </c>
      <c r="T97" s="15">
        <v>3.97</v>
      </c>
      <c r="U97" s="15">
        <v>30.76</v>
      </c>
      <c r="V97" s="15">
        <v>1.57</v>
      </c>
      <c r="W97" s="15">
        <v>6.12</v>
      </c>
      <c r="X97" s="15">
        <v>0.63</v>
      </c>
      <c r="Y97" s="15">
        <v>5.7999999999999989</v>
      </c>
      <c r="Z97" s="15">
        <v>7.81</v>
      </c>
      <c r="AA97" s="15">
        <f>LARGE(VendorShare[[#This Row],[Alcatel]:[ZTE]],1)</f>
        <v>30.76</v>
      </c>
      <c r="AB97" s="15">
        <f>LARGE(VendorShare[[#This Row],[Alcatel]:[ZTE]],2)</f>
        <v>19.23</v>
      </c>
      <c r="AC97" s="15">
        <f>LARGE(VendorShare[[#This Row],[Alcatel]:[ZTE]],3)</f>
        <v>6.21</v>
      </c>
      <c r="AD97" s="15">
        <f>LARGE(VendorShare[[#This Row],[Alcatel]:[ZTE]],4)</f>
        <v>6.12</v>
      </c>
      <c r="AE97" s="15">
        <f>LARGE(VendorShare[[#This Row],[Alcatel]:[ZTE]],5)</f>
        <v>3.97</v>
      </c>
      <c r="AF97" s="15" t="str">
        <f>INDEX(Vendors,MATCH(VendorShare[[#This Row],[Large 1]],$E97:$X97,0))</f>
        <v>Samsung</v>
      </c>
      <c r="AG97" s="15" t="str">
        <f>INDEX(Vendors,MATCH(VendorShare[[#This Row],[Large 2]],$E97:$X97,0))</f>
        <v>Apple</v>
      </c>
      <c r="AH97" s="15" t="str">
        <f>INDEX(Vendors,MATCH(VendorShare[[#This Row],[Large 3]],$E97:$X97,0))</f>
        <v>Huawei</v>
      </c>
      <c r="AI97" s="15" t="str">
        <f>INDEX(Vendors,MATCH(VendorShare[[#This Row],[Large 4]],$E97:$X97,0))</f>
        <v>Xiaomi</v>
      </c>
      <c r="AJ97" s="15" t="str">
        <f>INDEX(Vendors,MATCH(VendorShare[[#This Row],[Large 5]],$E97:$X97,0))</f>
        <v>Oppo</v>
      </c>
    </row>
    <row r="98" spans="2:36" x14ac:dyDescent="0.2">
      <c r="B98" s="15" t="s">
        <v>116</v>
      </c>
      <c r="C98" s="16">
        <f t="shared" si="2"/>
        <v>2018</v>
      </c>
      <c r="D98" s="18" t="str">
        <f t="shared" si="3"/>
        <v>May</v>
      </c>
      <c r="E98" s="15">
        <v>0.47</v>
      </c>
      <c r="F98" s="15">
        <v>18.97</v>
      </c>
      <c r="G98" s="15">
        <v>1.01</v>
      </c>
      <c r="H98" s="15">
        <v>1.33</v>
      </c>
      <c r="I98" s="15">
        <v>0.12</v>
      </c>
      <c r="J98" s="15">
        <v>0.21</v>
      </c>
      <c r="K98" s="15">
        <v>0.42</v>
      </c>
      <c r="L98" s="15">
        <v>0.93</v>
      </c>
      <c r="M98" s="23">
        <v>6.58</v>
      </c>
      <c r="N98" s="15">
        <v>2.59</v>
      </c>
      <c r="O98" s="15">
        <v>3.13</v>
      </c>
      <c r="P98" s="15">
        <v>1.06</v>
      </c>
      <c r="Q98" s="15">
        <v>2.2200000000000002</v>
      </c>
      <c r="R98" s="15">
        <v>2.81</v>
      </c>
      <c r="S98" s="15">
        <v>1.52</v>
      </c>
      <c r="T98" s="15">
        <v>4.1900000000000004</v>
      </c>
      <c r="U98" s="15">
        <v>30.15</v>
      </c>
      <c r="V98" s="15">
        <v>1.5</v>
      </c>
      <c r="W98" s="15">
        <v>7.02</v>
      </c>
      <c r="X98" s="15">
        <v>0.63</v>
      </c>
      <c r="Y98" s="15">
        <v>6.009999999999998</v>
      </c>
      <c r="Z98" s="15">
        <v>7.11</v>
      </c>
      <c r="AA98" s="15">
        <f>LARGE(VendorShare[[#This Row],[Alcatel]:[ZTE]],1)</f>
        <v>30.15</v>
      </c>
      <c r="AB98" s="15">
        <f>LARGE(VendorShare[[#This Row],[Alcatel]:[ZTE]],2)</f>
        <v>18.97</v>
      </c>
      <c r="AC98" s="15">
        <f>LARGE(VendorShare[[#This Row],[Alcatel]:[ZTE]],3)</f>
        <v>7.02</v>
      </c>
      <c r="AD98" s="15">
        <f>LARGE(VendorShare[[#This Row],[Alcatel]:[ZTE]],4)</f>
        <v>6.58</v>
      </c>
      <c r="AE98" s="15">
        <f>LARGE(VendorShare[[#This Row],[Alcatel]:[ZTE]],5)</f>
        <v>4.1900000000000004</v>
      </c>
      <c r="AF98" s="15" t="str">
        <f>INDEX(Vendors,MATCH(VendorShare[[#This Row],[Large 1]],$E98:$X98,0))</f>
        <v>Samsung</v>
      </c>
      <c r="AG98" s="15" t="str">
        <f>INDEX(Vendors,MATCH(VendorShare[[#This Row],[Large 2]],$E98:$X98,0))</f>
        <v>Apple</v>
      </c>
      <c r="AH98" s="15" t="str">
        <f>INDEX(Vendors,MATCH(VendorShare[[#This Row],[Large 3]],$E98:$X98,0))</f>
        <v>Xiaomi</v>
      </c>
      <c r="AI98" s="15" t="str">
        <f>INDEX(Vendors,MATCH(VendorShare[[#This Row],[Large 4]],$E98:$X98,0))</f>
        <v>Huawei</v>
      </c>
      <c r="AJ98" s="15" t="str">
        <f>INDEX(Vendors,MATCH(VendorShare[[#This Row],[Large 5]],$E98:$X98,0))</f>
        <v>Oppo</v>
      </c>
    </row>
    <row r="99" spans="2:36" x14ac:dyDescent="0.2">
      <c r="B99" s="15" t="s">
        <v>117</v>
      </c>
      <c r="C99" s="16">
        <f t="shared" si="2"/>
        <v>2018</v>
      </c>
      <c r="D99" s="18" t="str">
        <f t="shared" si="3"/>
        <v>Jun</v>
      </c>
      <c r="E99" s="15">
        <v>0.49</v>
      </c>
      <c r="F99" s="15">
        <v>18.91</v>
      </c>
      <c r="G99" s="15">
        <v>0.91020000000000001</v>
      </c>
      <c r="H99" s="15">
        <v>1.24</v>
      </c>
      <c r="I99" s="15">
        <v>0.11</v>
      </c>
      <c r="J99" s="15">
        <v>0.26</v>
      </c>
      <c r="K99" s="15">
        <v>0.43</v>
      </c>
      <c r="L99" s="15">
        <v>0.91010000000000002</v>
      </c>
      <c r="M99" s="23">
        <v>7.01</v>
      </c>
      <c r="N99" s="15">
        <v>2.4500000000000002</v>
      </c>
      <c r="O99" s="15">
        <v>3.23</v>
      </c>
      <c r="P99" s="15">
        <v>0.91</v>
      </c>
      <c r="Q99" s="15">
        <v>2.2799999999999998</v>
      </c>
      <c r="R99" s="15">
        <v>2.88</v>
      </c>
      <c r="S99" s="15">
        <v>1.44</v>
      </c>
      <c r="T99" s="15">
        <v>4.12</v>
      </c>
      <c r="U99" s="15">
        <v>30.66</v>
      </c>
      <c r="V99" s="15">
        <v>1.46</v>
      </c>
      <c r="W99" s="15">
        <v>7.02</v>
      </c>
      <c r="X99" s="15">
        <v>0.64</v>
      </c>
      <c r="Y99" s="15">
        <v>5.94</v>
      </c>
      <c r="Z99" s="15">
        <v>6.68</v>
      </c>
      <c r="AA99" s="15">
        <f>LARGE(VendorShare[[#This Row],[Alcatel]:[ZTE]],1)</f>
        <v>30.66</v>
      </c>
      <c r="AB99" s="15">
        <f>LARGE(VendorShare[[#This Row],[Alcatel]:[ZTE]],2)</f>
        <v>18.91</v>
      </c>
      <c r="AC99" s="15">
        <f>LARGE(VendorShare[[#This Row],[Alcatel]:[ZTE]],3)</f>
        <v>7.02</v>
      </c>
      <c r="AD99" s="15">
        <f>LARGE(VendorShare[[#This Row],[Alcatel]:[ZTE]],4)</f>
        <v>7.01</v>
      </c>
      <c r="AE99" s="15">
        <f>LARGE(VendorShare[[#This Row],[Alcatel]:[ZTE]],5)</f>
        <v>4.12</v>
      </c>
      <c r="AF99" s="15" t="str">
        <f>INDEX(Vendors,MATCH(VendorShare[[#This Row],[Large 1]],$E99:$X99,0))</f>
        <v>Samsung</v>
      </c>
      <c r="AG99" s="15" t="str">
        <f>INDEX(Vendors,MATCH(VendorShare[[#This Row],[Large 2]],$E99:$X99,0))</f>
        <v>Apple</v>
      </c>
      <c r="AH99" s="15" t="str">
        <f>INDEX(Vendors,MATCH(VendorShare[[#This Row],[Large 3]],$E99:$X99,0))</f>
        <v>Xiaomi</v>
      </c>
      <c r="AI99" s="15" t="str">
        <f>INDEX(Vendors,MATCH(VendorShare[[#This Row],[Large 4]],$E99:$X99,0))</f>
        <v>Huawei</v>
      </c>
      <c r="AJ99" s="15" t="str">
        <f>INDEX(Vendors,MATCH(VendorShare[[#This Row],[Large 5]],$E99:$X99,0))</f>
        <v>Oppo</v>
      </c>
    </row>
    <row r="100" spans="2:36" x14ac:dyDescent="0.2">
      <c r="B100" s="15" t="s">
        <v>118</v>
      </c>
      <c r="C100" s="16">
        <f t="shared" si="2"/>
        <v>2018</v>
      </c>
      <c r="D100" s="18" t="str">
        <f t="shared" si="3"/>
        <v>Jul</v>
      </c>
      <c r="E100" s="15">
        <v>0.62</v>
      </c>
      <c r="F100" s="15">
        <v>19.399999999999999</v>
      </c>
      <c r="G100" s="15">
        <v>0.91</v>
      </c>
      <c r="H100" s="15">
        <v>1.19</v>
      </c>
      <c r="I100" s="15">
        <v>0.1</v>
      </c>
      <c r="J100" s="15">
        <v>0.28999999999999998</v>
      </c>
      <c r="K100" s="15">
        <v>0.43</v>
      </c>
      <c r="L100" s="15">
        <v>0.88</v>
      </c>
      <c r="M100" s="23">
        <v>7.15</v>
      </c>
      <c r="N100" s="15">
        <v>2.2999999999999998</v>
      </c>
      <c r="O100" s="15">
        <v>3.26</v>
      </c>
      <c r="P100" s="15">
        <v>0.8</v>
      </c>
      <c r="Q100" s="15">
        <v>2.4500000000000002</v>
      </c>
      <c r="R100" s="15">
        <v>2.81</v>
      </c>
      <c r="S100" s="15">
        <v>1.33</v>
      </c>
      <c r="T100" s="15">
        <v>4.2300000000000004</v>
      </c>
      <c r="U100" s="15">
        <v>30.7</v>
      </c>
      <c r="V100" s="15">
        <v>1.42</v>
      </c>
      <c r="W100" s="15">
        <v>7.34</v>
      </c>
      <c r="X100" s="15">
        <v>0.61</v>
      </c>
      <c r="Y100" s="15">
        <v>5.6699999999999982</v>
      </c>
      <c r="Z100" s="15">
        <v>6.14</v>
      </c>
      <c r="AA100" s="15">
        <f>LARGE(VendorShare[[#This Row],[Alcatel]:[ZTE]],1)</f>
        <v>30.7</v>
      </c>
      <c r="AB100" s="15">
        <f>LARGE(VendorShare[[#This Row],[Alcatel]:[ZTE]],2)</f>
        <v>19.399999999999999</v>
      </c>
      <c r="AC100" s="15">
        <f>LARGE(VendorShare[[#This Row],[Alcatel]:[ZTE]],3)</f>
        <v>7.34</v>
      </c>
      <c r="AD100" s="15">
        <f>LARGE(VendorShare[[#This Row],[Alcatel]:[ZTE]],4)</f>
        <v>7.15</v>
      </c>
      <c r="AE100" s="15">
        <f>LARGE(VendorShare[[#This Row],[Alcatel]:[ZTE]],5)</f>
        <v>4.2300000000000004</v>
      </c>
      <c r="AF100" s="15" t="str">
        <f>INDEX(Vendors,MATCH(VendorShare[[#This Row],[Large 1]],$E100:$X100,0))</f>
        <v>Samsung</v>
      </c>
      <c r="AG100" s="15" t="str">
        <f>INDEX(Vendors,MATCH(VendorShare[[#This Row],[Large 2]],$E100:$X100,0))</f>
        <v>Apple</v>
      </c>
      <c r="AH100" s="15" t="str">
        <f>INDEX(Vendors,MATCH(VendorShare[[#This Row],[Large 3]],$E100:$X100,0))</f>
        <v>Xiaomi</v>
      </c>
      <c r="AI100" s="15" t="str">
        <f>INDEX(Vendors,MATCH(VendorShare[[#This Row],[Large 4]],$E100:$X100,0))</f>
        <v>Huawei</v>
      </c>
      <c r="AJ100" s="15" t="str">
        <f>INDEX(Vendors,MATCH(VendorShare[[#This Row],[Large 5]],$E100:$X100,0))</f>
        <v>Oppo</v>
      </c>
    </row>
    <row r="101" spans="2:36" x14ac:dyDescent="0.2">
      <c r="B101" s="15" t="s">
        <v>119</v>
      </c>
      <c r="C101" s="16">
        <f t="shared" si="2"/>
        <v>2018</v>
      </c>
      <c r="D101" s="18" t="str">
        <f t="shared" si="3"/>
        <v>Aug</v>
      </c>
      <c r="E101" s="15">
        <v>0.61</v>
      </c>
      <c r="F101" s="15">
        <v>20.45</v>
      </c>
      <c r="G101" s="15">
        <v>0.94</v>
      </c>
      <c r="H101" s="15">
        <v>1.06</v>
      </c>
      <c r="I101" s="15">
        <v>0.09</v>
      </c>
      <c r="J101" s="15">
        <v>0.42</v>
      </c>
      <c r="K101" s="15">
        <v>0.43</v>
      </c>
      <c r="L101" s="15">
        <v>0.9</v>
      </c>
      <c r="M101" s="23">
        <v>7.1</v>
      </c>
      <c r="N101" s="15">
        <v>2.09</v>
      </c>
      <c r="O101" s="15">
        <v>3.2</v>
      </c>
      <c r="P101" s="15">
        <v>0.69</v>
      </c>
      <c r="Q101" s="15">
        <v>2.46</v>
      </c>
      <c r="R101" s="15">
        <v>2.68</v>
      </c>
      <c r="S101" s="15">
        <v>1.29</v>
      </c>
      <c r="T101" s="15">
        <v>4.1399999999999997</v>
      </c>
      <c r="U101" s="15">
        <v>30.9</v>
      </c>
      <c r="V101" s="15">
        <v>1.4</v>
      </c>
      <c r="W101" s="15">
        <v>7.12</v>
      </c>
      <c r="X101" s="15">
        <v>0.59</v>
      </c>
      <c r="Y101" s="15">
        <v>5.759999999999998</v>
      </c>
      <c r="Z101" s="15">
        <v>5.66</v>
      </c>
      <c r="AA101" s="15">
        <f>LARGE(VendorShare[[#This Row],[Alcatel]:[ZTE]],1)</f>
        <v>30.9</v>
      </c>
      <c r="AB101" s="15">
        <f>LARGE(VendorShare[[#This Row],[Alcatel]:[ZTE]],2)</f>
        <v>20.45</v>
      </c>
      <c r="AC101" s="15">
        <f>LARGE(VendorShare[[#This Row],[Alcatel]:[ZTE]],3)</f>
        <v>7.12</v>
      </c>
      <c r="AD101" s="15">
        <f>LARGE(VendorShare[[#This Row],[Alcatel]:[ZTE]],4)</f>
        <v>7.1</v>
      </c>
      <c r="AE101" s="15">
        <f>LARGE(VendorShare[[#This Row],[Alcatel]:[ZTE]],5)</f>
        <v>4.1399999999999997</v>
      </c>
      <c r="AF101" s="15" t="str">
        <f>INDEX(Vendors,MATCH(VendorShare[[#This Row],[Large 1]],$E101:$X101,0))</f>
        <v>Samsung</v>
      </c>
      <c r="AG101" s="15" t="str">
        <f>INDEX(Vendors,MATCH(VendorShare[[#This Row],[Large 2]],$E101:$X101,0))</f>
        <v>Apple</v>
      </c>
      <c r="AH101" s="15" t="str">
        <f>INDEX(Vendors,MATCH(VendorShare[[#This Row],[Large 3]],$E101:$X101,0))</f>
        <v>Xiaomi</v>
      </c>
      <c r="AI101" s="15" t="str">
        <f>INDEX(Vendors,MATCH(VendorShare[[#This Row],[Large 4]],$E101:$X101,0))</f>
        <v>Huawei</v>
      </c>
      <c r="AJ101" s="15" t="str">
        <f>INDEX(Vendors,MATCH(VendorShare[[#This Row],[Large 5]],$E101:$X101,0))</f>
        <v>Oppo</v>
      </c>
    </row>
    <row r="102" spans="2:36" x14ac:dyDescent="0.2">
      <c r="B102" s="15" t="s">
        <v>120</v>
      </c>
      <c r="C102" s="16">
        <f t="shared" si="2"/>
        <v>2018</v>
      </c>
      <c r="D102" s="18" t="str">
        <f t="shared" si="3"/>
        <v>Sep</v>
      </c>
      <c r="E102" s="15">
        <v>0.57999999999999996</v>
      </c>
      <c r="F102" s="15">
        <v>20.66</v>
      </c>
      <c r="G102" s="15">
        <v>0.97</v>
      </c>
      <c r="H102" s="15">
        <v>1.03</v>
      </c>
      <c r="I102" s="15">
        <v>0.08</v>
      </c>
      <c r="J102" s="15">
        <v>0.3</v>
      </c>
      <c r="K102" s="15">
        <v>0.45</v>
      </c>
      <c r="L102" s="15">
        <v>0.84</v>
      </c>
      <c r="M102" s="23">
        <v>7.57</v>
      </c>
      <c r="N102" s="15">
        <v>2.06</v>
      </c>
      <c r="O102" s="15">
        <v>3.11</v>
      </c>
      <c r="P102" s="15">
        <v>0.68</v>
      </c>
      <c r="Q102" s="15">
        <v>2.63</v>
      </c>
      <c r="R102" s="15">
        <v>2.67</v>
      </c>
      <c r="S102" s="15">
        <v>1.24</v>
      </c>
      <c r="T102" s="15">
        <v>4.3499999999999996</v>
      </c>
      <c r="U102" s="15">
        <v>30.8</v>
      </c>
      <c r="V102" s="15">
        <v>1.36</v>
      </c>
      <c r="W102" s="15">
        <v>7.39</v>
      </c>
      <c r="X102" s="15">
        <v>0.56999999999999995</v>
      </c>
      <c r="Y102" s="15">
        <v>5.9299999999999979</v>
      </c>
      <c r="Z102" s="15">
        <v>4.76</v>
      </c>
      <c r="AA102" s="15">
        <f>LARGE(VendorShare[[#This Row],[Alcatel]:[ZTE]],1)</f>
        <v>30.8</v>
      </c>
      <c r="AB102" s="15">
        <f>LARGE(VendorShare[[#This Row],[Alcatel]:[ZTE]],2)</f>
        <v>20.66</v>
      </c>
      <c r="AC102" s="15">
        <f>LARGE(VendorShare[[#This Row],[Alcatel]:[ZTE]],3)</f>
        <v>7.57</v>
      </c>
      <c r="AD102" s="15">
        <f>LARGE(VendorShare[[#This Row],[Alcatel]:[ZTE]],4)</f>
        <v>7.39</v>
      </c>
      <c r="AE102" s="15">
        <f>LARGE(VendorShare[[#This Row],[Alcatel]:[ZTE]],5)</f>
        <v>4.3499999999999996</v>
      </c>
      <c r="AF102" s="15" t="str">
        <f>INDEX(Vendors,MATCH(VendorShare[[#This Row],[Large 1]],$E102:$X102,0))</f>
        <v>Samsung</v>
      </c>
      <c r="AG102" s="15" t="str">
        <f>INDEX(Vendors,MATCH(VendorShare[[#This Row],[Large 2]],$E102:$X102,0))</f>
        <v>Apple</v>
      </c>
      <c r="AH102" s="15" t="str">
        <f>INDEX(Vendors,MATCH(VendorShare[[#This Row],[Large 3]],$E102:$X102,0))</f>
        <v>Huawei</v>
      </c>
      <c r="AI102" s="15" t="str">
        <f>INDEX(Vendors,MATCH(VendorShare[[#This Row],[Large 4]],$E102:$X102,0))</f>
        <v>Xiaomi</v>
      </c>
      <c r="AJ102" s="15" t="str">
        <f>INDEX(Vendors,MATCH(VendorShare[[#This Row],[Large 5]],$E102:$X102,0))</f>
        <v>Oppo</v>
      </c>
    </row>
    <row r="103" spans="2:36" x14ac:dyDescent="0.2">
      <c r="B103" s="15" t="s">
        <v>121</v>
      </c>
      <c r="C103" s="16">
        <f t="shared" si="2"/>
        <v>2018</v>
      </c>
      <c r="D103" s="18" t="str">
        <f t="shared" si="3"/>
        <v>Oct</v>
      </c>
      <c r="E103" s="15">
        <v>0.57999999999999996</v>
      </c>
      <c r="F103" s="15">
        <v>22.34</v>
      </c>
      <c r="G103" s="15">
        <v>0.93</v>
      </c>
      <c r="H103" s="15">
        <v>0.93010000000000004</v>
      </c>
      <c r="I103" s="15">
        <v>7.0000000000000007E-2</v>
      </c>
      <c r="J103" s="15">
        <v>0.33</v>
      </c>
      <c r="K103" s="15">
        <v>0.48</v>
      </c>
      <c r="L103" s="15">
        <v>0.83</v>
      </c>
      <c r="M103" s="23">
        <v>7.37</v>
      </c>
      <c r="N103" s="15">
        <v>2</v>
      </c>
      <c r="O103" s="15">
        <v>3.12</v>
      </c>
      <c r="P103" s="15">
        <v>0.67</v>
      </c>
      <c r="Q103" s="15">
        <v>2.69</v>
      </c>
      <c r="R103" s="15">
        <v>2.78</v>
      </c>
      <c r="S103" s="15">
        <v>1.25</v>
      </c>
      <c r="T103" s="15">
        <v>4.1399999999999997</v>
      </c>
      <c r="U103" s="15">
        <v>30.07</v>
      </c>
      <c r="V103" s="15">
        <v>1.29</v>
      </c>
      <c r="W103" s="15">
        <v>7.26</v>
      </c>
      <c r="X103" s="15">
        <v>0.52</v>
      </c>
      <c r="Y103" s="15">
        <v>5.5699999999999994</v>
      </c>
      <c r="Z103" s="15">
        <v>4.8099999999999996</v>
      </c>
      <c r="AA103" s="15">
        <f>LARGE(VendorShare[[#This Row],[Alcatel]:[ZTE]],1)</f>
        <v>30.07</v>
      </c>
      <c r="AB103" s="15">
        <f>LARGE(VendorShare[[#This Row],[Alcatel]:[ZTE]],2)</f>
        <v>22.34</v>
      </c>
      <c r="AC103" s="15">
        <f>LARGE(VendorShare[[#This Row],[Alcatel]:[ZTE]],3)</f>
        <v>7.37</v>
      </c>
      <c r="AD103" s="15">
        <f>LARGE(VendorShare[[#This Row],[Alcatel]:[ZTE]],4)</f>
        <v>7.26</v>
      </c>
      <c r="AE103" s="15">
        <f>LARGE(VendorShare[[#This Row],[Alcatel]:[ZTE]],5)</f>
        <v>4.1399999999999997</v>
      </c>
      <c r="AF103" s="15" t="str">
        <f>INDEX(Vendors,MATCH(VendorShare[[#This Row],[Large 1]],$E103:$X103,0))</f>
        <v>Samsung</v>
      </c>
      <c r="AG103" s="15" t="str">
        <f>INDEX(Vendors,MATCH(VendorShare[[#This Row],[Large 2]],$E103:$X103,0))</f>
        <v>Apple</v>
      </c>
      <c r="AH103" s="15" t="str">
        <f>INDEX(Vendors,MATCH(VendorShare[[#This Row],[Large 3]],$E103:$X103,0))</f>
        <v>Huawei</v>
      </c>
      <c r="AI103" s="15" t="str">
        <f>INDEX(Vendors,MATCH(VendorShare[[#This Row],[Large 4]],$E103:$X103,0))</f>
        <v>Xiaomi</v>
      </c>
      <c r="AJ103" s="15" t="str">
        <f>INDEX(Vendors,MATCH(VendorShare[[#This Row],[Large 5]],$E103:$X103,0))</f>
        <v>Oppo</v>
      </c>
    </row>
    <row r="104" spans="2:36" x14ac:dyDescent="0.2">
      <c r="B104" s="15" t="s">
        <v>122</v>
      </c>
      <c r="C104" s="16">
        <f t="shared" si="2"/>
        <v>2018</v>
      </c>
      <c r="D104" s="18" t="str">
        <f t="shared" si="3"/>
        <v>Nov</v>
      </c>
      <c r="E104" s="15">
        <v>0.37</v>
      </c>
      <c r="F104" s="15">
        <v>24.44</v>
      </c>
      <c r="G104" s="15">
        <v>0.67</v>
      </c>
      <c r="H104" s="15">
        <v>0.85</v>
      </c>
      <c r="I104" s="15">
        <v>7.0000000000000007E-2</v>
      </c>
      <c r="J104" s="15">
        <v>0.33</v>
      </c>
      <c r="K104" s="15">
        <v>0.51</v>
      </c>
      <c r="L104" s="15">
        <v>0.83</v>
      </c>
      <c r="M104" s="23">
        <v>6.31</v>
      </c>
      <c r="N104" s="15">
        <v>2.15</v>
      </c>
      <c r="O104" s="15">
        <v>3.07</v>
      </c>
      <c r="P104" s="15">
        <v>0.76</v>
      </c>
      <c r="Q104" s="15">
        <v>3.42</v>
      </c>
      <c r="R104" s="15">
        <v>3.02</v>
      </c>
      <c r="S104" s="15">
        <v>1.29</v>
      </c>
      <c r="T104" s="15">
        <v>4.2300000000000004</v>
      </c>
      <c r="U104" s="15">
        <v>28.34</v>
      </c>
      <c r="V104" s="15">
        <v>0.84</v>
      </c>
      <c r="W104" s="15">
        <v>7.83</v>
      </c>
      <c r="X104" s="15">
        <v>0.44</v>
      </c>
      <c r="Y104" s="15">
        <v>4.9799999999999986</v>
      </c>
      <c r="Z104" s="15">
        <v>5.27</v>
      </c>
      <c r="AA104" s="15">
        <f>LARGE(VendorShare[[#This Row],[Alcatel]:[ZTE]],1)</f>
        <v>28.34</v>
      </c>
      <c r="AB104" s="15">
        <f>LARGE(VendorShare[[#This Row],[Alcatel]:[ZTE]],2)</f>
        <v>24.44</v>
      </c>
      <c r="AC104" s="15">
        <f>LARGE(VendorShare[[#This Row],[Alcatel]:[ZTE]],3)</f>
        <v>7.83</v>
      </c>
      <c r="AD104" s="15">
        <f>LARGE(VendorShare[[#This Row],[Alcatel]:[ZTE]],4)</f>
        <v>6.31</v>
      </c>
      <c r="AE104" s="15">
        <f>LARGE(VendorShare[[#This Row],[Alcatel]:[ZTE]],5)</f>
        <v>4.2300000000000004</v>
      </c>
      <c r="AF104" s="15" t="str">
        <f>INDEX(Vendors,MATCH(VendorShare[[#This Row],[Large 1]],$E104:$X104,0))</f>
        <v>Samsung</v>
      </c>
      <c r="AG104" s="15" t="str">
        <f>INDEX(Vendors,MATCH(VendorShare[[#This Row],[Large 2]],$E104:$X104,0))</f>
        <v>Apple</v>
      </c>
      <c r="AH104" s="15" t="str">
        <f>INDEX(Vendors,MATCH(VendorShare[[#This Row],[Large 3]],$E104:$X104,0))</f>
        <v>Xiaomi</v>
      </c>
      <c r="AI104" s="15" t="str">
        <f>INDEX(Vendors,MATCH(VendorShare[[#This Row],[Large 4]],$E104:$X104,0))</f>
        <v>Huawei</v>
      </c>
      <c r="AJ104" s="15" t="str">
        <f>INDEX(Vendors,MATCH(VendorShare[[#This Row],[Large 5]],$E104:$X104,0))</f>
        <v>Oppo</v>
      </c>
    </row>
    <row r="105" spans="2:36" x14ac:dyDescent="0.2">
      <c r="B105" s="15" t="s">
        <v>123</v>
      </c>
      <c r="C105" s="16">
        <f t="shared" si="2"/>
        <v>2018</v>
      </c>
      <c r="D105" s="18" t="str">
        <f t="shared" si="3"/>
        <v>Dec</v>
      </c>
      <c r="E105" s="15">
        <v>0.22</v>
      </c>
      <c r="F105" s="15">
        <v>21.98</v>
      </c>
      <c r="G105" s="15">
        <v>0.65</v>
      </c>
      <c r="H105" s="15">
        <v>0.71</v>
      </c>
      <c r="I105" s="15">
        <v>0.06</v>
      </c>
      <c r="J105" s="15">
        <v>0.41</v>
      </c>
      <c r="K105" s="15">
        <v>0.5</v>
      </c>
      <c r="L105" s="15">
        <v>0.78</v>
      </c>
      <c r="M105" s="23">
        <v>7.52</v>
      </c>
      <c r="N105" s="15">
        <v>1.94</v>
      </c>
      <c r="O105" s="15">
        <v>2.79</v>
      </c>
      <c r="P105" s="15">
        <v>0.69</v>
      </c>
      <c r="Q105" s="15">
        <v>3.3</v>
      </c>
      <c r="R105" s="15">
        <v>2.75</v>
      </c>
      <c r="S105" s="15">
        <v>1.21</v>
      </c>
      <c r="T105" s="15">
        <v>4.87</v>
      </c>
      <c r="U105" s="15">
        <v>30.91</v>
      </c>
      <c r="V105" s="15">
        <v>0.83</v>
      </c>
      <c r="W105" s="15">
        <v>8.44</v>
      </c>
      <c r="X105" s="15">
        <v>0.38</v>
      </c>
      <c r="Y105" s="15">
        <v>4.519999999999996</v>
      </c>
      <c r="Z105" s="15">
        <v>4.5199999999999996</v>
      </c>
      <c r="AA105" s="15">
        <f>LARGE(VendorShare[[#This Row],[Alcatel]:[ZTE]],1)</f>
        <v>30.91</v>
      </c>
      <c r="AB105" s="15">
        <f>LARGE(VendorShare[[#This Row],[Alcatel]:[ZTE]],2)</f>
        <v>21.98</v>
      </c>
      <c r="AC105" s="15">
        <f>LARGE(VendorShare[[#This Row],[Alcatel]:[ZTE]],3)</f>
        <v>8.44</v>
      </c>
      <c r="AD105" s="15">
        <f>LARGE(VendorShare[[#This Row],[Alcatel]:[ZTE]],4)</f>
        <v>7.52</v>
      </c>
      <c r="AE105" s="15">
        <f>LARGE(VendorShare[[#This Row],[Alcatel]:[ZTE]],5)</f>
        <v>4.87</v>
      </c>
      <c r="AF105" s="15" t="str">
        <f>INDEX(Vendors,MATCH(VendorShare[[#This Row],[Large 1]],$E105:$X105,0))</f>
        <v>Samsung</v>
      </c>
      <c r="AG105" s="15" t="str">
        <f>INDEX(Vendors,MATCH(VendorShare[[#This Row],[Large 2]],$E105:$X105,0))</f>
        <v>Apple</v>
      </c>
      <c r="AH105" s="15" t="str">
        <f>INDEX(Vendors,MATCH(VendorShare[[#This Row],[Large 3]],$E105:$X105,0))</f>
        <v>Xiaomi</v>
      </c>
      <c r="AI105" s="15" t="str">
        <f>INDEX(Vendors,MATCH(VendorShare[[#This Row],[Large 4]],$E105:$X105,0))</f>
        <v>Huawei</v>
      </c>
      <c r="AJ105" s="15" t="str">
        <f>INDEX(Vendors,MATCH(VendorShare[[#This Row],[Large 5]],$E105:$X105,0))</f>
        <v>Oppo</v>
      </c>
    </row>
    <row r="106" spans="2:36" x14ac:dyDescent="0.2">
      <c r="B106" s="15" t="s">
        <v>124</v>
      </c>
      <c r="C106" s="16">
        <f t="shared" si="2"/>
        <v>2019</v>
      </c>
      <c r="D106" s="18" t="str">
        <f t="shared" si="3"/>
        <v>Jan</v>
      </c>
      <c r="E106" s="15">
        <v>0.2</v>
      </c>
      <c r="F106" s="15">
        <v>22.85</v>
      </c>
      <c r="G106" s="15">
        <v>0.56999999999999995</v>
      </c>
      <c r="H106" s="15">
        <v>0.60099999999999998</v>
      </c>
      <c r="I106" s="15">
        <v>0.06</v>
      </c>
      <c r="J106" s="15">
        <v>0.46</v>
      </c>
      <c r="K106" s="15">
        <v>0.49</v>
      </c>
      <c r="L106" s="15">
        <v>0.76</v>
      </c>
      <c r="M106" s="23">
        <v>7.87</v>
      </c>
      <c r="N106" s="15">
        <v>1.77</v>
      </c>
      <c r="O106" s="15">
        <v>2.78</v>
      </c>
      <c r="P106" s="15">
        <v>0.6</v>
      </c>
      <c r="Q106" s="15">
        <v>3.04</v>
      </c>
      <c r="R106" s="15">
        <v>2.72</v>
      </c>
      <c r="S106" s="15">
        <v>1.1599999999999999</v>
      </c>
      <c r="T106" s="15">
        <v>4.49</v>
      </c>
      <c r="U106" s="15">
        <v>32.159999999999997</v>
      </c>
      <c r="V106" s="15">
        <v>0.79</v>
      </c>
      <c r="W106" s="15">
        <v>7.88</v>
      </c>
      <c r="X106" s="15">
        <v>0.35</v>
      </c>
      <c r="Y106" s="15">
        <v>3.9699999999999971</v>
      </c>
      <c r="Z106" s="15">
        <v>4.43</v>
      </c>
      <c r="AA106" s="15">
        <f>LARGE(VendorShare[[#This Row],[Alcatel]:[ZTE]],1)</f>
        <v>32.159999999999997</v>
      </c>
      <c r="AB106" s="15">
        <f>LARGE(VendorShare[[#This Row],[Alcatel]:[ZTE]],2)</f>
        <v>22.85</v>
      </c>
      <c r="AC106" s="15">
        <f>LARGE(VendorShare[[#This Row],[Alcatel]:[ZTE]],3)</f>
        <v>7.88</v>
      </c>
      <c r="AD106" s="15">
        <f>LARGE(VendorShare[[#This Row],[Alcatel]:[ZTE]],4)</f>
        <v>7.87</v>
      </c>
      <c r="AE106" s="15">
        <f>LARGE(VendorShare[[#This Row],[Alcatel]:[ZTE]],5)</f>
        <v>4.49</v>
      </c>
      <c r="AF106" s="15" t="str">
        <f>INDEX(Vendors,MATCH(VendorShare[[#This Row],[Large 1]],$E106:$X106,0))</f>
        <v>Samsung</v>
      </c>
      <c r="AG106" s="15" t="str">
        <f>INDEX(Vendors,MATCH(VendorShare[[#This Row],[Large 2]],$E106:$X106,0))</f>
        <v>Apple</v>
      </c>
      <c r="AH106" s="15" t="str">
        <f>INDEX(Vendors,MATCH(VendorShare[[#This Row],[Large 3]],$E106:$X106,0))</f>
        <v>Xiaomi</v>
      </c>
      <c r="AI106" s="15" t="str">
        <f>INDEX(Vendors,MATCH(VendorShare[[#This Row],[Large 4]],$E106:$X106,0))</f>
        <v>Huawei</v>
      </c>
      <c r="AJ106" s="15" t="str">
        <f>INDEX(Vendors,MATCH(VendorShare[[#This Row],[Large 5]],$E106:$X106,0))</f>
        <v>Oppo</v>
      </c>
    </row>
    <row r="107" spans="2:36" x14ac:dyDescent="0.2">
      <c r="B107" s="15" t="s">
        <v>125</v>
      </c>
      <c r="C107" s="16">
        <f t="shared" si="2"/>
        <v>2019</v>
      </c>
      <c r="D107" s="18" t="str">
        <f t="shared" si="3"/>
        <v>Feb</v>
      </c>
      <c r="E107" s="15">
        <v>0.19</v>
      </c>
      <c r="F107" s="15">
        <v>23.28</v>
      </c>
      <c r="G107" s="15">
        <v>0.54</v>
      </c>
      <c r="H107" s="15">
        <v>0.57999999999999996</v>
      </c>
      <c r="I107" s="15">
        <v>0.05</v>
      </c>
      <c r="J107" s="15">
        <v>0.36</v>
      </c>
      <c r="K107" s="15">
        <v>0.53</v>
      </c>
      <c r="L107" s="15">
        <v>0.72</v>
      </c>
      <c r="M107" s="23">
        <v>8.1199999999999992</v>
      </c>
      <c r="N107" s="15">
        <v>1.7</v>
      </c>
      <c r="O107" s="15">
        <v>2.74</v>
      </c>
      <c r="P107" s="15">
        <v>0.56999999999999995</v>
      </c>
      <c r="Q107" s="15">
        <v>3.12</v>
      </c>
      <c r="R107" s="15">
        <v>2.77</v>
      </c>
      <c r="S107" s="15">
        <v>1.19</v>
      </c>
      <c r="T107" s="15">
        <v>4.46</v>
      </c>
      <c r="U107" s="15">
        <v>31.52</v>
      </c>
      <c r="V107" s="15">
        <v>0.75</v>
      </c>
      <c r="W107" s="15">
        <v>8.0299999999999994</v>
      </c>
      <c r="X107" s="15">
        <v>0.33</v>
      </c>
      <c r="Y107" s="15">
        <v>3.8199999999999967</v>
      </c>
      <c r="Z107" s="15">
        <v>4.6500000000000004</v>
      </c>
      <c r="AA107" s="15">
        <f>LARGE(VendorShare[[#This Row],[Alcatel]:[ZTE]],1)</f>
        <v>31.52</v>
      </c>
      <c r="AB107" s="15">
        <f>LARGE(VendorShare[[#This Row],[Alcatel]:[ZTE]],2)</f>
        <v>23.28</v>
      </c>
      <c r="AC107" s="15">
        <f>LARGE(VendorShare[[#This Row],[Alcatel]:[ZTE]],3)</f>
        <v>8.1199999999999992</v>
      </c>
      <c r="AD107" s="15">
        <f>LARGE(VendorShare[[#This Row],[Alcatel]:[ZTE]],4)</f>
        <v>8.0299999999999994</v>
      </c>
      <c r="AE107" s="15">
        <f>LARGE(VendorShare[[#This Row],[Alcatel]:[ZTE]],5)</f>
        <v>4.46</v>
      </c>
      <c r="AF107" s="15" t="str">
        <f>INDEX(Vendors,MATCH(VendorShare[[#This Row],[Large 1]],$E107:$X107,0))</f>
        <v>Samsung</v>
      </c>
      <c r="AG107" s="15" t="str">
        <f>INDEX(Vendors,MATCH(VendorShare[[#This Row],[Large 2]],$E107:$X107,0))</f>
        <v>Apple</v>
      </c>
      <c r="AH107" s="15" t="str">
        <f>INDEX(Vendors,MATCH(VendorShare[[#This Row],[Large 3]],$E107:$X107,0))</f>
        <v>Huawei</v>
      </c>
      <c r="AI107" s="15" t="str">
        <f>INDEX(Vendors,MATCH(VendorShare[[#This Row],[Large 4]],$E107:$X107,0))</f>
        <v>Xiaomi</v>
      </c>
      <c r="AJ107" s="15" t="str">
        <f>INDEX(Vendors,MATCH(VendorShare[[#This Row],[Large 5]],$E107:$X107,0))</f>
        <v>Oppo</v>
      </c>
    </row>
    <row r="108" spans="2:36" x14ac:dyDescent="0.2">
      <c r="B108" s="15" t="s">
        <v>126</v>
      </c>
      <c r="C108" s="16">
        <f t="shared" si="2"/>
        <v>2019</v>
      </c>
      <c r="D108" s="18" t="str">
        <f t="shared" si="3"/>
        <v>Mar</v>
      </c>
      <c r="E108" s="15">
        <v>0.33</v>
      </c>
      <c r="F108" s="15">
        <v>22.4</v>
      </c>
      <c r="G108" s="15">
        <v>0.91</v>
      </c>
      <c r="H108" s="15">
        <v>0.68</v>
      </c>
      <c r="I108" s="15">
        <v>0.06</v>
      </c>
      <c r="J108" s="15">
        <v>0.36</v>
      </c>
      <c r="K108" s="15">
        <v>0.52</v>
      </c>
      <c r="L108" s="15">
        <v>0.66</v>
      </c>
      <c r="M108" s="23">
        <v>8.57</v>
      </c>
      <c r="N108" s="15">
        <v>1.51</v>
      </c>
      <c r="O108" s="15">
        <v>2.89</v>
      </c>
      <c r="P108" s="15">
        <v>0.47</v>
      </c>
      <c r="Q108" s="15">
        <v>2.65</v>
      </c>
      <c r="R108" s="15">
        <v>2.72</v>
      </c>
      <c r="S108" s="15">
        <v>1.19</v>
      </c>
      <c r="T108" s="15">
        <v>4.41</v>
      </c>
      <c r="U108" s="15">
        <v>31.77</v>
      </c>
      <c r="V108" s="15">
        <v>1.1499999999999999</v>
      </c>
      <c r="W108" s="15">
        <v>7.52</v>
      </c>
      <c r="X108" s="15">
        <v>0.39</v>
      </c>
      <c r="Y108" s="15">
        <v>4.7299999999999978</v>
      </c>
      <c r="Z108" s="15">
        <v>4.1100000000000003</v>
      </c>
      <c r="AA108" s="15">
        <f>LARGE(VendorShare[[#This Row],[Alcatel]:[ZTE]],1)</f>
        <v>31.77</v>
      </c>
      <c r="AB108" s="15">
        <f>LARGE(VendorShare[[#This Row],[Alcatel]:[ZTE]],2)</f>
        <v>22.4</v>
      </c>
      <c r="AC108" s="15">
        <f>LARGE(VendorShare[[#This Row],[Alcatel]:[ZTE]],3)</f>
        <v>8.57</v>
      </c>
      <c r="AD108" s="15">
        <f>LARGE(VendorShare[[#This Row],[Alcatel]:[ZTE]],4)</f>
        <v>7.52</v>
      </c>
      <c r="AE108" s="15">
        <f>LARGE(VendorShare[[#This Row],[Alcatel]:[ZTE]],5)</f>
        <v>4.41</v>
      </c>
      <c r="AF108" s="15" t="str">
        <f>INDEX(Vendors,MATCH(VendorShare[[#This Row],[Large 1]],$E108:$X108,0))</f>
        <v>Samsung</v>
      </c>
      <c r="AG108" s="15" t="str">
        <f>INDEX(Vendors,MATCH(VendorShare[[#This Row],[Large 2]],$E108:$X108,0))</f>
        <v>Apple</v>
      </c>
      <c r="AH108" s="15" t="str">
        <f>INDEX(Vendors,MATCH(VendorShare[[#This Row],[Large 3]],$E108:$X108,0))</f>
        <v>Huawei</v>
      </c>
      <c r="AI108" s="15" t="str">
        <f>INDEX(Vendors,MATCH(VendorShare[[#This Row],[Large 4]],$E108:$X108,0))</f>
        <v>Xiaomi</v>
      </c>
      <c r="AJ108" s="15" t="str">
        <f>INDEX(Vendors,MATCH(VendorShare[[#This Row],[Large 5]],$E108:$X108,0))</f>
        <v>Oppo</v>
      </c>
    </row>
    <row r="109" spans="2:36" x14ac:dyDescent="0.2">
      <c r="B109" s="15" t="s">
        <v>127</v>
      </c>
      <c r="C109" s="16">
        <f t="shared" si="2"/>
        <v>2019</v>
      </c>
      <c r="D109" s="18" t="str">
        <f t="shared" si="3"/>
        <v>Apr</v>
      </c>
      <c r="E109" s="15">
        <v>0.34</v>
      </c>
      <c r="F109" s="15">
        <v>22.76</v>
      </c>
      <c r="G109" s="15">
        <v>0.93</v>
      </c>
      <c r="H109" s="15">
        <v>0.63</v>
      </c>
      <c r="I109" s="15">
        <v>0.06</v>
      </c>
      <c r="J109" s="15">
        <v>0.44</v>
      </c>
      <c r="K109" s="15">
        <v>0.55000000000000004</v>
      </c>
      <c r="L109" s="15">
        <v>0.66</v>
      </c>
      <c r="M109" s="23">
        <v>8.7200000000000006</v>
      </c>
      <c r="N109" s="15">
        <v>1.41</v>
      </c>
      <c r="O109" s="15">
        <v>2.87</v>
      </c>
      <c r="P109" s="15">
        <v>0.4</v>
      </c>
      <c r="Q109" s="15">
        <v>2.58</v>
      </c>
      <c r="R109" s="15">
        <v>2.62</v>
      </c>
      <c r="S109" s="15">
        <v>1.1299999999999999</v>
      </c>
      <c r="T109" s="15">
        <v>4.3499999999999996</v>
      </c>
      <c r="U109" s="15">
        <v>32.159999999999997</v>
      </c>
      <c r="V109" s="15">
        <v>1.1399999999999999</v>
      </c>
      <c r="W109" s="15">
        <v>7.21</v>
      </c>
      <c r="X109" s="15">
        <v>0.37</v>
      </c>
      <c r="Y109" s="15">
        <v>4.4999999999999956</v>
      </c>
      <c r="Z109" s="15">
        <v>4.1900000000000004</v>
      </c>
      <c r="AA109" s="15">
        <f>LARGE(VendorShare[[#This Row],[Alcatel]:[ZTE]],1)</f>
        <v>32.159999999999997</v>
      </c>
      <c r="AB109" s="15">
        <f>LARGE(VendorShare[[#This Row],[Alcatel]:[ZTE]],2)</f>
        <v>22.76</v>
      </c>
      <c r="AC109" s="15">
        <f>LARGE(VendorShare[[#This Row],[Alcatel]:[ZTE]],3)</f>
        <v>8.7200000000000006</v>
      </c>
      <c r="AD109" s="15">
        <f>LARGE(VendorShare[[#This Row],[Alcatel]:[ZTE]],4)</f>
        <v>7.21</v>
      </c>
      <c r="AE109" s="15">
        <f>LARGE(VendorShare[[#This Row],[Alcatel]:[ZTE]],5)</f>
        <v>4.3499999999999996</v>
      </c>
      <c r="AF109" s="15" t="str">
        <f>INDEX(Vendors,MATCH(VendorShare[[#This Row],[Large 1]],$E109:$X109,0))</f>
        <v>Samsung</v>
      </c>
      <c r="AG109" s="15" t="str">
        <f>INDEX(Vendors,MATCH(VendorShare[[#This Row],[Large 2]],$E109:$X109,0))</f>
        <v>Apple</v>
      </c>
      <c r="AH109" s="15" t="str">
        <f>INDEX(Vendors,MATCH(VendorShare[[#This Row],[Large 3]],$E109:$X109,0))</f>
        <v>Huawei</v>
      </c>
      <c r="AI109" s="15" t="str">
        <f>INDEX(Vendors,MATCH(VendorShare[[#This Row],[Large 4]],$E109:$X109,0))</f>
        <v>Xiaomi</v>
      </c>
      <c r="AJ109" s="15" t="str">
        <f>INDEX(Vendors,MATCH(VendorShare[[#This Row],[Large 5]],$E109:$X109,0))</f>
        <v>Oppo</v>
      </c>
    </row>
    <row r="110" spans="2:36" x14ac:dyDescent="0.2">
      <c r="B110" s="15" t="s">
        <v>128</v>
      </c>
      <c r="C110" s="16">
        <f t="shared" si="2"/>
        <v>2019</v>
      </c>
      <c r="D110" s="18" t="str">
        <f t="shared" si="3"/>
        <v>May</v>
      </c>
      <c r="E110" s="15">
        <v>0.32</v>
      </c>
      <c r="F110" s="15">
        <v>22.66</v>
      </c>
      <c r="G110" s="15">
        <v>0.95</v>
      </c>
      <c r="H110" s="15">
        <v>0.62009999999999998</v>
      </c>
      <c r="I110" s="15">
        <v>0.05</v>
      </c>
      <c r="J110" s="15">
        <v>0.36009999999999998</v>
      </c>
      <c r="K110" s="15">
        <v>0.6</v>
      </c>
      <c r="L110" s="15">
        <v>0.62</v>
      </c>
      <c r="M110" s="23">
        <v>8.9700000000000006</v>
      </c>
      <c r="N110" s="15">
        <v>1.35</v>
      </c>
      <c r="O110" s="15">
        <v>2.89</v>
      </c>
      <c r="P110" s="15">
        <v>0.39</v>
      </c>
      <c r="Q110" s="15">
        <v>2.73</v>
      </c>
      <c r="R110" s="15">
        <v>2.68</v>
      </c>
      <c r="S110" s="15">
        <v>1.1299999999999999</v>
      </c>
      <c r="T110" s="15">
        <v>4.42</v>
      </c>
      <c r="U110" s="15">
        <v>31.55</v>
      </c>
      <c r="V110" s="15">
        <v>1.1100000000000001</v>
      </c>
      <c r="W110" s="15">
        <v>7.46</v>
      </c>
      <c r="X110" s="15">
        <v>0.36</v>
      </c>
      <c r="Y110" s="15">
        <v>4.2899999999999974</v>
      </c>
      <c r="Z110" s="15">
        <v>4.49</v>
      </c>
      <c r="AA110" s="15">
        <f>LARGE(VendorShare[[#This Row],[Alcatel]:[ZTE]],1)</f>
        <v>31.55</v>
      </c>
      <c r="AB110" s="15">
        <f>LARGE(VendorShare[[#This Row],[Alcatel]:[ZTE]],2)</f>
        <v>22.66</v>
      </c>
      <c r="AC110" s="15">
        <f>LARGE(VendorShare[[#This Row],[Alcatel]:[ZTE]],3)</f>
        <v>8.9700000000000006</v>
      </c>
      <c r="AD110" s="15">
        <f>LARGE(VendorShare[[#This Row],[Alcatel]:[ZTE]],4)</f>
        <v>7.46</v>
      </c>
      <c r="AE110" s="15">
        <f>LARGE(VendorShare[[#This Row],[Alcatel]:[ZTE]],5)</f>
        <v>4.42</v>
      </c>
      <c r="AF110" s="15" t="str">
        <f>INDEX(Vendors,MATCH(VendorShare[[#This Row],[Large 1]],$E110:$X110,0))</f>
        <v>Samsung</v>
      </c>
      <c r="AG110" s="15" t="str">
        <f>INDEX(Vendors,MATCH(VendorShare[[#This Row],[Large 2]],$E110:$X110,0))</f>
        <v>Apple</v>
      </c>
      <c r="AH110" s="15" t="str">
        <f>INDEX(Vendors,MATCH(VendorShare[[#This Row],[Large 3]],$E110:$X110,0))</f>
        <v>Huawei</v>
      </c>
      <c r="AI110" s="15" t="str">
        <f>INDEX(Vendors,MATCH(VendorShare[[#This Row],[Large 4]],$E110:$X110,0))</f>
        <v>Xiaomi</v>
      </c>
      <c r="AJ110" s="15" t="str">
        <f>INDEX(Vendors,MATCH(VendorShare[[#This Row],[Large 5]],$E110:$X110,0))</f>
        <v>Oppo</v>
      </c>
    </row>
    <row r="111" spans="2:36" x14ac:dyDescent="0.2">
      <c r="B111" s="15" t="s">
        <v>129</v>
      </c>
      <c r="C111" s="16">
        <f t="shared" si="2"/>
        <v>2019</v>
      </c>
      <c r="D111" s="18" t="str">
        <f t="shared" si="3"/>
        <v>Jun</v>
      </c>
      <c r="E111" s="15">
        <v>0.3</v>
      </c>
      <c r="F111" s="15">
        <v>22.04</v>
      </c>
      <c r="G111" s="15">
        <v>0.88</v>
      </c>
      <c r="H111" s="15">
        <v>0.6</v>
      </c>
      <c r="I111" s="15">
        <v>0.04</v>
      </c>
      <c r="J111" s="15">
        <v>0.47</v>
      </c>
      <c r="K111" s="15">
        <v>0.63</v>
      </c>
      <c r="L111" s="15">
        <v>0.57999999999999996</v>
      </c>
      <c r="M111" s="23">
        <v>9.0399999999999991</v>
      </c>
      <c r="N111" s="15">
        <v>1.33</v>
      </c>
      <c r="O111" s="15">
        <v>2.81</v>
      </c>
      <c r="P111" s="15">
        <v>0.38</v>
      </c>
      <c r="Q111" s="15">
        <v>2.82</v>
      </c>
      <c r="R111" s="15">
        <v>2.69</v>
      </c>
      <c r="S111" s="15">
        <v>1.1200000000000001</v>
      </c>
      <c r="T111" s="15">
        <v>4.21</v>
      </c>
      <c r="U111" s="15">
        <v>31.98</v>
      </c>
      <c r="V111" s="15">
        <v>1.01</v>
      </c>
      <c r="W111" s="15">
        <v>7.39</v>
      </c>
      <c r="X111" s="15">
        <v>0.36</v>
      </c>
      <c r="Y111" s="15">
        <v>4.2799999999999985</v>
      </c>
      <c r="Z111" s="15">
        <v>5.03</v>
      </c>
      <c r="AA111" s="15">
        <f>LARGE(VendorShare[[#This Row],[Alcatel]:[ZTE]],1)</f>
        <v>31.98</v>
      </c>
      <c r="AB111" s="15">
        <f>LARGE(VendorShare[[#This Row],[Alcatel]:[ZTE]],2)</f>
        <v>22.04</v>
      </c>
      <c r="AC111" s="15">
        <f>LARGE(VendorShare[[#This Row],[Alcatel]:[ZTE]],3)</f>
        <v>9.0399999999999991</v>
      </c>
      <c r="AD111" s="15">
        <f>LARGE(VendorShare[[#This Row],[Alcatel]:[ZTE]],4)</f>
        <v>7.39</v>
      </c>
      <c r="AE111" s="15">
        <f>LARGE(VendorShare[[#This Row],[Alcatel]:[ZTE]],5)</f>
        <v>4.21</v>
      </c>
      <c r="AF111" s="15" t="str">
        <f>INDEX(Vendors,MATCH(VendorShare[[#This Row],[Large 1]],$E111:$X111,0))</f>
        <v>Samsung</v>
      </c>
      <c r="AG111" s="15" t="str">
        <f>INDEX(Vendors,MATCH(VendorShare[[#This Row],[Large 2]],$E111:$X111,0))</f>
        <v>Apple</v>
      </c>
      <c r="AH111" s="15" t="str">
        <f>INDEX(Vendors,MATCH(VendorShare[[#This Row],[Large 3]],$E111:$X111,0))</f>
        <v>Huawei</v>
      </c>
      <c r="AI111" s="15" t="str">
        <f>INDEX(Vendors,MATCH(VendorShare[[#This Row],[Large 4]],$E111:$X111,0))</f>
        <v>Xiaomi</v>
      </c>
      <c r="AJ111" s="15" t="str">
        <f>INDEX(Vendors,MATCH(VendorShare[[#This Row],[Large 5]],$E111:$X111,0))</f>
        <v>Oppo</v>
      </c>
    </row>
    <row r="112" spans="2:36" x14ac:dyDescent="0.2">
      <c r="B112" s="15" t="s">
        <v>130</v>
      </c>
      <c r="C112" s="16">
        <f t="shared" si="2"/>
        <v>2019</v>
      </c>
      <c r="D112" s="18" t="str">
        <f t="shared" si="3"/>
        <v>Jul</v>
      </c>
      <c r="E112" s="15">
        <v>0.28000000000000003</v>
      </c>
      <c r="F112" s="15">
        <v>22.01</v>
      </c>
      <c r="G112" s="15">
        <v>0.87</v>
      </c>
      <c r="H112" s="15">
        <v>0.66</v>
      </c>
      <c r="I112" s="15">
        <v>0.04</v>
      </c>
      <c r="J112" s="15">
        <v>0.42</v>
      </c>
      <c r="K112" s="15">
        <v>0.62</v>
      </c>
      <c r="L112" s="15">
        <v>0.54</v>
      </c>
      <c r="M112" s="23">
        <v>9.15</v>
      </c>
      <c r="N112" s="15">
        <v>1.3</v>
      </c>
      <c r="O112" s="15">
        <v>2.56</v>
      </c>
      <c r="P112" s="15">
        <v>0.35</v>
      </c>
      <c r="Q112" s="15">
        <v>3.26</v>
      </c>
      <c r="R112" s="15">
        <v>2.63</v>
      </c>
      <c r="S112" s="15">
        <v>1.1100000000000001</v>
      </c>
      <c r="T112" s="15">
        <v>4.46</v>
      </c>
      <c r="U112" s="15">
        <v>31.13</v>
      </c>
      <c r="V112" s="15">
        <v>0.94</v>
      </c>
      <c r="W112" s="15">
        <v>7.76</v>
      </c>
      <c r="X112" s="15">
        <v>0.33</v>
      </c>
      <c r="Y112" s="15">
        <v>4.1899999999999986</v>
      </c>
      <c r="Z112" s="15">
        <v>5.36</v>
      </c>
      <c r="AA112" s="15">
        <f>LARGE(VendorShare[[#This Row],[Alcatel]:[ZTE]],1)</f>
        <v>31.13</v>
      </c>
      <c r="AB112" s="15">
        <f>LARGE(VendorShare[[#This Row],[Alcatel]:[ZTE]],2)</f>
        <v>22.01</v>
      </c>
      <c r="AC112" s="15">
        <f>LARGE(VendorShare[[#This Row],[Alcatel]:[ZTE]],3)</f>
        <v>9.15</v>
      </c>
      <c r="AD112" s="15">
        <f>LARGE(VendorShare[[#This Row],[Alcatel]:[ZTE]],4)</f>
        <v>7.76</v>
      </c>
      <c r="AE112" s="15">
        <f>LARGE(VendorShare[[#This Row],[Alcatel]:[ZTE]],5)</f>
        <v>4.46</v>
      </c>
      <c r="AF112" s="15" t="str">
        <f>INDEX(Vendors,MATCH(VendorShare[[#This Row],[Large 1]],$E112:$X112,0))</f>
        <v>Samsung</v>
      </c>
      <c r="AG112" s="15" t="str">
        <f>INDEX(Vendors,MATCH(VendorShare[[#This Row],[Large 2]],$E112:$X112,0))</f>
        <v>Apple</v>
      </c>
      <c r="AH112" s="15" t="str">
        <f>INDEX(Vendors,MATCH(VendorShare[[#This Row],[Large 3]],$E112:$X112,0))</f>
        <v>Huawei</v>
      </c>
      <c r="AI112" s="15" t="str">
        <f>INDEX(Vendors,MATCH(VendorShare[[#This Row],[Large 4]],$E112:$X112,0))</f>
        <v>Xiaomi</v>
      </c>
      <c r="AJ112" s="15" t="str">
        <f>INDEX(Vendors,MATCH(VendorShare[[#This Row],[Large 5]],$E112:$X112,0))</f>
        <v>Oppo</v>
      </c>
    </row>
    <row r="113" spans="2:36" x14ac:dyDescent="0.2">
      <c r="B113" s="15" t="s">
        <v>131</v>
      </c>
      <c r="C113" s="16">
        <f t="shared" si="2"/>
        <v>2019</v>
      </c>
      <c r="D113" s="18" t="str">
        <f t="shared" si="3"/>
        <v>Aug</v>
      </c>
      <c r="E113" s="15">
        <v>0.31</v>
      </c>
      <c r="F113" s="15">
        <v>22.17</v>
      </c>
      <c r="G113" s="15">
        <v>0.87</v>
      </c>
      <c r="H113" s="15">
        <v>0.59</v>
      </c>
      <c r="I113" s="15">
        <v>0.04</v>
      </c>
      <c r="J113" s="15">
        <v>0.42</v>
      </c>
      <c r="K113" s="15">
        <v>0.62</v>
      </c>
      <c r="L113" s="15">
        <v>0.52</v>
      </c>
      <c r="M113" s="23">
        <v>9.02</v>
      </c>
      <c r="N113" s="15">
        <v>1.22</v>
      </c>
      <c r="O113" s="15">
        <v>2.59</v>
      </c>
      <c r="P113" s="15">
        <v>0.32</v>
      </c>
      <c r="Q113" s="15">
        <v>3.31</v>
      </c>
      <c r="R113" s="15">
        <v>2.56</v>
      </c>
      <c r="S113" s="15">
        <v>1.08</v>
      </c>
      <c r="T113" s="15">
        <v>4.7300000000000004</v>
      </c>
      <c r="U113" s="15">
        <v>31.47</v>
      </c>
      <c r="V113" s="15">
        <v>0.9</v>
      </c>
      <c r="W113" s="15">
        <v>8.3800000000000008</v>
      </c>
      <c r="X113" s="15">
        <v>0.3201</v>
      </c>
      <c r="Y113" s="15">
        <v>4.8299999999999983</v>
      </c>
      <c r="Z113" s="15">
        <v>3.69</v>
      </c>
      <c r="AA113" s="15">
        <f>LARGE(VendorShare[[#This Row],[Alcatel]:[ZTE]],1)</f>
        <v>31.47</v>
      </c>
      <c r="AB113" s="15">
        <f>LARGE(VendorShare[[#This Row],[Alcatel]:[ZTE]],2)</f>
        <v>22.17</v>
      </c>
      <c r="AC113" s="15">
        <f>LARGE(VendorShare[[#This Row],[Alcatel]:[ZTE]],3)</f>
        <v>9.02</v>
      </c>
      <c r="AD113" s="15">
        <f>LARGE(VendorShare[[#This Row],[Alcatel]:[ZTE]],4)</f>
        <v>8.3800000000000008</v>
      </c>
      <c r="AE113" s="15">
        <f>LARGE(VendorShare[[#This Row],[Alcatel]:[ZTE]],5)</f>
        <v>4.7300000000000004</v>
      </c>
      <c r="AF113" s="15" t="str">
        <f>INDEX(Vendors,MATCH(VendorShare[[#This Row],[Large 1]],$E113:$X113,0))</f>
        <v>Samsung</v>
      </c>
      <c r="AG113" s="15" t="str">
        <f>INDEX(Vendors,MATCH(VendorShare[[#This Row],[Large 2]],$E113:$X113,0))</f>
        <v>Apple</v>
      </c>
      <c r="AH113" s="15" t="str">
        <f>INDEX(Vendors,MATCH(VendorShare[[#This Row],[Large 3]],$E113:$X113,0))</f>
        <v>Huawei</v>
      </c>
      <c r="AI113" s="15" t="str">
        <f>INDEX(Vendors,MATCH(VendorShare[[#This Row],[Large 4]],$E113:$X113,0))</f>
        <v>Xiaomi</v>
      </c>
      <c r="AJ113" s="15" t="str">
        <f>INDEX(Vendors,MATCH(VendorShare[[#This Row],[Large 5]],$E113:$X113,0))</f>
        <v>Oppo</v>
      </c>
    </row>
    <row r="114" spans="2:36" x14ac:dyDescent="0.2">
      <c r="B114" s="15" t="s">
        <v>132</v>
      </c>
      <c r="C114" s="16">
        <f t="shared" si="2"/>
        <v>2019</v>
      </c>
      <c r="D114" s="18" t="str">
        <f t="shared" si="3"/>
        <v>Sep</v>
      </c>
      <c r="E114" s="15">
        <v>0.29010000000000002</v>
      </c>
      <c r="F114" s="15">
        <v>22.48</v>
      </c>
      <c r="G114" s="15">
        <v>0.8</v>
      </c>
      <c r="H114" s="15">
        <v>0.57999999999999996</v>
      </c>
      <c r="I114" s="15">
        <v>0.03</v>
      </c>
      <c r="J114" s="15">
        <v>0.41</v>
      </c>
      <c r="K114" s="15">
        <v>0.62</v>
      </c>
      <c r="L114" s="15">
        <v>0.47</v>
      </c>
      <c r="M114" s="23">
        <v>10.02</v>
      </c>
      <c r="N114" s="15">
        <v>1.0900000000000001</v>
      </c>
      <c r="O114" s="15">
        <v>2.4700000000000002</v>
      </c>
      <c r="P114" s="15">
        <v>0.28999999999999998</v>
      </c>
      <c r="Q114" s="15">
        <v>3.32</v>
      </c>
      <c r="R114" s="15">
        <v>2.48</v>
      </c>
      <c r="S114" s="15">
        <v>1.02</v>
      </c>
      <c r="T114" s="15">
        <v>4.57</v>
      </c>
      <c r="U114" s="15">
        <v>31.18</v>
      </c>
      <c r="V114" s="15">
        <v>0.85</v>
      </c>
      <c r="W114" s="15">
        <v>8.26</v>
      </c>
      <c r="X114" s="15">
        <v>0.29020000000000001</v>
      </c>
      <c r="Y114" s="15">
        <v>5.269999999999996</v>
      </c>
      <c r="Z114" s="15">
        <v>3.16</v>
      </c>
      <c r="AA114" s="15">
        <f>LARGE(VendorShare[[#This Row],[Alcatel]:[ZTE]],1)</f>
        <v>31.18</v>
      </c>
      <c r="AB114" s="15">
        <f>LARGE(VendorShare[[#This Row],[Alcatel]:[ZTE]],2)</f>
        <v>22.48</v>
      </c>
      <c r="AC114" s="15">
        <f>LARGE(VendorShare[[#This Row],[Alcatel]:[ZTE]],3)</f>
        <v>10.02</v>
      </c>
      <c r="AD114" s="15">
        <f>LARGE(VendorShare[[#This Row],[Alcatel]:[ZTE]],4)</f>
        <v>8.26</v>
      </c>
      <c r="AE114" s="15">
        <f>LARGE(VendorShare[[#This Row],[Alcatel]:[ZTE]],5)</f>
        <v>4.57</v>
      </c>
      <c r="AF114" s="15" t="str">
        <f>INDEX(Vendors,MATCH(VendorShare[[#This Row],[Large 1]],$E114:$X114,0))</f>
        <v>Samsung</v>
      </c>
      <c r="AG114" s="15" t="str">
        <f>INDEX(Vendors,MATCH(VendorShare[[#This Row],[Large 2]],$E114:$X114,0))</f>
        <v>Apple</v>
      </c>
      <c r="AH114" s="15" t="str">
        <f>INDEX(Vendors,MATCH(VendorShare[[#This Row],[Large 3]],$E114:$X114,0))</f>
        <v>Huawei</v>
      </c>
      <c r="AI114" s="15" t="str">
        <f>INDEX(Vendors,MATCH(VendorShare[[#This Row],[Large 4]],$E114:$X114,0))</f>
        <v>Xiaomi</v>
      </c>
      <c r="AJ114" s="15" t="str">
        <f>INDEX(Vendors,MATCH(VendorShare[[#This Row],[Large 5]],$E114:$X114,0))</f>
        <v>Oppo</v>
      </c>
    </row>
    <row r="115" spans="2:36" x14ac:dyDescent="0.2">
      <c r="B115" s="15" t="s">
        <v>133</v>
      </c>
      <c r="C115" s="16">
        <f t="shared" si="2"/>
        <v>2019</v>
      </c>
      <c r="D115" s="18" t="str">
        <f t="shared" si="3"/>
        <v>Oct</v>
      </c>
      <c r="E115" s="15">
        <v>0.27010000000000001</v>
      </c>
      <c r="F115" s="15">
        <v>22.09</v>
      </c>
      <c r="G115" s="15">
        <v>0.74</v>
      </c>
      <c r="H115" s="15">
        <v>0.5</v>
      </c>
      <c r="I115" s="15">
        <v>0.03</v>
      </c>
      <c r="J115" s="15">
        <v>0.42009999999999997</v>
      </c>
      <c r="K115" s="15">
        <v>2.35</v>
      </c>
      <c r="L115" s="15">
        <v>0.42</v>
      </c>
      <c r="M115" s="23">
        <v>10.02</v>
      </c>
      <c r="N115" s="15">
        <v>0.96</v>
      </c>
      <c r="O115" s="15">
        <v>2.4</v>
      </c>
      <c r="P115" s="15">
        <v>0.28000000000000003</v>
      </c>
      <c r="Q115" s="15">
        <v>3.15</v>
      </c>
      <c r="R115" s="15">
        <v>2.41</v>
      </c>
      <c r="S115" s="15">
        <v>0.95</v>
      </c>
      <c r="T115" s="15">
        <v>4.0999999999999996</v>
      </c>
      <c r="U115" s="15">
        <v>31.49</v>
      </c>
      <c r="V115" s="15">
        <v>0.84</v>
      </c>
      <c r="W115" s="15">
        <v>7.79</v>
      </c>
      <c r="X115" s="15">
        <v>0.27</v>
      </c>
      <c r="Y115" s="15">
        <v>5.269999999999996</v>
      </c>
      <c r="Z115" s="15">
        <v>3.27</v>
      </c>
      <c r="AA115" s="15">
        <f>LARGE(VendorShare[[#This Row],[Alcatel]:[ZTE]],1)</f>
        <v>31.49</v>
      </c>
      <c r="AB115" s="15">
        <f>LARGE(VendorShare[[#This Row],[Alcatel]:[ZTE]],2)</f>
        <v>22.09</v>
      </c>
      <c r="AC115" s="15">
        <f>LARGE(VendorShare[[#This Row],[Alcatel]:[ZTE]],3)</f>
        <v>10.02</v>
      </c>
      <c r="AD115" s="15">
        <f>LARGE(VendorShare[[#This Row],[Alcatel]:[ZTE]],4)</f>
        <v>7.79</v>
      </c>
      <c r="AE115" s="15">
        <f>LARGE(VendorShare[[#This Row],[Alcatel]:[ZTE]],5)</f>
        <v>4.0999999999999996</v>
      </c>
      <c r="AF115" s="15" t="str">
        <f>INDEX(Vendors,MATCH(VendorShare[[#This Row],[Large 1]],$E115:$X115,0))</f>
        <v>Samsung</v>
      </c>
      <c r="AG115" s="15" t="str">
        <f>INDEX(Vendors,MATCH(VendorShare[[#This Row],[Large 2]],$E115:$X115,0))</f>
        <v>Apple</v>
      </c>
      <c r="AH115" s="15" t="str">
        <f>INDEX(Vendors,MATCH(VendorShare[[#This Row],[Large 3]],$E115:$X115,0))</f>
        <v>Huawei</v>
      </c>
      <c r="AI115" s="15" t="str">
        <f>INDEX(Vendors,MATCH(VendorShare[[#This Row],[Large 4]],$E115:$X115,0))</f>
        <v>Xiaomi</v>
      </c>
      <c r="AJ115" s="15" t="str">
        <f>INDEX(Vendors,MATCH(VendorShare[[#This Row],[Large 5]],$E115:$X115,0))</f>
        <v>Oppo</v>
      </c>
    </row>
    <row r="116" spans="2:36" x14ac:dyDescent="0.2">
      <c r="B116" s="15" t="s">
        <v>134</v>
      </c>
      <c r="C116" s="16">
        <f t="shared" si="2"/>
        <v>2019</v>
      </c>
      <c r="D116" s="18" t="str">
        <f t="shared" si="3"/>
        <v>Nov</v>
      </c>
      <c r="E116" s="15">
        <v>0.27010000000000001</v>
      </c>
      <c r="F116" s="15">
        <v>22.9</v>
      </c>
      <c r="G116" s="15">
        <v>0.75</v>
      </c>
      <c r="H116" s="15">
        <v>0.45</v>
      </c>
      <c r="I116" s="15">
        <v>0.03</v>
      </c>
      <c r="J116" s="15">
        <v>0.43</v>
      </c>
      <c r="K116" s="15">
        <v>0.66</v>
      </c>
      <c r="L116" s="15">
        <v>0.4</v>
      </c>
      <c r="M116" s="23">
        <v>10.18</v>
      </c>
      <c r="N116" s="15">
        <v>0.97</v>
      </c>
      <c r="O116" s="15">
        <v>2.4</v>
      </c>
      <c r="P116" s="15">
        <v>0.24</v>
      </c>
      <c r="Q116" s="15">
        <v>3.41</v>
      </c>
      <c r="R116" s="15">
        <v>2.4009999999999998</v>
      </c>
      <c r="S116" s="15">
        <v>0.97009999999999996</v>
      </c>
      <c r="T116" s="15">
        <v>4.42</v>
      </c>
      <c r="U116" s="15">
        <v>31.36</v>
      </c>
      <c r="V116" s="15">
        <v>0.83</v>
      </c>
      <c r="W116" s="15">
        <v>8.16</v>
      </c>
      <c r="X116" s="15">
        <v>0.27</v>
      </c>
      <c r="Y116" s="15">
        <v>5.2899999999999956</v>
      </c>
      <c r="Z116" s="15">
        <v>3.21</v>
      </c>
      <c r="AA116" s="15">
        <f>LARGE(VendorShare[[#This Row],[Alcatel]:[ZTE]],1)</f>
        <v>31.36</v>
      </c>
      <c r="AB116" s="15">
        <f>LARGE(VendorShare[[#This Row],[Alcatel]:[ZTE]],2)</f>
        <v>22.9</v>
      </c>
      <c r="AC116" s="15">
        <f>LARGE(VendorShare[[#This Row],[Alcatel]:[ZTE]],3)</f>
        <v>10.18</v>
      </c>
      <c r="AD116" s="15">
        <f>LARGE(VendorShare[[#This Row],[Alcatel]:[ZTE]],4)</f>
        <v>8.16</v>
      </c>
      <c r="AE116" s="15">
        <f>LARGE(VendorShare[[#This Row],[Alcatel]:[ZTE]],5)</f>
        <v>4.42</v>
      </c>
      <c r="AF116" s="15" t="str">
        <f>INDEX(Vendors,MATCH(VendorShare[[#This Row],[Large 1]],$E116:$X116,0))</f>
        <v>Samsung</v>
      </c>
      <c r="AG116" s="15" t="str">
        <f>INDEX(Vendors,MATCH(VendorShare[[#This Row],[Large 2]],$E116:$X116,0))</f>
        <v>Apple</v>
      </c>
      <c r="AH116" s="15" t="str">
        <f>INDEX(Vendors,MATCH(VendorShare[[#This Row],[Large 3]],$E116:$X116,0))</f>
        <v>Huawei</v>
      </c>
      <c r="AI116" s="15" t="str">
        <f>INDEX(Vendors,MATCH(VendorShare[[#This Row],[Large 4]],$E116:$X116,0))</f>
        <v>Xiaomi</v>
      </c>
      <c r="AJ116" s="15" t="str">
        <f>INDEX(Vendors,MATCH(VendorShare[[#This Row],[Large 5]],$E116:$X116,0))</f>
        <v>Oppo</v>
      </c>
    </row>
    <row r="117" spans="2:36" x14ac:dyDescent="0.2">
      <c r="B117" s="15" t="s">
        <v>135</v>
      </c>
      <c r="C117" s="16">
        <f t="shared" si="2"/>
        <v>2019</v>
      </c>
      <c r="D117" s="18" t="str">
        <f t="shared" si="3"/>
        <v>Dec</v>
      </c>
      <c r="E117" s="15">
        <v>0.27</v>
      </c>
      <c r="F117" s="15">
        <v>24.79</v>
      </c>
      <c r="G117" s="15">
        <v>0.7</v>
      </c>
      <c r="H117" s="15">
        <v>0.39</v>
      </c>
      <c r="I117" s="15">
        <v>0.03</v>
      </c>
      <c r="J117" s="15">
        <v>0.42</v>
      </c>
      <c r="K117" s="15">
        <v>0.75</v>
      </c>
      <c r="L117" s="15">
        <v>0.38</v>
      </c>
      <c r="M117" s="23">
        <v>9.9499999999999993</v>
      </c>
      <c r="N117" s="15">
        <v>0.87</v>
      </c>
      <c r="O117" s="15">
        <v>2.54</v>
      </c>
      <c r="P117" s="15">
        <v>0.18</v>
      </c>
      <c r="Q117" s="15">
        <v>3.19</v>
      </c>
      <c r="R117" s="15">
        <v>2.5</v>
      </c>
      <c r="S117" s="15">
        <v>0.9</v>
      </c>
      <c r="T117" s="15">
        <v>4.2300000000000004</v>
      </c>
      <c r="U117" s="15">
        <v>31.37</v>
      </c>
      <c r="V117" s="15">
        <v>0.77</v>
      </c>
      <c r="W117" s="15">
        <v>7.73</v>
      </c>
      <c r="X117" s="15">
        <v>0.27010000000000001</v>
      </c>
      <c r="Y117" s="15">
        <v>5.1099999999999959</v>
      </c>
      <c r="Z117" s="15">
        <v>2.67</v>
      </c>
      <c r="AA117" s="15">
        <f>LARGE(VendorShare[[#This Row],[Alcatel]:[ZTE]],1)</f>
        <v>31.37</v>
      </c>
      <c r="AB117" s="15">
        <f>LARGE(VendorShare[[#This Row],[Alcatel]:[ZTE]],2)</f>
        <v>24.79</v>
      </c>
      <c r="AC117" s="15">
        <f>LARGE(VendorShare[[#This Row],[Alcatel]:[ZTE]],3)</f>
        <v>9.9499999999999993</v>
      </c>
      <c r="AD117" s="15">
        <f>LARGE(VendorShare[[#This Row],[Alcatel]:[ZTE]],4)</f>
        <v>7.73</v>
      </c>
      <c r="AE117" s="15">
        <f>LARGE(VendorShare[[#This Row],[Alcatel]:[ZTE]],5)</f>
        <v>4.2300000000000004</v>
      </c>
      <c r="AF117" s="15" t="str">
        <f>INDEX(Vendors,MATCH(VendorShare[[#This Row],[Large 1]],$E117:$X117,0))</f>
        <v>Samsung</v>
      </c>
      <c r="AG117" s="15" t="str">
        <f>INDEX(Vendors,MATCH(VendorShare[[#This Row],[Large 2]],$E117:$X117,0))</f>
        <v>Apple</v>
      </c>
      <c r="AH117" s="15" t="str">
        <f>INDEX(Vendors,MATCH(VendorShare[[#This Row],[Large 3]],$E117:$X117,0))</f>
        <v>Huawei</v>
      </c>
      <c r="AI117" s="15" t="str">
        <f>INDEX(Vendors,MATCH(VendorShare[[#This Row],[Large 4]],$E117:$X117,0))</f>
        <v>Xiaomi</v>
      </c>
      <c r="AJ117" s="15" t="str">
        <f>INDEX(Vendors,MATCH(VendorShare[[#This Row],[Large 5]],$E117:$X117,0))</f>
        <v>Oppo</v>
      </c>
    </row>
    <row r="118" spans="2:36" x14ac:dyDescent="0.2">
      <c r="B118" s="15" t="s">
        <v>136</v>
      </c>
      <c r="C118" s="16">
        <f t="shared" si="2"/>
        <v>2020</v>
      </c>
      <c r="D118" s="18" t="str">
        <f t="shared" si="3"/>
        <v>Jan</v>
      </c>
      <c r="E118" s="15">
        <v>0.27</v>
      </c>
      <c r="F118" s="15">
        <v>24.76</v>
      </c>
      <c r="G118" s="15">
        <v>0.69</v>
      </c>
      <c r="H118" s="15">
        <v>0.35</v>
      </c>
      <c r="I118" s="15">
        <v>0.03</v>
      </c>
      <c r="J118" s="15">
        <v>0.43</v>
      </c>
      <c r="K118" s="15">
        <v>0.69010000000000005</v>
      </c>
      <c r="L118" s="15">
        <v>0.38</v>
      </c>
      <c r="M118" s="23">
        <v>10.61</v>
      </c>
      <c r="N118" s="15">
        <v>0.86</v>
      </c>
      <c r="O118" s="15">
        <v>2.4</v>
      </c>
      <c r="P118" s="15">
        <v>0.15</v>
      </c>
      <c r="Q118" s="15">
        <v>3.02</v>
      </c>
      <c r="R118" s="15">
        <v>2.42</v>
      </c>
      <c r="S118" s="15">
        <v>0.88</v>
      </c>
      <c r="T118" s="15">
        <v>4.25</v>
      </c>
      <c r="U118" s="15">
        <v>31.29</v>
      </c>
      <c r="V118" s="15">
        <v>0.8</v>
      </c>
      <c r="W118" s="15">
        <v>8.1</v>
      </c>
      <c r="X118" s="15">
        <v>0.26</v>
      </c>
      <c r="Y118" s="15">
        <v>5.1599999999999948</v>
      </c>
      <c r="Z118" s="15">
        <v>2.1800000000000002</v>
      </c>
      <c r="AA118" s="15">
        <f>LARGE(VendorShare[[#This Row],[Alcatel]:[ZTE]],1)</f>
        <v>31.29</v>
      </c>
      <c r="AB118" s="15">
        <f>LARGE(VendorShare[[#This Row],[Alcatel]:[ZTE]],2)</f>
        <v>24.76</v>
      </c>
      <c r="AC118" s="15">
        <f>LARGE(VendorShare[[#This Row],[Alcatel]:[ZTE]],3)</f>
        <v>10.61</v>
      </c>
      <c r="AD118" s="15">
        <f>LARGE(VendorShare[[#This Row],[Alcatel]:[ZTE]],4)</f>
        <v>8.1</v>
      </c>
      <c r="AE118" s="15">
        <f>LARGE(VendorShare[[#This Row],[Alcatel]:[ZTE]],5)</f>
        <v>4.25</v>
      </c>
      <c r="AF118" s="15" t="str">
        <f>INDEX(Vendors,MATCH(VendorShare[[#This Row],[Large 1]],$E118:$X118,0))</f>
        <v>Samsung</v>
      </c>
      <c r="AG118" s="15" t="str">
        <f>INDEX(Vendors,MATCH(VendorShare[[#This Row],[Large 2]],$E118:$X118,0))</f>
        <v>Apple</v>
      </c>
      <c r="AH118" s="15" t="str">
        <f>INDEX(Vendors,MATCH(VendorShare[[#This Row],[Large 3]],$E118:$X118,0))</f>
        <v>Huawei</v>
      </c>
      <c r="AI118" s="15" t="str">
        <f>INDEX(Vendors,MATCH(VendorShare[[#This Row],[Large 4]],$E118:$X118,0))</f>
        <v>Xiaomi</v>
      </c>
      <c r="AJ118" s="15" t="str">
        <f>INDEX(Vendors,MATCH(VendorShare[[#This Row],[Large 5]],$E118:$X118,0))</f>
        <v>Oppo</v>
      </c>
    </row>
    <row r="119" spans="2:36" x14ac:dyDescent="0.2">
      <c r="B119" s="15" t="s">
        <v>137</v>
      </c>
      <c r="C119" s="16">
        <f t="shared" si="2"/>
        <v>2020</v>
      </c>
      <c r="D119" s="18" t="str">
        <f t="shared" si="3"/>
        <v>Feb</v>
      </c>
      <c r="E119" s="15">
        <v>0.28000000000000003</v>
      </c>
      <c r="F119" s="15">
        <v>25.89</v>
      </c>
      <c r="G119" s="15">
        <v>0.69</v>
      </c>
      <c r="H119" s="15">
        <v>0.34</v>
      </c>
      <c r="I119" s="15">
        <v>0.02</v>
      </c>
      <c r="J119" s="15">
        <v>0.41</v>
      </c>
      <c r="K119" s="15">
        <v>0.7</v>
      </c>
      <c r="L119" s="15">
        <v>0.37</v>
      </c>
      <c r="M119" s="23">
        <v>10.98</v>
      </c>
      <c r="N119" s="15">
        <v>0.77</v>
      </c>
      <c r="O119" s="15">
        <v>2.34</v>
      </c>
      <c r="P119" s="15">
        <v>0.12</v>
      </c>
      <c r="Q119" s="15">
        <v>2.89</v>
      </c>
      <c r="R119" s="15">
        <v>2.36</v>
      </c>
      <c r="S119" s="15">
        <v>0.81</v>
      </c>
      <c r="T119" s="15">
        <v>4.3099999999999996</v>
      </c>
      <c r="U119" s="15">
        <v>30.91</v>
      </c>
      <c r="V119" s="15">
        <v>0.8</v>
      </c>
      <c r="W119" s="15">
        <v>7.8</v>
      </c>
      <c r="X119" s="15">
        <v>0.31</v>
      </c>
      <c r="Y119" s="15">
        <v>4.9399999999999968</v>
      </c>
      <c r="Z119" s="15">
        <v>1.95</v>
      </c>
      <c r="AA119" s="15">
        <f>LARGE(VendorShare[[#This Row],[Alcatel]:[ZTE]],1)</f>
        <v>30.91</v>
      </c>
      <c r="AB119" s="15">
        <f>LARGE(VendorShare[[#This Row],[Alcatel]:[ZTE]],2)</f>
        <v>25.89</v>
      </c>
      <c r="AC119" s="15">
        <f>LARGE(VendorShare[[#This Row],[Alcatel]:[ZTE]],3)</f>
        <v>10.98</v>
      </c>
      <c r="AD119" s="15">
        <f>LARGE(VendorShare[[#This Row],[Alcatel]:[ZTE]],4)</f>
        <v>7.8</v>
      </c>
      <c r="AE119" s="15">
        <f>LARGE(VendorShare[[#This Row],[Alcatel]:[ZTE]],5)</f>
        <v>4.3099999999999996</v>
      </c>
      <c r="AF119" s="15" t="str">
        <f>INDEX(Vendors,MATCH(VendorShare[[#This Row],[Large 1]],$E119:$X119,0))</f>
        <v>Samsung</v>
      </c>
      <c r="AG119" s="15" t="str">
        <f>INDEX(Vendors,MATCH(VendorShare[[#This Row],[Large 2]],$E119:$X119,0))</f>
        <v>Apple</v>
      </c>
      <c r="AH119" s="15" t="str">
        <f>INDEX(Vendors,MATCH(VendorShare[[#This Row],[Large 3]],$E119:$X119,0))</f>
        <v>Huawei</v>
      </c>
      <c r="AI119" s="15" t="str">
        <f>INDEX(Vendors,MATCH(VendorShare[[#This Row],[Large 4]],$E119:$X119,0))</f>
        <v>Xiaomi</v>
      </c>
      <c r="AJ119" s="15" t="str">
        <f>INDEX(Vendors,MATCH(VendorShare[[#This Row],[Large 5]],$E119:$X119,0))</f>
        <v>Oppo</v>
      </c>
    </row>
    <row r="120" spans="2:36" x14ac:dyDescent="0.2">
      <c r="B120" s="15" t="s">
        <v>138</v>
      </c>
      <c r="C120" s="16">
        <f t="shared" si="2"/>
        <v>2020</v>
      </c>
      <c r="D120" s="18" t="str">
        <f t="shared" si="3"/>
        <v>Mar</v>
      </c>
      <c r="E120" s="15">
        <v>0.28000000000000003</v>
      </c>
      <c r="F120" s="15">
        <v>27.03</v>
      </c>
      <c r="G120" s="15">
        <v>0.66</v>
      </c>
      <c r="H120" s="15">
        <v>0.31</v>
      </c>
      <c r="I120" s="15">
        <v>0.02</v>
      </c>
      <c r="J120" s="15">
        <v>0.36009999999999998</v>
      </c>
      <c r="K120" s="15">
        <v>0.73</v>
      </c>
      <c r="L120" s="15">
        <v>0.36</v>
      </c>
      <c r="M120" s="23">
        <v>10.7</v>
      </c>
      <c r="N120" s="15">
        <v>0.74</v>
      </c>
      <c r="O120" s="15">
        <v>2.2799999999999998</v>
      </c>
      <c r="P120" s="15">
        <v>0.12</v>
      </c>
      <c r="Q120" s="15">
        <v>2.87</v>
      </c>
      <c r="R120" s="15">
        <v>2.35</v>
      </c>
      <c r="S120" s="15">
        <v>0.72</v>
      </c>
      <c r="T120" s="15">
        <v>4.3</v>
      </c>
      <c r="U120" s="15">
        <v>30.8</v>
      </c>
      <c r="V120" s="15">
        <v>0.76</v>
      </c>
      <c r="W120" s="15">
        <v>7.7</v>
      </c>
      <c r="X120" s="15">
        <v>0.37</v>
      </c>
      <c r="Y120" s="15">
        <v>4.6999999999999966</v>
      </c>
      <c r="Z120" s="15">
        <v>1.83</v>
      </c>
      <c r="AA120" s="15">
        <f>LARGE(VendorShare[[#This Row],[Alcatel]:[ZTE]],1)</f>
        <v>30.8</v>
      </c>
      <c r="AB120" s="15">
        <f>LARGE(VendorShare[[#This Row],[Alcatel]:[ZTE]],2)</f>
        <v>27.03</v>
      </c>
      <c r="AC120" s="15">
        <f>LARGE(VendorShare[[#This Row],[Alcatel]:[ZTE]],3)</f>
        <v>10.7</v>
      </c>
      <c r="AD120" s="15">
        <f>LARGE(VendorShare[[#This Row],[Alcatel]:[ZTE]],4)</f>
        <v>7.7</v>
      </c>
      <c r="AE120" s="15">
        <f>LARGE(VendorShare[[#This Row],[Alcatel]:[ZTE]],5)</f>
        <v>4.3</v>
      </c>
      <c r="AF120" s="15" t="str">
        <f>INDEX(Vendors,MATCH(VendorShare[[#This Row],[Large 1]],$E120:$X120,0))</f>
        <v>Samsung</v>
      </c>
      <c r="AG120" s="15" t="str">
        <f>INDEX(Vendors,MATCH(VendorShare[[#This Row],[Large 2]],$E120:$X120,0))</f>
        <v>Apple</v>
      </c>
      <c r="AH120" s="15" t="str">
        <f>INDEX(Vendors,MATCH(VendorShare[[#This Row],[Large 3]],$E120:$X120,0))</f>
        <v>Huawei</v>
      </c>
      <c r="AI120" s="15" t="str">
        <f>INDEX(Vendors,MATCH(VendorShare[[#This Row],[Large 4]],$E120:$X120,0))</f>
        <v>Xiaomi</v>
      </c>
      <c r="AJ120" s="15" t="str">
        <f>INDEX(Vendors,MATCH(VendorShare[[#This Row],[Large 5]],$E120:$X120,0))</f>
        <v>Oppo</v>
      </c>
    </row>
    <row r="121" spans="2:36" x14ac:dyDescent="0.2">
      <c r="B121" s="15" t="s">
        <v>139</v>
      </c>
      <c r="C121" s="16">
        <f t="shared" si="2"/>
        <v>2020</v>
      </c>
      <c r="D121" s="18" t="str">
        <f t="shared" si="3"/>
        <v>Apr</v>
      </c>
      <c r="E121" s="15">
        <v>0.27</v>
      </c>
      <c r="F121" s="15">
        <v>28.79</v>
      </c>
      <c r="G121" s="15">
        <v>0.7</v>
      </c>
      <c r="H121" s="15">
        <v>0.28000000000000003</v>
      </c>
      <c r="I121" s="15">
        <v>0.02</v>
      </c>
      <c r="J121" s="15">
        <v>0.33</v>
      </c>
      <c r="K121" s="15">
        <v>0.75</v>
      </c>
      <c r="L121" s="15">
        <v>0.35</v>
      </c>
      <c r="M121" s="23">
        <v>10.28</v>
      </c>
      <c r="N121" s="15">
        <v>0.71</v>
      </c>
      <c r="O121" s="15">
        <v>2.2799999999999998</v>
      </c>
      <c r="P121" s="15">
        <v>0.1</v>
      </c>
      <c r="Q121" s="15">
        <v>2.75</v>
      </c>
      <c r="R121" s="15">
        <v>2.5099999999999998</v>
      </c>
      <c r="S121" s="15">
        <v>0.69</v>
      </c>
      <c r="T121" s="15">
        <v>4.2</v>
      </c>
      <c r="U121" s="15">
        <v>30.41</v>
      </c>
      <c r="V121" s="15">
        <v>0.76</v>
      </c>
      <c r="W121" s="15">
        <v>7.6</v>
      </c>
      <c r="X121" s="15">
        <v>0.24</v>
      </c>
      <c r="Y121" s="15">
        <v>4.4099999999999966</v>
      </c>
      <c r="Z121" s="15">
        <v>1.55</v>
      </c>
      <c r="AA121" s="15">
        <f>LARGE(VendorShare[[#This Row],[Alcatel]:[ZTE]],1)</f>
        <v>30.41</v>
      </c>
      <c r="AB121" s="15">
        <f>LARGE(VendorShare[[#This Row],[Alcatel]:[ZTE]],2)</f>
        <v>28.79</v>
      </c>
      <c r="AC121" s="15">
        <f>LARGE(VendorShare[[#This Row],[Alcatel]:[ZTE]],3)</f>
        <v>10.28</v>
      </c>
      <c r="AD121" s="15">
        <f>LARGE(VendorShare[[#This Row],[Alcatel]:[ZTE]],4)</f>
        <v>7.6</v>
      </c>
      <c r="AE121" s="15">
        <f>LARGE(VendorShare[[#This Row],[Alcatel]:[ZTE]],5)</f>
        <v>4.2</v>
      </c>
      <c r="AF121" s="15" t="str">
        <f>INDEX(Vendors,MATCH(VendorShare[[#This Row],[Large 1]],$E121:$X121,0))</f>
        <v>Samsung</v>
      </c>
      <c r="AG121" s="15" t="str">
        <f>INDEX(Vendors,MATCH(VendorShare[[#This Row],[Large 2]],$E121:$X121,0))</f>
        <v>Apple</v>
      </c>
      <c r="AH121" s="15" t="str">
        <f>INDEX(Vendors,MATCH(VendorShare[[#This Row],[Large 3]],$E121:$X121,0))</f>
        <v>Huawei</v>
      </c>
      <c r="AI121" s="15" t="str">
        <f>INDEX(Vendors,MATCH(VendorShare[[#This Row],[Large 4]],$E121:$X121,0))</f>
        <v>Xiaomi</v>
      </c>
      <c r="AJ121" s="15" t="str">
        <f>INDEX(Vendors,MATCH(VendorShare[[#This Row],[Large 5]],$E121:$X121,0))</f>
        <v>Oppo</v>
      </c>
    </row>
    <row r="122" spans="2:36" x14ac:dyDescent="0.2">
      <c r="B122" s="15" t="s">
        <v>140</v>
      </c>
      <c r="C122" s="16">
        <f t="shared" si="2"/>
        <v>2020</v>
      </c>
      <c r="D122" s="18" t="str">
        <f t="shared" si="3"/>
        <v>May</v>
      </c>
      <c r="E122" s="15">
        <v>0.28999999999999998</v>
      </c>
      <c r="F122" s="15">
        <v>26.72</v>
      </c>
      <c r="G122" s="15">
        <v>0.76</v>
      </c>
      <c r="H122" s="15">
        <v>0.31</v>
      </c>
      <c r="I122" s="15">
        <v>0.02</v>
      </c>
      <c r="J122" s="15">
        <v>0.28000000000000003</v>
      </c>
      <c r="K122" s="15">
        <v>0.7</v>
      </c>
      <c r="L122" s="15">
        <v>0.36</v>
      </c>
      <c r="M122" s="23">
        <v>10.39</v>
      </c>
      <c r="N122" s="15">
        <v>0.77</v>
      </c>
      <c r="O122" s="15">
        <v>2.19</v>
      </c>
      <c r="P122" s="15">
        <v>0.1</v>
      </c>
      <c r="Q122" s="15">
        <v>3.12</v>
      </c>
      <c r="R122" s="15">
        <v>2.46</v>
      </c>
      <c r="S122" s="15">
        <v>0.73</v>
      </c>
      <c r="T122" s="15">
        <v>4.7</v>
      </c>
      <c r="U122" s="15">
        <v>30.18</v>
      </c>
      <c r="V122" s="15">
        <v>0.78</v>
      </c>
      <c r="W122" s="15">
        <v>8.36</v>
      </c>
      <c r="X122" s="15">
        <v>0.25</v>
      </c>
      <c r="Y122" s="15">
        <v>4.7599999999999971</v>
      </c>
      <c r="Z122" s="15">
        <v>1.8</v>
      </c>
      <c r="AA122" s="15">
        <f>LARGE(VendorShare[[#This Row],[Alcatel]:[ZTE]],1)</f>
        <v>30.18</v>
      </c>
      <c r="AB122" s="15">
        <f>LARGE(VendorShare[[#This Row],[Alcatel]:[ZTE]],2)</f>
        <v>26.72</v>
      </c>
      <c r="AC122" s="15">
        <f>LARGE(VendorShare[[#This Row],[Alcatel]:[ZTE]],3)</f>
        <v>10.39</v>
      </c>
      <c r="AD122" s="15">
        <f>LARGE(VendorShare[[#This Row],[Alcatel]:[ZTE]],4)</f>
        <v>8.36</v>
      </c>
      <c r="AE122" s="15">
        <f>LARGE(VendorShare[[#This Row],[Alcatel]:[ZTE]],5)</f>
        <v>4.7</v>
      </c>
      <c r="AF122" s="15" t="str">
        <f>INDEX(Vendors,MATCH(VendorShare[[#This Row],[Large 1]],$E122:$X122,0))</f>
        <v>Samsung</v>
      </c>
      <c r="AG122" s="15" t="str">
        <f>INDEX(Vendors,MATCH(VendorShare[[#This Row],[Large 2]],$E122:$X122,0))</f>
        <v>Apple</v>
      </c>
      <c r="AH122" s="15" t="str">
        <f>INDEX(Vendors,MATCH(VendorShare[[#This Row],[Large 3]],$E122:$X122,0))</f>
        <v>Huawei</v>
      </c>
      <c r="AI122" s="15" t="str">
        <f>INDEX(Vendors,MATCH(VendorShare[[#This Row],[Large 4]],$E122:$X122,0))</f>
        <v>Xiaomi</v>
      </c>
      <c r="AJ122" s="15" t="str">
        <f>INDEX(Vendors,MATCH(VendorShare[[#This Row],[Large 5]],$E122:$X122,0))</f>
        <v>Oppo</v>
      </c>
    </row>
    <row r="123" spans="2:36" x14ac:dyDescent="0.2">
      <c r="B123" s="15" t="s">
        <v>141</v>
      </c>
      <c r="C123" s="16">
        <f t="shared" si="2"/>
        <v>2020</v>
      </c>
      <c r="D123" s="18" t="str">
        <f t="shared" si="3"/>
        <v>Jun</v>
      </c>
      <c r="E123" s="15">
        <v>0.25</v>
      </c>
      <c r="F123" s="15">
        <v>25.26</v>
      </c>
      <c r="G123" s="15">
        <v>0.75009999999999999</v>
      </c>
      <c r="H123" s="15">
        <v>0.28999999999999998</v>
      </c>
      <c r="I123" s="15">
        <v>0.02</v>
      </c>
      <c r="J123" s="15">
        <v>0.34</v>
      </c>
      <c r="K123" s="15">
        <v>0.68</v>
      </c>
      <c r="L123" s="15">
        <v>0.35</v>
      </c>
      <c r="M123" s="23">
        <v>10.69</v>
      </c>
      <c r="N123" s="15">
        <v>0.75</v>
      </c>
      <c r="O123" s="15">
        <v>2.11</v>
      </c>
      <c r="P123" s="15">
        <v>0.1</v>
      </c>
      <c r="Q123" s="15">
        <v>3.18</v>
      </c>
      <c r="R123" s="15">
        <v>2.57</v>
      </c>
      <c r="S123" s="15">
        <v>0.74</v>
      </c>
      <c r="T123" s="15">
        <v>4.6500000000000004</v>
      </c>
      <c r="U123" s="15">
        <v>31.06</v>
      </c>
      <c r="V123" s="15">
        <v>0.78</v>
      </c>
      <c r="W123" s="15">
        <v>8.5500000000000007</v>
      </c>
      <c r="X123" s="15">
        <v>0.23</v>
      </c>
      <c r="Y123" s="15">
        <v>4.8299999999999956</v>
      </c>
      <c r="Z123" s="15">
        <v>1.81</v>
      </c>
      <c r="AA123" s="15">
        <f>LARGE(VendorShare[[#This Row],[Alcatel]:[ZTE]],1)</f>
        <v>31.06</v>
      </c>
      <c r="AB123" s="15">
        <f>LARGE(VendorShare[[#This Row],[Alcatel]:[ZTE]],2)</f>
        <v>25.26</v>
      </c>
      <c r="AC123" s="15">
        <f>LARGE(VendorShare[[#This Row],[Alcatel]:[ZTE]],3)</f>
        <v>10.69</v>
      </c>
      <c r="AD123" s="15">
        <f>LARGE(VendorShare[[#This Row],[Alcatel]:[ZTE]],4)</f>
        <v>8.5500000000000007</v>
      </c>
      <c r="AE123" s="15">
        <f>LARGE(VendorShare[[#This Row],[Alcatel]:[ZTE]],5)</f>
        <v>4.6500000000000004</v>
      </c>
      <c r="AF123" s="15" t="str">
        <f>INDEX(Vendors,MATCH(VendorShare[[#This Row],[Large 1]],$E123:$X123,0))</f>
        <v>Samsung</v>
      </c>
      <c r="AG123" s="15" t="str">
        <f>INDEX(Vendors,MATCH(VendorShare[[#This Row],[Large 2]],$E123:$X123,0))</f>
        <v>Apple</v>
      </c>
      <c r="AH123" s="15" t="str">
        <f>INDEX(Vendors,MATCH(VendorShare[[#This Row],[Large 3]],$E123:$X123,0))</f>
        <v>Huawei</v>
      </c>
      <c r="AI123" s="15" t="str">
        <f>INDEX(Vendors,MATCH(VendorShare[[#This Row],[Large 4]],$E123:$X123,0))</f>
        <v>Xiaomi</v>
      </c>
      <c r="AJ123" s="15" t="str">
        <f>INDEX(Vendors,MATCH(VendorShare[[#This Row],[Large 5]],$E123:$X123,0))</f>
        <v>Oppo</v>
      </c>
    </row>
    <row r="124" spans="2:36" x14ac:dyDescent="0.2">
      <c r="B124" s="15" t="s">
        <v>142</v>
      </c>
      <c r="C124" s="16">
        <f t="shared" si="2"/>
        <v>2020</v>
      </c>
      <c r="D124" s="18" t="str">
        <f t="shared" si="3"/>
        <v>Jul</v>
      </c>
      <c r="E124" s="15">
        <v>0.24</v>
      </c>
      <c r="F124" s="15">
        <v>24.82</v>
      </c>
      <c r="G124" s="15">
        <v>0.72</v>
      </c>
      <c r="H124" s="15">
        <v>0.28999999999999998</v>
      </c>
      <c r="I124" s="15">
        <v>0.02</v>
      </c>
      <c r="J124" s="15">
        <v>0.37</v>
      </c>
      <c r="K124" s="15">
        <v>0.65</v>
      </c>
      <c r="L124" s="15">
        <v>0.33</v>
      </c>
      <c r="M124" s="23">
        <v>10.75</v>
      </c>
      <c r="N124" s="15">
        <v>0.74</v>
      </c>
      <c r="O124" s="15">
        <v>2.0299999999999998</v>
      </c>
      <c r="P124" s="15">
        <v>0.11</v>
      </c>
      <c r="Q124" s="15">
        <v>3.46</v>
      </c>
      <c r="R124" s="15">
        <v>2.4500000000000002</v>
      </c>
      <c r="S124" s="15">
        <v>0.76</v>
      </c>
      <c r="T124" s="15">
        <v>4.6900000000000004</v>
      </c>
      <c r="U124" s="15">
        <v>30.95</v>
      </c>
      <c r="V124" s="15">
        <v>0.75</v>
      </c>
      <c r="W124" s="15">
        <v>8.94</v>
      </c>
      <c r="X124" s="15">
        <v>0.21</v>
      </c>
      <c r="Y124" s="15">
        <v>4.9299999999999971</v>
      </c>
      <c r="Z124" s="15">
        <v>1.8</v>
      </c>
      <c r="AA124" s="15">
        <f>LARGE(VendorShare[[#This Row],[Alcatel]:[ZTE]],1)</f>
        <v>30.95</v>
      </c>
      <c r="AB124" s="15">
        <f>LARGE(VendorShare[[#This Row],[Alcatel]:[ZTE]],2)</f>
        <v>24.82</v>
      </c>
      <c r="AC124" s="15">
        <f>LARGE(VendorShare[[#This Row],[Alcatel]:[ZTE]],3)</f>
        <v>10.75</v>
      </c>
      <c r="AD124" s="15">
        <f>LARGE(VendorShare[[#This Row],[Alcatel]:[ZTE]],4)</f>
        <v>8.94</v>
      </c>
      <c r="AE124" s="15">
        <f>LARGE(VendorShare[[#This Row],[Alcatel]:[ZTE]],5)</f>
        <v>4.6900000000000004</v>
      </c>
      <c r="AF124" s="15" t="str">
        <f>INDEX(Vendors,MATCH(VendorShare[[#This Row],[Large 1]],$E124:$X124,0))</f>
        <v>Samsung</v>
      </c>
      <c r="AG124" s="15" t="str">
        <f>INDEX(Vendors,MATCH(VendorShare[[#This Row],[Large 2]],$E124:$X124,0))</f>
        <v>Apple</v>
      </c>
      <c r="AH124" s="15" t="str">
        <f>INDEX(Vendors,MATCH(VendorShare[[#This Row],[Large 3]],$E124:$X124,0))</f>
        <v>Huawei</v>
      </c>
      <c r="AI124" s="15" t="str">
        <f>INDEX(Vendors,MATCH(VendorShare[[#This Row],[Large 4]],$E124:$X124,0))</f>
        <v>Xiaomi</v>
      </c>
      <c r="AJ124" s="15" t="str">
        <f>INDEX(Vendors,MATCH(VendorShare[[#This Row],[Large 5]],$E124:$X124,0))</f>
        <v>Oppo</v>
      </c>
    </row>
    <row r="125" spans="2:36" ht="70.349999999999994" customHeight="1" x14ac:dyDescent="0.2"/>
  </sheetData>
  <sortState xmlns:xlrd2="http://schemas.microsoft.com/office/spreadsheetml/2017/richdata2" columnSort="1" ref="E3:X124">
    <sortCondition ref="E3:X3"/>
  </sortState>
  <phoneticPr fontId="18" type="noConversion"/>
  <conditionalFormatting sqref="M4:M124">
    <cfRule type="dataBar" priority="8">
      <dataBar>
        <cfvo type="num" val="0"/>
        <cfvo type="num" val="20"/>
        <color rgb="FFFFC4A7"/>
      </dataBar>
      <extLst>
        <ext xmlns:x14="http://schemas.microsoft.com/office/spreadsheetml/2009/9/main" uri="{B025F937-C7B1-47D3-B67F-A62EFF666E3E}">
          <x14:id>{527CF694-E6A7-4D33-AEEE-568D0CF20385}</x14:id>
        </ext>
      </extLst>
    </cfRule>
  </conditionalFormatting>
  <conditionalFormatting sqref="E4:Z124">
    <cfRule type="top10" dxfId="2" priority="3" rank="10"/>
  </conditionalFormatting>
  <conditionalFormatting sqref="E4:X124">
    <cfRule type="cellIs" dxfId="1" priority="2" operator="greaterThan">
      <formula>20</formula>
    </cfRule>
  </conditionalFormatting>
  <conditionalFormatting sqref="B4:Z124">
    <cfRule type="expression" dxfId="0" priority="1">
      <formula>$B4=$A$27</formula>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high="1" xr2:uid="{3B670C93-559C-43E7-9F89-D9EE7F0884C3}">
          <x14:colorSeries rgb="FF0070C0"/>
          <x14:colorNegative rgb="FF000000"/>
          <x14:colorAxis rgb="FF000000"/>
          <x14:colorMarkers rgb="FF000000"/>
          <x14:colorFirst rgb="FF000000"/>
          <x14:colorLast rgb="FF000000"/>
          <x14:colorHigh theme="7"/>
          <x14:colorLow rgb="FF000000"/>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s>
        </x14:sparklineGroup>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12"/>
  <sheetViews>
    <sheetView showGridLines="0" tabSelected="1" topLeftCell="A4" zoomScale="85" zoomScaleNormal="85" workbookViewId="0">
      <selection activeCell="N24" sqref="N24"/>
    </sheetView>
  </sheetViews>
  <sheetFormatPr defaultRowHeight="14.25" x14ac:dyDescent="0.2"/>
  <cols>
    <col min="1" max="1" width="7.5" customWidth="1"/>
  </cols>
  <sheetData>
    <row r="1" spans="2:12" s="4" customFormat="1" x14ac:dyDescent="0.2"/>
    <row r="2" spans="2:12" s="4" customFormat="1" x14ac:dyDescent="0.2"/>
    <row r="3" spans="2:12" s="4" customFormat="1" x14ac:dyDescent="0.2"/>
    <row r="4" spans="2:12" s="4" customFormat="1" x14ac:dyDescent="0.2"/>
    <row r="5" spans="2:12" s="4" customFormat="1" x14ac:dyDescent="0.2"/>
    <row r="6" spans="2:12" s="4" customFormat="1" x14ac:dyDescent="0.2"/>
    <row r="7" spans="2:12" s="4" customFormat="1" x14ac:dyDescent="0.2"/>
    <row r="8" spans="2:12" s="3" customFormat="1" ht="15" thickBot="1" x14ac:dyDescent="0.25"/>
    <row r="9" spans="2:12" s="3" customFormat="1" ht="15" thickBot="1" x14ac:dyDescent="0.25">
      <c r="H9" s="8" t="s">
        <v>184</v>
      </c>
      <c r="I9" s="21">
        <v>2015</v>
      </c>
      <c r="J9" s="9"/>
      <c r="K9" s="8" t="s">
        <v>185</v>
      </c>
      <c r="L9" s="21" t="s">
        <v>147</v>
      </c>
    </row>
    <row r="10" spans="2:12" s="3" customFormat="1" x14ac:dyDescent="0.2">
      <c r="G10" s="10"/>
      <c r="H10" s="10"/>
      <c r="I10" s="10"/>
      <c r="J10" s="10"/>
      <c r="K10" s="10"/>
      <c r="L10" s="10"/>
    </row>
    <row r="11" spans="2:12" x14ac:dyDescent="0.2">
      <c r="B11" s="11" t="s">
        <v>2</v>
      </c>
    </row>
    <row r="12" spans="2:12" x14ac:dyDescent="0.2">
      <c r="B12" t="s">
        <v>1</v>
      </c>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topLeftCell="A4" zoomScale="96" workbookViewId="0">
      <selection activeCell="C6" sqref="C6"/>
    </sheetView>
  </sheetViews>
  <sheetFormatPr defaultRowHeight="14.25" x14ac:dyDescent="0.2"/>
  <cols>
    <col min="1" max="1" width="17.125" customWidth="1"/>
  </cols>
  <sheetData>
    <row r="1" spans="1:13" x14ac:dyDescent="0.2">
      <c r="A1" t="s">
        <v>183</v>
      </c>
      <c r="M1" s="20" t="s">
        <v>190</v>
      </c>
    </row>
    <row r="3" spans="1:13" x14ac:dyDescent="0.2">
      <c r="A3">
        <v>2010</v>
      </c>
      <c r="B3">
        <v>2011</v>
      </c>
      <c r="C3">
        <v>2012</v>
      </c>
      <c r="D3">
        <v>2013</v>
      </c>
      <c r="E3">
        <v>2014</v>
      </c>
      <c r="F3">
        <v>2015</v>
      </c>
      <c r="G3">
        <v>2016</v>
      </c>
      <c r="H3">
        <v>2017</v>
      </c>
      <c r="I3">
        <v>2018</v>
      </c>
      <c r="J3">
        <v>2019</v>
      </c>
      <c r="K3">
        <v>2020</v>
      </c>
    </row>
    <row r="5" spans="1:13" x14ac:dyDescent="0.2">
      <c r="C5" t="s">
        <v>144</v>
      </c>
    </row>
    <row r="6" spans="1:13" x14ac:dyDescent="0.2">
      <c r="A6" t="s">
        <v>146</v>
      </c>
      <c r="B6" t="str">
        <f>Dash!B11</f>
        <v>Apple</v>
      </c>
      <c r="C6">
        <f>Dash!I9</f>
        <v>2015</v>
      </c>
    </row>
    <row r="7" spans="1:13" x14ac:dyDescent="0.2">
      <c r="A7" t="s">
        <v>0</v>
      </c>
      <c r="B7" t="str">
        <f t="shared" ref="B7:H7" si="0">$C$6&amp;"-"&amp;B8</f>
        <v>2015-01</v>
      </c>
      <c r="C7" t="str">
        <f t="shared" si="0"/>
        <v>2015-02</v>
      </c>
      <c r="D7" t="str">
        <f t="shared" si="0"/>
        <v>2015-03</v>
      </c>
      <c r="E7" t="str">
        <f t="shared" si="0"/>
        <v>2015-04</v>
      </c>
      <c r="F7" t="str">
        <f t="shared" si="0"/>
        <v>2015-05</v>
      </c>
      <c r="G7" t="str">
        <f t="shared" si="0"/>
        <v>2015-06</v>
      </c>
      <c r="H7" t="str">
        <f t="shared" si="0"/>
        <v>2015-07</v>
      </c>
      <c r="I7" t="str">
        <f t="shared" ref="I7" si="1">$C$6&amp;"-"&amp;I8</f>
        <v>2015-08</v>
      </c>
      <c r="J7" t="str">
        <f t="shared" ref="J7" si="2">$C$6&amp;"-"&amp;J8</f>
        <v>2015-09</v>
      </c>
      <c r="K7" t="str">
        <f t="shared" ref="K7" si="3">$C$6&amp;"-"&amp;K8</f>
        <v>2015-10</v>
      </c>
      <c r="L7" t="str">
        <f t="shared" ref="L7" si="4">$C$6&amp;"-"&amp;L8</f>
        <v>2015-11</v>
      </c>
      <c r="M7" t="str">
        <f t="shared" ref="M7" si="5">$C$6&amp;"-"&amp;M8</f>
        <v>2015-12</v>
      </c>
    </row>
    <row r="8" spans="1:13" x14ac:dyDescent="0.2">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2">
      <c r="A9" s="27" t="s">
        <v>145</v>
      </c>
      <c r="B9" s="27" t="s">
        <v>153</v>
      </c>
      <c r="C9" s="27" t="s">
        <v>154</v>
      </c>
      <c r="D9" s="27" t="s">
        <v>155</v>
      </c>
      <c r="E9" s="27" t="s">
        <v>156</v>
      </c>
      <c r="F9" s="27" t="s">
        <v>157</v>
      </c>
      <c r="G9" s="27" t="s">
        <v>158</v>
      </c>
      <c r="H9" s="27" t="s">
        <v>147</v>
      </c>
      <c r="I9" s="27" t="s">
        <v>148</v>
      </c>
      <c r="J9" s="27" t="s">
        <v>149</v>
      </c>
      <c r="K9" s="27" t="s">
        <v>150</v>
      </c>
      <c r="L9" s="27" t="s">
        <v>151</v>
      </c>
      <c r="M9" s="27" t="s">
        <v>152</v>
      </c>
    </row>
    <row r="10" spans="1:13" x14ac:dyDescent="0.2">
      <c r="A10" s="27" t="str">
        <f>B6&amp;" Market Share"</f>
        <v>Apple Market Share</v>
      </c>
      <c r="B10" s="27">
        <f t="shared" ref="B10:M10" si="6">_xlfn.IFNA(INDEX(Market_Share,MATCH(B7,Date,0),MATCH($B$6,Vendors,0)),"")</f>
        <v>22.75</v>
      </c>
      <c r="C10" s="27">
        <f t="shared" si="6"/>
        <v>23.17</v>
      </c>
      <c r="D10" s="27">
        <f t="shared" si="6"/>
        <v>22.64</v>
      </c>
      <c r="E10" s="27">
        <f t="shared" si="6"/>
        <v>20.78</v>
      </c>
      <c r="F10" s="27">
        <f t="shared" si="6"/>
        <v>20.22</v>
      </c>
      <c r="G10" s="27">
        <f t="shared" si="6"/>
        <v>20.22</v>
      </c>
      <c r="H10" s="27">
        <f t="shared" si="6"/>
        <v>20.41</v>
      </c>
      <c r="I10" s="27">
        <f t="shared" si="6"/>
        <v>19.03</v>
      </c>
      <c r="J10" s="27">
        <f t="shared" si="6"/>
        <v>18.14</v>
      </c>
      <c r="K10" s="27">
        <f t="shared" si="6"/>
        <v>17.7</v>
      </c>
      <c r="L10" s="27">
        <f t="shared" si="6"/>
        <v>19.3</v>
      </c>
      <c r="M10" s="27">
        <f t="shared" si="6"/>
        <v>19.21</v>
      </c>
    </row>
    <row r="13" spans="1:13" x14ac:dyDescent="0.2">
      <c r="A13" t="s">
        <v>144</v>
      </c>
      <c r="B13">
        <f>Dash!I9</f>
        <v>2015</v>
      </c>
    </row>
    <row r="14" spans="1:13" x14ac:dyDescent="0.2">
      <c r="A14" t="s">
        <v>145</v>
      </c>
      <c r="B14" t="str">
        <f>Dash!L9</f>
        <v>Jul</v>
      </c>
    </row>
    <row r="15" spans="1:13" x14ac:dyDescent="0.2">
      <c r="A15" t="s">
        <v>0</v>
      </c>
      <c r="B15" t="str">
        <f>B13&amp;"-"&amp;TEXT(DATE(B13,MONTH(1&amp;B14),1),"mm")</f>
        <v>2015-07</v>
      </c>
      <c r="C15">
        <f>MATCH(B15,Date,0)</f>
        <v>61</v>
      </c>
    </row>
    <row r="16" spans="1:13" x14ac:dyDescent="0.2">
      <c r="A16" t="s">
        <v>172</v>
      </c>
      <c r="B16" t="s">
        <v>146</v>
      </c>
      <c r="C16" s="27" t="s">
        <v>186</v>
      </c>
      <c r="D16" s="27" t="s">
        <v>21</v>
      </c>
      <c r="E16" t="s">
        <v>188</v>
      </c>
      <c r="F16" t="s">
        <v>189</v>
      </c>
    </row>
    <row r="17" spans="1:6" x14ac:dyDescent="0.2">
      <c r="A17" s="1">
        <v>1</v>
      </c>
      <c r="B17" t="str" cm="1">
        <f t="array" ref="B17">INDEX(Vendor1,$C$15)</f>
        <v>Samsung</v>
      </c>
      <c r="C17" s="6" cm="1">
        <f t="array" ref="C17">_xlfn.IFNA(INDEX(Large_1,C15)/100,"No Data")</f>
        <v>0.314</v>
      </c>
      <c r="D17" s="7">
        <f>1-C17</f>
        <v>0.68599999999999994</v>
      </c>
      <c r="E17" s="19" cm="1">
        <f t="array" ref="E17">INDEX(Market_Share,MAX($C$15-1,1),MATCH(B17,Vendors,0))/100</f>
        <v>0.31569999999999998</v>
      </c>
      <c r="F17" s="28">
        <f>C17-E17</f>
        <v>-1.6999999999999793E-3</v>
      </c>
    </row>
    <row r="18" spans="1:6" x14ac:dyDescent="0.2">
      <c r="A18" s="1">
        <v>2</v>
      </c>
      <c r="B18" t="str" cm="1">
        <f t="array" ref="B18">INDEX(Vendor2,$C$15)</f>
        <v>Apple</v>
      </c>
      <c r="C18" s="6" cm="1">
        <f t="array" ref="C18">_xlfn.IFNA(INDEX(Large_2,C15)/100,"No Data")</f>
        <v>0.2041</v>
      </c>
      <c r="D18" s="7">
        <f t="shared" ref="D18:D22" si="7">1-C18</f>
        <v>0.79590000000000005</v>
      </c>
      <c r="E18" s="19" cm="1">
        <f t="array" ref="E18">INDEX(Market_Share,MAX($C$15-1,1),MATCH(B18,Vendors,0))/100</f>
        <v>0.20219999999999999</v>
      </c>
      <c r="F18" s="28">
        <f>C18-E18</f>
        <v>1.9000000000000128E-3</v>
      </c>
    </row>
    <row r="19" spans="1:6" x14ac:dyDescent="0.2">
      <c r="A19" s="1">
        <v>3</v>
      </c>
      <c r="B19" t="str" cm="1">
        <f t="array" ref="B19">INDEX(Vendor3,$C$15)</f>
        <v>Nokia</v>
      </c>
      <c r="C19" s="6" cm="1">
        <f t="array" ref="C19">_xlfn.IFNA(INDEX(Large_3,C15)/100,"No Data")</f>
        <v>9.1300000000000006E-2</v>
      </c>
      <c r="D19" s="7">
        <f t="shared" si="7"/>
        <v>0.90869999999999995</v>
      </c>
      <c r="E19" s="19" cm="1">
        <f t="array" ref="E19">INDEX(Market_Share,MAX($C$15-1,1),MATCH(B19,Vendors,0))/100</f>
        <v>9.5799999999999996E-2</v>
      </c>
      <c r="F19" s="28">
        <f>C19-E19</f>
        <v>-4.4999999999999901E-3</v>
      </c>
    </row>
    <row r="20" spans="1:6" x14ac:dyDescent="0.2">
      <c r="A20" s="1">
        <v>4</v>
      </c>
      <c r="B20" t="str" cm="1">
        <f t="array" ref="B20">INDEX(Vendor4,$C$15)</f>
        <v>LG</v>
      </c>
      <c r="C20" s="6" cm="1">
        <f t="array" ref="C20">_xlfn.IFNA(INDEX(Large_4,C15)/100,"No Data")</f>
        <v>4.2099999999999999E-2</v>
      </c>
      <c r="D20" s="7">
        <f t="shared" si="7"/>
        <v>0.95789999999999997</v>
      </c>
      <c r="E20" s="19" cm="1">
        <f t="array" ref="E20">INDEX(Market_Share,MAX($C$15-1,1),MATCH(B20,Vendors,0))/100</f>
        <v>4.1399999999999999E-2</v>
      </c>
      <c r="F20" s="28">
        <f>C20-E20</f>
        <v>6.9999999999999923E-4</v>
      </c>
    </row>
    <row r="21" spans="1:6" x14ac:dyDescent="0.2">
      <c r="A21" s="1">
        <v>5</v>
      </c>
      <c r="B21" t="str" cm="1">
        <f t="array" ref="B21">INDEX(Vendor5,$C$15)</f>
        <v>Sony</v>
      </c>
      <c r="C21" s="6" cm="1">
        <f t="array" ref="C21">_xlfn.IFNA(INDEX(Large_5,C15)/100,"No Data")</f>
        <v>3.3599999999999998E-2</v>
      </c>
      <c r="D21" s="7">
        <f t="shared" si="7"/>
        <v>0.96640000000000004</v>
      </c>
      <c r="E21" s="19" cm="1">
        <f t="array" ref="E21">INDEX(Market_Share,MAX($C$15-1,1),MATCH(B21,Vendors,0))/100</f>
        <v>3.49E-2</v>
      </c>
      <c r="F21" s="28">
        <f>C21-E21</f>
        <v>-1.3000000000000025E-3</v>
      </c>
    </row>
    <row r="22" spans="1:6" x14ac:dyDescent="0.2">
      <c r="B22" t="s">
        <v>186</v>
      </c>
      <c r="C22" s="26">
        <f>SUM(C17:C21)</f>
        <v>0.68510000000000004</v>
      </c>
      <c r="D22" s="26">
        <f t="shared" si="7"/>
        <v>0.31489999999999996</v>
      </c>
    </row>
  </sheetData>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admin</cp:lastModifiedBy>
  <dcterms:created xsi:type="dcterms:W3CDTF">2020-08-13T12:34:02Z</dcterms:created>
  <dcterms:modified xsi:type="dcterms:W3CDTF">2022-09-01T00:40:00Z</dcterms:modified>
</cp:coreProperties>
</file>