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e/OneDrive - akademi/Bilgin/Breast/Analyses/"/>
    </mc:Choice>
  </mc:AlternateContent>
  <xr:revisionPtr revIDLastSave="116" documentId="8_{5567E359-24C3-C548-8EAC-3DD2FB54969B}" xr6:coauthVersionLast="45" xr6:coauthVersionMax="45" xr10:uidLastSave="{28EB532F-9B04-6E4D-B49A-E8C5D7384EDF}"/>
  <bookViews>
    <workbookView xWindow="0" yWindow="460" windowWidth="25600" windowHeight="14640" activeTab="1" xr2:uid="{7B1AB654-2CBE-3640-86D5-31DAC34D736F}"/>
  </bookViews>
  <sheets>
    <sheet name="AUC with confidence intervals" sheetId="1" r:id="rId1"/>
    <sheet name="Sample size determin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H33" i="1" l="1"/>
  <c r="O22" i="2" l="1"/>
  <c r="N22" i="2"/>
  <c r="M22" i="2"/>
  <c r="L22" i="2"/>
  <c r="K22" i="2"/>
  <c r="J22" i="2"/>
  <c r="I22" i="2"/>
  <c r="H22" i="2"/>
  <c r="G22" i="2"/>
  <c r="F22" i="2"/>
  <c r="E22" i="2"/>
  <c r="D22" i="2"/>
  <c r="C22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D6" i="2"/>
  <c r="E6" i="2"/>
  <c r="F6" i="2"/>
  <c r="G6" i="2"/>
  <c r="H6" i="2"/>
  <c r="I6" i="2"/>
  <c r="J6" i="2"/>
  <c r="K6" i="2"/>
  <c r="L6" i="2"/>
  <c r="M6" i="2"/>
  <c r="N6" i="2"/>
  <c r="O6" i="2"/>
  <c r="C6" i="2"/>
  <c r="O41" i="1"/>
  <c r="O42" i="1"/>
  <c r="O43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N43" i="1"/>
  <c r="M43" i="1"/>
  <c r="L43" i="1"/>
  <c r="K43" i="1"/>
  <c r="J43" i="1"/>
  <c r="I43" i="1"/>
  <c r="H43" i="1"/>
  <c r="G43" i="1"/>
  <c r="F43" i="1"/>
  <c r="E43" i="1"/>
  <c r="D43" i="1"/>
  <c r="C43" i="1"/>
  <c r="N42" i="1"/>
  <c r="M42" i="1"/>
  <c r="L42" i="1"/>
  <c r="K42" i="1"/>
  <c r="J42" i="1"/>
  <c r="I42" i="1"/>
  <c r="H42" i="1"/>
  <c r="G42" i="1"/>
  <c r="F42" i="1"/>
  <c r="E42" i="1"/>
  <c r="D42" i="1"/>
  <c r="C42" i="1"/>
  <c r="N41" i="1"/>
  <c r="N44" i="1" s="1"/>
  <c r="N49" i="1" s="1"/>
  <c r="N50" i="1" s="1"/>
  <c r="M41" i="1"/>
  <c r="L41" i="1"/>
  <c r="K41" i="1"/>
  <c r="K44" i="1" s="1"/>
  <c r="K49" i="1" s="1"/>
  <c r="K50" i="1" s="1"/>
  <c r="J41" i="1"/>
  <c r="I41" i="1"/>
  <c r="H41" i="1"/>
  <c r="G41" i="1"/>
  <c r="G44" i="1" s="1"/>
  <c r="G49" i="1" s="1"/>
  <c r="G50" i="1" s="1"/>
  <c r="F41" i="1"/>
  <c r="E41" i="1"/>
  <c r="D41" i="1"/>
  <c r="D44" i="1" s="1"/>
  <c r="D49" i="1" s="1"/>
  <c r="D50" i="1" s="1"/>
  <c r="C41" i="1"/>
  <c r="C44" i="1" s="1"/>
  <c r="C49" i="1" s="1"/>
  <c r="C50" i="1" s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O24" i="1"/>
  <c r="O27" i="1" s="1"/>
  <c r="O32" i="1" s="1"/>
  <c r="O33" i="1" s="1"/>
  <c r="N24" i="1"/>
  <c r="M24" i="1"/>
  <c r="L24" i="1"/>
  <c r="K24" i="1"/>
  <c r="K27" i="1" s="1"/>
  <c r="K32" i="1" s="1"/>
  <c r="K33" i="1" s="1"/>
  <c r="J24" i="1"/>
  <c r="I24" i="1"/>
  <c r="H24" i="1"/>
  <c r="G24" i="1"/>
  <c r="G27" i="1" s="1"/>
  <c r="G32" i="1" s="1"/>
  <c r="G33" i="1" s="1"/>
  <c r="F24" i="1"/>
  <c r="E24" i="1"/>
  <c r="D24" i="1"/>
  <c r="C24" i="1"/>
  <c r="C27" i="1" s="1"/>
  <c r="C32" i="1" s="1"/>
  <c r="C33" i="1" s="1"/>
  <c r="O12" i="1"/>
  <c r="O7" i="1"/>
  <c r="O8" i="1"/>
  <c r="O9" i="1"/>
  <c r="N12" i="1"/>
  <c r="N7" i="1"/>
  <c r="N8" i="1"/>
  <c r="N9" i="1"/>
  <c r="M12" i="1"/>
  <c r="M7" i="1"/>
  <c r="M8" i="1"/>
  <c r="M9" i="1"/>
  <c r="L12" i="1"/>
  <c r="L7" i="1"/>
  <c r="L8" i="1"/>
  <c r="L9" i="1"/>
  <c r="L10" i="1" s="1"/>
  <c r="L15" i="1" s="1"/>
  <c r="L16" i="1" s="1"/>
  <c r="K12" i="1"/>
  <c r="K7" i="1"/>
  <c r="K8" i="1"/>
  <c r="K9" i="1"/>
  <c r="J12" i="1"/>
  <c r="J7" i="1"/>
  <c r="J8" i="1"/>
  <c r="J9" i="1"/>
  <c r="I12" i="1"/>
  <c r="I7" i="1"/>
  <c r="I8" i="1"/>
  <c r="I9" i="1"/>
  <c r="H7" i="1"/>
  <c r="H8" i="1"/>
  <c r="H9" i="1"/>
  <c r="H12" i="1"/>
  <c r="G12" i="1"/>
  <c r="G7" i="1"/>
  <c r="G8" i="1"/>
  <c r="G9" i="1"/>
  <c r="F12" i="1"/>
  <c r="F7" i="1"/>
  <c r="F8" i="1"/>
  <c r="F9" i="1"/>
  <c r="E12" i="1"/>
  <c r="E7" i="1"/>
  <c r="E8" i="1"/>
  <c r="E9" i="1"/>
  <c r="D7" i="1"/>
  <c r="D8" i="1"/>
  <c r="D9" i="1"/>
  <c r="D12" i="1"/>
  <c r="C12" i="1"/>
  <c r="C9" i="1"/>
  <c r="C8" i="1"/>
  <c r="C7" i="1"/>
  <c r="C10" i="1" l="1"/>
  <c r="C15" i="1" s="1"/>
  <c r="C16" i="1" s="1"/>
  <c r="F10" i="1"/>
  <c r="K10" i="1"/>
  <c r="K15" i="1" s="1"/>
  <c r="K16" i="1" s="1"/>
  <c r="O44" i="1"/>
  <c r="O49" i="1" s="1"/>
  <c r="O50" i="1" s="1"/>
  <c r="F13" i="1"/>
  <c r="F15" i="1"/>
  <c r="F16" i="1" s="1"/>
  <c r="M10" i="1"/>
  <c r="M15" i="1" s="1"/>
  <c r="M16" i="1" s="1"/>
  <c r="O10" i="1"/>
  <c r="O15" i="1" s="1"/>
  <c r="O16" i="1" s="1"/>
  <c r="C14" i="1"/>
  <c r="G10" i="1"/>
  <c r="G15" i="1" s="1"/>
  <c r="G16" i="1" s="1"/>
  <c r="I10" i="1"/>
  <c r="L27" i="1"/>
  <c r="L32" i="1" s="1"/>
  <c r="L33" i="1" s="1"/>
  <c r="M44" i="1"/>
  <c r="M49" i="1" s="1"/>
  <c r="M50" i="1" s="1"/>
  <c r="L44" i="1"/>
  <c r="L49" i="1" s="1"/>
  <c r="L50" i="1" s="1"/>
  <c r="J44" i="1"/>
  <c r="I44" i="1"/>
  <c r="H44" i="1"/>
  <c r="F44" i="1"/>
  <c r="E44" i="1"/>
  <c r="D47" i="1"/>
  <c r="F48" i="1"/>
  <c r="N48" i="1"/>
  <c r="C48" i="1"/>
  <c r="G48" i="1"/>
  <c r="K48" i="1"/>
  <c r="O48" i="1"/>
  <c r="I47" i="1"/>
  <c r="M47" i="1"/>
  <c r="D48" i="1"/>
  <c r="N47" i="1"/>
  <c r="G47" i="1"/>
  <c r="K47" i="1"/>
  <c r="O47" i="1"/>
  <c r="L30" i="1"/>
  <c r="H27" i="1"/>
  <c r="D27" i="1"/>
  <c r="D31" i="1" s="1"/>
  <c r="E27" i="1"/>
  <c r="I27" i="1"/>
  <c r="M27" i="1"/>
  <c r="F27" i="1"/>
  <c r="J27" i="1"/>
  <c r="N27" i="1"/>
  <c r="C31" i="1"/>
  <c r="G31" i="1"/>
  <c r="K31" i="1"/>
  <c r="O31" i="1"/>
  <c r="L31" i="1"/>
  <c r="C30" i="1"/>
  <c r="G30" i="1"/>
  <c r="K30" i="1"/>
  <c r="O30" i="1"/>
  <c r="O13" i="1"/>
  <c r="L13" i="1"/>
  <c r="F14" i="1"/>
  <c r="G13" i="1"/>
  <c r="H10" i="1"/>
  <c r="H15" i="1" s="1"/>
  <c r="H16" i="1" s="1"/>
  <c r="M13" i="1"/>
  <c r="C13" i="1"/>
  <c r="E10" i="1"/>
  <c r="J10" i="1"/>
  <c r="J15" i="1" s="1"/>
  <c r="J16" i="1" s="1"/>
  <c r="D10" i="1"/>
  <c r="D15" i="1" s="1"/>
  <c r="D16" i="1" s="1"/>
  <c r="E13" i="1"/>
  <c r="O14" i="1"/>
  <c r="N10" i="1"/>
  <c r="L14" i="1"/>
  <c r="H13" i="1"/>
  <c r="G14" i="1"/>
  <c r="M14" i="1" l="1"/>
  <c r="M31" i="1"/>
  <c r="M32" i="1"/>
  <c r="M33" i="1" s="1"/>
  <c r="H31" i="1"/>
  <c r="H32" i="1"/>
  <c r="I30" i="1"/>
  <c r="I32" i="1"/>
  <c r="I33" i="1" s="1"/>
  <c r="J31" i="1"/>
  <c r="J32" i="1"/>
  <c r="J33" i="1" s="1"/>
  <c r="N31" i="1"/>
  <c r="N32" i="1"/>
  <c r="N33" i="1" s="1"/>
  <c r="K13" i="1"/>
  <c r="D13" i="1"/>
  <c r="K14" i="1"/>
  <c r="F31" i="1"/>
  <c r="F32" i="1"/>
  <c r="F33" i="1" s="1"/>
  <c r="D30" i="1"/>
  <c r="D32" i="1"/>
  <c r="D33" i="1" s="1"/>
  <c r="E31" i="1"/>
  <c r="E32" i="1"/>
  <c r="E33" i="1" s="1"/>
  <c r="E48" i="1"/>
  <c r="E49" i="1"/>
  <c r="E50" i="1" s="1"/>
  <c r="J48" i="1"/>
  <c r="J49" i="1"/>
  <c r="J50" i="1" s="1"/>
  <c r="I14" i="1"/>
  <c r="I15" i="1"/>
  <c r="I16" i="1" s="1"/>
  <c r="F47" i="1"/>
  <c r="F49" i="1"/>
  <c r="F50" i="1" s="1"/>
  <c r="I13" i="1"/>
  <c r="J13" i="1"/>
  <c r="H14" i="1"/>
  <c r="L47" i="1"/>
  <c r="H47" i="1"/>
  <c r="H49" i="1"/>
  <c r="H50" i="1" s="1"/>
  <c r="D14" i="1"/>
  <c r="J14" i="1"/>
  <c r="N13" i="1"/>
  <c r="N15" i="1"/>
  <c r="N16" i="1" s="1"/>
  <c r="E14" i="1"/>
  <c r="E15" i="1"/>
  <c r="E16" i="1" s="1"/>
  <c r="L48" i="1"/>
  <c r="M48" i="1"/>
  <c r="I48" i="1"/>
  <c r="I49" i="1"/>
  <c r="I50" i="1" s="1"/>
  <c r="J47" i="1"/>
  <c r="H48" i="1"/>
  <c r="E47" i="1"/>
  <c r="N30" i="1"/>
  <c r="J30" i="1"/>
  <c r="I31" i="1"/>
  <c r="H30" i="1"/>
  <c r="E30" i="1"/>
  <c r="F30" i="1"/>
  <c r="M30" i="1"/>
  <c r="N14" i="1"/>
</calcChain>
</file>

<file path=xl/sharedStrings.xml><?xml version="1.0" encoding="utf-8"?>
<sst xmlns="http://schemas.openxmlformats.org/spreadsheetml/2006/main" count="189" uniqueCount="80">
  <si>
    <t>AUC Confidence interval</t>
  </si>
  <si>
    <t>n1</t>
  </si>
  <si>
    <t>n2</t>
  </si>
  <si>
    <t>q0</t>
  </si>
  <si>
    <t>q1</t>
  </si>
  <si>
    <t>q2</t>
  </si>
  <si>
    <t>se</t>
  </si>
  <si>
    <t>alpha</t>
  </si>
  <si>
    <t>z-crit</t>
  </si>
  <si>
    <t>lower</t>
  </si>
  <si>
    <t>upper</t>
  </si>
  <si>
    <t>AUC</t>
  </si>
  <si>
    <t>IDCA</t>
  </si>
  <si>
    <t>ILCA</t>
  </si>
  <si>
    <t>IMCA</t>
  </si>
  <si>
    <t>OtherPat</t>
  </si>
  <si>
    <t>Ki67</t>
  </si>
  <si>
    <t>ER</t>
  </si>
  <si>
    <t>PR</t>
  </si>
  <si>
    <t>CerbB2</t>
  </si>
  <si>
    <t>E-cadherin</t>
  </si>
  <si>
    <t>Luminal A</t>
  </si>
  <si>
    <t>LuminalB</t>
  </si>
  <si>
    <t>Her2+</t>
  </si>
  <si>
    <t>TN</t>
  </si>
  <si>
    <t>p</t>
  </si>
  <si>
    <t xml:space="preserve">z </t>
  </si>
  <si>
    <t>z</t>
  </si>
  <si>
    <t>22+13</t>
  </si>
  <si>
    <t>P+N</t>
  </si>
  <si>
    <t>N/P</t>
  </si>
  <si>
    <t>10+97</t>
  </si>
  <si>
    <t>10+222</t>
  </si>
  <si>
    <t>12+42</t>
  </si>
  <si>
    <t>19+15</t>
  </si>
  <si>
    <t>48+9</t>
  </si>
  <si>
    <t>26+11</t>
  </si>
  <si>
    <t>11+56</t>
  </si>
  <si>
    <t>30+11</t>
  </si>
  <si>
    <t>14+21</t>
  </si>
  <si>
    <t>13+27</t>
  </si>
  <si>
    <t>11+55</t>
  </si>
  <si>
    <t>10+95</t>
  </si>
  <si>
    <t>23+13</t>
  </si>
  <si>
    <t>10+105</t>
  </si>
  <si>
    <t>10+277</t>
  </si>
  <si>
    <t>5+139</t>
  </si>
  <si>
    <t>6+133</t>
  </si>
  <si>
    <t>0.05, 0.20</t>
  </si>
  <si>
    <t>0.01, 0.10</t>
  </si>
  <si>
    <t>5+135</t>
  </si>
  <si>
    <t>10+270</t>
  </si>
  <si>
    <t>12+43</t>
  </si>
  <si>
    <t>18+15</t>
  </si>
  <si>
    <t>45+9</t>
  </si>
  <si>
    <t>25+12</t>
  </si>
  <si>
    <t>11+51</t>
  </si>
  <si>
    <t>34+14</t>
  </si>
  <si>
    <t>13+28</t>
  </si>
  <si>
    <t>11+53</t>
  </si>
  <si>
    <t>10+86</t>
  </si>
  <si>
    <t>10+122</t>
  </si>
  <si>
    <t>12+36</t>
  </si>
  <si>
    <t>19+14</t>
  </si>
  <si>
    <t>43+9</t>
  </si>
  <si>
    <t>26+12</t>
  </si>
  <si>
    <t>11+54</t>
  </si>
  <si>
    <t>Positive</t>
  </si>
  <si>
    <t>Negative</t>
  </si>
  <si>
    <t>31+10</t>
  </si>
  <si>
    <t>14+24</t>
  </si>
  <si>
    <t>13+25</t>
  </si>
  <si>
    <t>10+85</t>
  </si>
  <si>
    <t>IDC</t>
  </si>
  <si>
    <t>ILC</t>
  </si>
  <si>
    <t>IMC</t>
  </si>
  <si>
    <t>Over 2 cm3</t>
  </si>
  <si>
    <t>Over 1 cm3</t>
  </si>
  <si>
    <t>All Lesions</t>
  </si>
  <si>
    <t>All lesions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</si>
</sst>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left"/>
    </xf>
    <xf numFmtId="2" fontId="0" fillId="3" borderId="0" xfId="0" applyNumberFormat="1" applyFill="1" applyAlignment="1">
      <alignment horizontal="right"/>
    </xf>
    <xf numFmtId="0" fontId="0" fillId="3" borderId="0" xfId="0" applyFill="1"/>
    <xf numFmtId="0" fontId="0" fillId="4" borderId="0" xfId="0" applyFill="1"/>
    <xf numFmtId="2" fontId="0" fillId="4" borderId="0" xfId="0" applyNumberFormat="1" applyFill="1" applyAlignment="1">
      <alignment horizontal="right"/>
    </xf>
    <xf numFmtId="0" fontId="0" fillId="0" borderId="0" xfId="0" applyFill="1"/>
    <xf numFmtId="164" fontId="0" fillId="0" borderId="0" xfId="0" applyNumberFormat="1"/>
    <xf numFmtId="2" fontId="0" fillId="2" borderId="0" xfId="0" applyNumberFormat="1" applyFon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887C3-D592-D84E-B561-84275FCBB449}">
  <dimension ref="A1:O50"/>
  <sheetViews>
    <sheetView topLeftCell="A20" workbookViewId="0">
      <selection activeCell="E40" sqref="E40"/>
    </sheetView>
  </sheetViews>
  <sheetFormatPr baseColWidth="10" defaultRowHeight="16"/>
  <cols>
    <col min="3" max="3" width="10.83203125" customWidth="1"/>
    <col min="4" max="15" width="11.6640625" bestFit="1" customWidth="1"/>
  </cols>
  <sheetData>
    <row r="1" spans="1:15">
      <c r="A1" t="s">
        <v>76</v>
      </c>
    </row>
    <row r="2" spans="1:15">
      <c r="A2" t="s">
        <v>0</v>
      </c>
      <c r="C2" t="s">
        <v>73</v>
      </c>
      <c r="D2" t="s">
        <v>74</v>
      </c>
      <c r="E2" t="s">
        <v>75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</row>
    <row r="4" spans="1:15">
      <c r="A4" t="s">
        <v>1</v>
      </c>
      <c r="C4">
        <v>50</v>
      </c>
      <c r="D4">
        <v>126</v>
      </c>
      <c r="E4">
        <v>133</v>
      </c>
      <c r="F4">
        <v>108</v>
      </c>
      <c r="G4">
        <v>59</v>
      </c>
      <c r="H4">
        <v>21</v>
      </c>
      <c r="I4">
        <v>41</v>
      </c>
      <c r="J4">
        <v>116</v>
      </c>
      <c r="K4">
        <v>29</v>
      </c>
      <c r="L4">
        <v>81</v>
      </c>
      <c r="M4">
        <v>91</v>
      </c>
      <c r="N4">
        <v>113</v>
      </c>
      <c r="O4">
        <v>123</v>
      </c>
    </row>
    <row r="5" spans="1:15">
      <c r="A5" t="s">
        <v>2</v>
      </c>
      <c r="C5">
        <v>89</v>
      </c>
      <c r="D5">
        <v>13</v>
      </c>
      <c r="E5">
        <v>6</v>
      </c>
      <c r="F5">
        <v>31</v>
      </c>
      <c r="G5">
        <v>80</v>
      </c>
      <c r="H5">
        <v>117</v>
      </c>
      <c r="I5">
        <v>98</v>
      </c>
      <c r="J5">
        <v>23</v>
      </c>
      <c r="K5">
        <v>85</v>
      </c>
      <c r="L5">
        <v>55</v>
      </c>
      <c r="M5">
        <v>45</v>
      </c>
      <c r="N5">
        <v>23</v>
      </c>
      <c r="O5">
        <v>13</v>
      </c>
    </row>
    <row r="6" spans="1:15">
      <c r="A6" t="s">
        <v>11</v>
      </c>
      <c r="C6" s="10">
        <v>0.77139999999999997</v>
      </c>
      <c r="D6" s="10">
        <v>0.9365</v>
      </c>
      <c r="E6" s="10">
        <v>0.9899</v>
      </c>
      <c r="F6" s="10">
        <v>0.84079999999999999</v>
      </c>
      <c r="G6" s="10">
        <v>0.87980000000000003</v>
      </c>
      <c r="H6" s="10">
        <v>0.88009999999999999</v>
      </c>
      <c r="I6" s="10">
        <v>0.90449999999999997</v>
      </c>
      <c r="J6" s="10">
        <v>0.85599999999999998</v>
      </c>
      <c r="K6" s="10">
        <v>0.91169999999999995</v>
      </c>
      <c r="L6" s="10">
        <v>0.85670000000000002</v>
      </c>
      <c r="M6" s="10">
        <v>0.77059999999999995</v>
      </c>
      <c r="N6" s="10">
        <v>0.81530000000000002</v>
      </c>
      <c r="O6" s="10">
        <v>0.88109999999999999</v>
      </c>
    </row>
    <row r="7" spans="1:15">
      <c r="A7" t="s">
        <v>3</v>
      </c>
      <c r="C7">
        <f t="shared" ref="C7:M7" si="0">C6*(1-C6)</f>
        <v>0.17634204000000001</v>
      </c>
      <c r="D7">
        <f t="shared" si="0"/>
        <v>5.946775E-2</v>
      </c>
      <c r="E7">
        <f t="shared" si="0"/>
        <v>9.9979899999999983E-3</v>
      </c>
      <c r="F7">
        <f t="shared" si="0"/>
        <v>0.13385536000000001</v>
      </c>
      <c r="G7">
        <f t="shared" si="0"/>
        <v>0.10575195999999998</v>
      </c>
      <c r="H7">
        <f t="shared" si="0"/>
        <v>0.10552399</v>
      </c>
      <c r="I7">
        <f t="shared" si="0"/>
        <v>8.6379750000000019E-2</v>
      </c>
      <c r="J7">
        <f t="shared" si="0"/>
        <v>0.12326400000000001</v>
      </c>
      <c r="K7">
        <f t="shared" si="0"/>
        <v>8.050311000000003E-2</v>
      </c>
      <c r="L7">
        <f t="shared" si="0"/>
        <v>0.12276510999999998</v>
      </c>
      <c r="M7">
        <f t="shared" si="0"/>
        <v>0.17677564000000004</v>
      </c>
      <c r="N7">
        <f t="shared" ref="N7:O7" si="1">N6*(1-N6)</f>
        <v>0.15058590999999999</v>
      </c>
      <c r="O7">
        <f t="shared" si="1"/>
        <v>0.10476279000000001</v>
      </c>
    </row>
    <row r="8" spans="1:15">
      <c r="A8" t="s">
        <v>4</v>
      </c>
      <c r="C8">
        <f t="shared" ref="C8:M8" si="2">C6/(2-C6)-C6^2</f>
        <v>3.2811159322806316E-2</v>
      </c>
      <c r="D8">
        <f t="shared" si="2"/>
        <v>3.5507307240245645E-3</v>
      </c>
      <c r="E8">
        <f t="shared" si="2"/>
        <v>9.9970001980032031E-5</v>
      </c>
      <c r="F8">
        <f t="shared" si="2"/>
        <v>1.8383172284333948E-2</v>
      </c>
      <c r="G8">
        <f t="shared" si="2"/>
        <v>1.134742509551856E-2</v>
      </c>
      <c r="H8">
        <f t="shared" si="2"/>
        <v>1.1297728726672118E-2</v>
      </c>
      <c r="I8">
        <f t="shared" si="2"/>
        <v>7.5301379507074495E-3</v>
      </c>
      <c r="J8">
        <f t="shared" si="2"/>
        <v>1.5515748251748174E-2</v>
      </c>
      <c r="K8">
        <f t="shared" si="2"/>
        <v>6.5316774905815889E-3</v>
      </c>
      <c r="L8">
        <f t="shared" si="2"/>
        <v>1.5387247671652227E-2</v>
      </c>
      <c r="M8">
        <f t="shared" si="2"/>
        <v>3.2985465931348656E-2</v>
      </c>
      <c r="N8">
        <f t="shared" ref="N8" si="3">N6/(2-N6)-N6^2</f>
        <v>2.3477013232885979E-2</v>
      </c>
      <c r="O8">
        <f t="shared" ref="O8" si="4">O6/(2-O6)-O6^2</f>
        <v>1.1132626446509919E-2</v>
      </c>
    </row>
    <row r="9" spans="1:15">
      <c r="A9" t="s">
        <v>5</v>
      </c>
      <c r="C9">
        <f t="shared" ref="C9:M9" si="5">2*C6^2/(1+C6)-C6^2</f>
        <v>7.679250855594455E-2</v>
      </c>
      <c r="D9">
        <f t="shared" si="5"/>
        <v>2.8758867996385162E-2</v>
      </c>
      <c r="E9">
        <f t="shared" si="5"/>
        <v>4.9736219413035743E-3</v>
      </c>
      <c r="F9">
        <f t="shared" si="5"/>
        <v>6.1139497331594961E-2</v>
      </c>
      <c r="G9">
        <f t="shared" si="5"/>
        <v>4.9494932656665602E-2</v>
      </c>
      <c r="H9">
        <f t="shared" si="5"/>
        <v>4.9397193553002428E-2</v>
      </c>
      <c r="I9">
        <f t="shared" si="5"/>
        <v>4.1024144854292399E-2</v>
      </c>
      <c r="J9">
        <f t="shared" si="5"/>
        <v>5.6850206896551736E-2</v>
      </c>
      <c r="K9">
        <f t="shared" si="5"/>
        <v>3.8392365636344628E-2</v>
      </c>
      <c r="L9">
        <f t="shared" si="5"/>
        <v>5.6645052909462978E-2</v>
      </c>
      <c r="M9">
        <f t="shared" si="5"/>
        <v>7.6936240926239741E-2</v>
      </c>
      <c r="N9">
        <f t="shared" ref="N9" si="6">2*N6^2/(1+N6)-N6^2</f>
        <v>6.7632177834517693E-2</v>
      </c>
      <c r="O9">
        <f t="shared" ref="O9" si="7">2*O6^2/(1+O6)-O6^2</f>
        <v>4.9070487623730785E-2</v>
      </c>
    </row>
    <row r="10" spans="1:15">
      <c r="A10" t="s">
        <v>6</v>
      </c>
      <c r="C10">
        <f t="shared" ref="C10:M10" si="8">SQRT((C7+(C4-1)*C8+(C5-1)*C9)/(C4*C5))</f>
        <v>4.3812238810686632E-2</v>
      </c>
      <c r="D10">
        <f t="shared" si="8"/>
        <v>2.2758694704482219E-2</v>
      </c>
      <c r="E10">
        <f t="shared" si="8"/>
        <v>7.760685895833376E-3</v>
      </c>
      <c r="F10">
        <f t="shared" si="8"/>
        <v>3.4283238127093059E-2</v>
      </c>
      <c r="G10">
        <f t="shared" si="8"/>
        <v>3.1468313008568227E-2</v>
      </c>
      <c r="H10">
        <f t="shared" si="8"/>
        <v>4.9669452834151563E-2</v>
      </c>
      <c r="I10">
        <f t="shared" si="8"/>
        <v>3.2967272332133729E-2</v>
      </c>
      <c r="J10">
        <f t="shared" si="8"/>
        <v>3.4405856605653748E-2</v>
      </c>
      <c r="K10">
        <f t="shared" si="8"/>
        <v>3.7618501302404912E-2</v>
      </c>
      <c r="L10">
        <f t="shared" si="8"/>
        <v>3.1471854351958387E-2</v>
      </c>
      <c r="M10">
        <f t="shared" si="8"/>
        <v>3.9934813106120071E-2</v>
      </c>
      <c r="N10">
        <f t="shared" ref="N10:O10" si="9">SQRT((N7+(N4-1)*N8+(N5-1)*N9)/(N4*N5))</f>
        <v>4.0523314483333281E-2</v>
      </c>
      <c r="O10">
        <f t="shared" si="9"/>
        <v>3.5821364418700929E-2</v>
      </c>
    </row>
    <row r="11" spans="1:15">
      <c r="A11" t="s">
        <v>7</v>
      </c>
      <c r="C11">
        <v>0.05</v>
      </c>
      <c r="D11">
        <v>0.05</v>
      </c>
      <c r="E11">
        <v>0.05</v>
      </c>
      <c r="F11">
        <v>0.05</v>
      </c>
      <c r="G11">
        <v>0.05</v>
      </c>
      <c r="H11">
        <v>0.05</v>
      </c>
      <c r="I11">
        <v>0.05</v>
      </c>
      <c r="J11">
        <v>0.05</v>
      </c>
      <c r="K11">
        <v>0.05</v>
      </c>
      <c r="L11">
        <v>0.05</v>
      </c>
      <c r="M11">
        <v>0.05</v>
      </c>
      <c r="N11">
        <v>0.05</v>
      </c>
      <c r="O11">
        <v>0.05</v>
      </c>
    </row>
    <row r="12" spans="1:15">
      <c r="A12" t="s">
        <v>8</v>
      </c>
      <c r="C12">
        <f t="shared" ref="C12:O12" si="10">_xlfn.NORM.S.INV(1-C11/2)</f>
        <v>1.9599639845400536</v>
      </c>
      <c r="D12">
        <f t="shared" si="10"/>
        <v>1.9599639845400536</v>
      </c>
      <c r="E12">
        <f t="shared" si="10"/>
        <v>1.9599639845400536</v>
      </c>
      <c r="F12">
        <f t="shared" si="10"/>
        <v>1.9599639845400536</v>
      </c>
      <c r="G12">
        <f t="shared" si="10"/>
        <v>1.9599639845400536</v>
      </c>
      <c r="H12">
        <f t="shared" si="10"/>
        <v>1.9599639845400536</v>
      </c>
      <c r="I12">
        <f t="shared" si="10"/>
        <v>1.9599639845400536</v>
      </c>
      <c r="J12">
        <f t="shared" si="10"/>
        <v>1.9599639845400536</v>
      </c>
      <c r="K12">
        <f t="shared" si="10"/>
        <v>1.9599639845400536</v>
      </c>
      <c r="L12">
        <f t="shared" si="10"/>
        <v>1.9599639845400536</v>
      </c>
      <c r="M12">
        <f t="shared" si="10"/>
        <v>1.9599639845400536</v>
      </c>
      <c r="N12">
        <f t="shared" si="10"/>
        <v>1.9599639845400536</v>
      </c>
      <c r="O12">
        <f t="shared" si="10"/>
        <v>1.9599639845400536</v>
      </c>
    </row>
    <row r="13" spans="1:15">
      <c r="A13" t="s">
        <v>9</v>
      </c>
      <c r="C13" s="1">
        <f t="shared" ref="C13:O13" si="11">C6-C12*C10</f>
        <v>0.68552958984898626</v>
      </c>
      <c r="D13" s="1">
        <f t="shared" si="11"/>
        <v>0.89189377804407244</v>
      </c>
      <c r="E13" s="1">
        <f t="shared" si="11"/>
        <v>0.9746893351488386</v>
      </c>
      <c r="F13" s="1">
        <f t="shared" si="11"/>
        <v>0.7736060879974872</v>
      </c>
      <c r="G13" s="1">
        <f t="shared" si="11"/>
        <v>0.81812323984897306</v>
      </c>
      <c r="H13" s="1">
        <f t="shared" si="11"/>
        <v>0.78274966131325208</v>
      </c>
      <c r="I13" s="1">
        <f t="shared" si="11"/>
        <v>0.83988533356049411</v>
      </c>
      <c r="J13" s="1">
        <f t="shared" si="11"/>
        <v>0.78856576019566915</v>
      </c>
      <c r="K13" s="1">
        <f t="shared" si="11"/>
        <v>0.83796909229491323</v>
      </c>
      <c r="L13" s="1">
        <f t="shared" si="11"/>
        <v>0.79501629894347148</v>
      </c>
      <c r="M13" s="1">
        <f t="shared" si="11"/>
        <v>0.69232920458266656</v>
      </c>
      <c r="N13" s="1">
        <f t="shared" si="11"/>
        <v>0.73587576307847646</v>
      </c>
      <c r="O13" s="1">
        <f t="shared" si="11"/>
        <v>0.81089141586226166</v>
      </c>
    </row>
    <row r="14" spans="1:15">
      <c r="A14" t="s">
        <v>10</v>
      </c>
      <c r="C14" s="1">
        <f t="shared" ref="C14:O14" si="12">C6+C12*C10</f>
        <v>0.85727041015101368</v>
      </c>
      <c r="D14" s="1">
        <f t="shared" si="12"/>
        <v>0.98110622195592756</v>
      </c>
      <c r="E14" s="1">
        <f t="shared" si="12"/>
        <v>1.0051106648511614</v>
      </c>
      <c r="F14" s="1">
        <f t="shared" si="12"/>
        <v>0.90799391200251278</v>
      </c>
      <c r="G14" s="1">
        <f t="shared" si="12"/>
        <v>0.94147676015102699</v>
      </c>
      <c r="H14" s="1">
        <f t="shared" si="12"/>
        <v>0.97745033868674791</v>
      </c>
      <c r="I14" s="1">
        <f t="shared" si="12"/>
        <v>0.96911466643950583</v>
      </c>
      <c r="J14" s="1">
        <f t="shared" si="12"/>
        <v>0.92343423980433081</v>
      </c>
      <c r="K14" s="1">
        <f t="shared" si="12"/>
        <v>0.98543090770508668</v>
      </c>
      <c r="L14" s="1">
        <f t="shared" si="12"/>
        <v>0.91838370105652856</v>
      </c>
      <c r="M14" s="1">
        <f t="shared" si="12"/>
        <v>0.84887079541733335</v>
      </c>
      <c r="N14" s="1">
        <f t="shared" si="12"/>
        <v>0.89472423692152359</v>
      </c>
      <c r="O14" s="1">
        <f t="shared" si="12"/>
        <v>0.95130858413773833</v>
      </c>
    </row>
    <row r="15" spans="1:15">
      <c r="A15" t="s">
        <v>26</v>
      </c>
      <c r="C15">
        <f>C6/C10</f>
        <v>17.606952325199163</v>
      </c>
      <c r="D15">
        <f t="shared" ref="D15:O15" si="13">D6/D10</f>
        <v>41.149108600484048</v>
      </c>
      <c r="E15">
        <f t="shared" si="13"/>
        <v>127.55315873967609</v>
      </c>
      <c r="F15">
        <f t="shared" si="13"/>
        <v>24.525104568099124</v>
      </c>
      <c r="G15">
        <f t="shared" si="13"/>
        <v>27.95828298010278</v>
      </c>
      <c r="H15">
        <f t="shared" si="13"/>
        <v>17.719140231697171</v>
      </c>
      <c r="I15">
        <f t="shared" si="13"/>
        <v>27.436300792115254</v>
      </c>
      <c r="J15">
        <f t="shared" si="13"/>
        <v>24.879485193789293</v>
      </c>
      <c r="K15">
        <f t="shared" si="13"/>
        <v>24.235415246106996</v>
      </c>
      <c r="L15">
        <f t="shared" si="13"/>
        <v>27.221147836390216</v>
      </c>
      <c r="M15">
        <f t="shared" si="13"/>
        <v>19.296446885885246</v>
      </c>
      <c r="N15">
        <f t="shared" si="13"/>
        <v>20.119282205687355</v>
      </c>
      <c r="O15">
        <f t="shared" si="13"/>
        <v>24.597053024033116</v>
      </c>
    </row>
    <row r="16" spans="1:15">
      <c r="A16" t="s">
        <v>25</v>
      </c>
      <c r="C16" s="9">
        <f>1-_xlfn.NORM.S.DIST(C15,TRUE)</f>
        <v>0</v>
      </c>
      <c r="D16" s="9">
        <f t="shared" ref="D16:O16" si="14">1-_xlfn.NORM.S.DIST(D15,TRUE)</f>
        <v>0</v>
      </c>
      <c r="E16" s="9">
        <f t="shared" si="14"/>
        <v>0</v>
      </c>
      <c r="F16" s="9">
        <f t="shared" si="14"/>
        <v>0</v>
      </c>
      <c r="G16" s="9">
        <f t="shared" si="14"/>
        <v>0</v>
      </c>
      <c r="H16" s="9">
        <f t="shared" si="14"/>
        <v>0</v>
      </c>
      <c r="I16" s="9">
        <f t="shared" si="14"/>
        <v>0</v>
      </c>
      <c r="J16" s="9">
        <f t="shared" si="14"/>
        <v>0</v>
      </c>
      <c r="K16" s="9">
        <f t="shared" si="14"/>
        <v>0</v>
      </c>
      <c r="L16" s="9">
        <f t="shared" si="14"/>
        <v>0</v>
      </c>
      <c r="M16" s="9">
        <f t="shared" si="14"/>
        <v>0</v>
      </c>
      <c r="N16" s="9">
        <f t="shared" si="14"/>
        <v>0</v>
      </c>
      <c r="O16" s="9">
        <f t="shared" si="14"/>
        <v>0</v>
      </c>
    </row>
    <row r="18" spans="1:15">
      <c r="A18" t="s">
        <v>77</v>
      </c>
    </row>
    <row r="19" spans="1:15">
      <c r="A19" t="s">
        <v>0</v>
      </c>
      <c r="C19" t="s">
        <v>73</v>
      </c>
      <c r="D19" t="s">
        <v>74</v>
      </c>
      <c r="E19" t="s">
        <v>75</v>
      </c>
      <c r="F19" t="s">
        <v>15</v>
      </c>
      <c r="G19" t="s">
        <v>16</v>
      </c>
      <c r="H19" t="s">
        <v>17</v>
      </c>
      <c r="I19" t="s">
        <v>18</v>
      </c>
      <c r="J19" t="s">
        <v>19</v>
      </c>
      <c r="K19" t="s">
        <v>20</v>
      </c>
      <c r="L19" t="s">
        <v>21</v>
      </c>
      <c r="M19" t="s">
        <v>22</v>
      </c>
      <c r="N19" t="s">
        <v>23</v>
      </c>
      <c r="O19" t="s">
        <v>24</v>
      </c>
    </row>
    <row r="21" spans="1:15">
      <c r="A21" t="s">
        <v>1</v>
      </c>
      <c r="C21">
        <v>59</v>
      </c>
      <c r="D21">
        <v>157</v>
      </c>
      <c r="E21">
        <v>166</v>
      </c>
      <c r="F21">
        <v>134</v>
      </c>
      <c r="G21">
        <v>76</v>
      </c>
      <c r="H21">
        <v>28</v>
      </c>
      <c r="I21">
        <v>53</v>
      </c>
      <c r="J21">
        <v>141</v>
      </c>
      <c r="K21">
        <v>32</v>
      </c>
      <c r="L21">
        <v>103</v>
      </c>
      <c r="M21">
        <v>117</v>
      </c>
      <c r="N21">
        <v>142</v>
      </c>
      <c r="O21">
        <v>154</v>
      </c>
    </row>
    <row r="22" spans="1:15">
      <c r="A22" t="s">
        <v>2</v>
      </c>
      <c r="C22">
        <v>113</v>
      </c>
      <c r="D22">
        <v>15</v>
      </c>
      <c r="E22">
        <v>6</v>
      </c>
      <c r="F22">
        <v>38</v>
      </c>
      <c r="G22">
        <v>96</v>
      </c>
      <c r="H22">
        <v>143</v>
      </c>
      <c r="I22">
        <v>119</v>
      </c>
      <c r="J22">
        <v>31</v>
      </c>
      <c r="K22">
        <v>114</v>
      </c>
      <c r="L22">
        <v>69</v>
      </c>
      <c r="M22">
        <v>55</v>
      </c>
      <c r="N22">
        <v>30</v>
      </c>
      <c r="O22">
        <v>18</v>
      </c>
    </row>
    <row r="23" spans="1:15">
      <c r="A23" t="s">
        <v>11</v>
      </c>
      <c r="C23" s="11">
        <v>0.6673</v>
      </c>
      <c r="D23" s="11">
        <v>0.81</v>
      </c>
      <c r="E23" s="11">
        <v>0.99590000000000001</v>
      </c>
      <c r="F23" s="11">
        <v>0.87939999999999996</v>
      </c>
      <c r="G23" s="11">
        <v>0.69589999999999996</v>
      </c>
      <c r="H23" s="11">
        <v>0.80459999999999998</v>
      </c>
      <c r="I23" s="11">
        <v>0.79110000000000003</v>
      </c>
      <c r="J23" s="11">
        <v>0.85119999999999996</v>
      </c>
      <c r="K23" s="11">
        <v>0.85909999999999997</v>
      </c>
      <c r="L23" s="11">
        <v>0.64549999999999996</v>
      </c>
      <c r="M23" s="11">
        <v>0.87419999999999998</v>
      </c>
      <c r="N23" s="11">
        <v>0.86240000000000006</v>
      </c>
      <c r="O23" s="11">
        <v>0.9</v>
      </c>
    </row>
    <row r="24" spans="1:15">
      <c r="A24" t="s">
        <v>3</v>
      </c>
      <c r="C24">
        <f t="shared" ref="C24:M24" si="15">C23*(1-C23)</f>
        <v>0.22201071</v>
      </c>
      <c r="D24">
        <f t="shared" si="15"/>
        <v>0.15389999999999995</v>
      </c>
      <c r="E24">
        <f t="shared" si="15"/>
        <v>4.0831899999999926E-3</v>
      </c>
      <c r="F24">
        <f t="shared" si="15"/>
        <v>0.10605564000000003</v>
      </c>
      <c r="G24">
        <f t="shared" si="15"/>
        <v>0.21162319000000002</v>
      </c>
      <c r="H24">
        <f t="shared" si="15"/>
        <v>0.15721884</v>
      </c>
      <c r="I24">
        <f t="shared" si="15"/>
        <v>0.16526078999999999</v>
      </c>
      <c r="J24">
        <f t="shared" si="15"/>
        <v>0.12665856000000003</v>
      </c>
      <c r="K24">
        <f t="shared" si="15"/>
        <v>0.12104719000000001</v>
      </c>
      <c r="L24">
        <f t="shared" si="15"/>
        <v>0.22882975</v>
      </c>
      <c r="M24">
        <f t="shared" si="15"/>
        <v>0.10997436000000002</v>
      </c>
      <c r="N24">
        <f t="shared" ref="N24" si="16">N23*(1-N23)</f>
        <v>0.11866623999999996</v>
      </c>
      <c r="O24">
        <f t="shared" ref="O24" si="17">O23*(1-O23)</f>
        <v>8.9999999999999983E-2</v>
      </c>
    </row>
    <row r="25" spans="1:15">
      <c r="A25" t="s">
        <v>4</v>
      </c>
      <c r="C25">
        <f t="shared" ref="C25:M25" si="18">C23/(2-C23)-C23^2</f>
        <v>5.542354859833426E-2</v>
      </c>
      <c r="D25">
        <f t="shared" si="18"/>
        <v>2.4572268907562922E-2</v>
      </c>
      <c r="E25">
        <f t="shared" si="18"/>
        <v>1.6672720844601585E-5</v>
      </c>
      <c r="F25">
        <f t="shared" si="18"/>
        <v>1.1413805268606136E-2</v>
      </c>
      <c r="G25">
        <f t="shared" si="18"/>
        <v>4.9347912030519192E-2</v>
      </c>
      <c r="H25">
        <f t="shared" si="18"/>
        <v>2.5698980538731764E-2</v>
      </c>
      <c r="I25">
        <f t="shared" si="18"/>
        <v>2.8557348855157594E-2</v>
      </c>
      <c r="J25">
        <f t="shared" si="18"/>
        <v>1.6405635208913583E-2</v>
      </c>
      <c r="K25">
        <f t="shared" si="18"/>
        <v>1.4949205952318301E-2</v>
      </c>
      <c r="L25">
        <f t="shared" si="18"/>
        <v>5.9889366094499796E-2</v>
      </c>
      <c r="M25">
        <f t="shared" si="18"/>
        <v>1.2288838593000673E-2</v>
      </c>
      <c r="N25">
        <f t="shared" ref="N25:O25" si="19">N23/(2-N23)-N23^2</f>
        <v>1.4353441125175781E-2</v>
      </c>
      <c r="O25">
        <f t="shared" si="19"/>
        <v>8.181818181818068E-3</v>
      </c>
    </row>
    <row r="26" spans="1:15">
      <c r="A26" t="s">
        <v>5</v>
      </c>
      <c r="C26">
        <f t="shared" ref="C26:M26" si="20">2*C23^2/(1+C23)-C23^2</f>
        <v>8.8854883214178615E-2</v>
      </c>
      <c r="D26">
        <f t="shared" si="20"/>
        <v>6.8872375690607779E-2</v>
      </c>
      <c r="E26">
        <f t="shared" si="20"/>
        <v>2.0374011328222474E-3</v>
      </c>
      <c r="F26">
        <f t="shared" si="20"/>
        <v>4.9625055770990745E-2</v>
      </c>
      <c r="G26">
        <f t="shared" si="20"/>
        <v>8.6838008090689367E-2</v>
      </c>
      <c r="H26">
        <f t="shared" si="20"/>
        <v>7.0097682956888008E-2</v>
      </c>
      <c r="I26">
        <f t="shared" si="20"/>
        <v>7.2993027172687186E-2</v>
      </c>
      <c r="J26">
        <f t="shared" si="20"/>
        <v>5.8238853863439966E-2</v>
      </c>
      <c r="K26">
        <f t="shared" si="20"/>
        <v>5.5936550443225208E-2</v>
      </c>
      <c r="L26">
        <f t="shared" si="20"/>
        <v>8.9765787678517117E-2</v>
      </c>
      <c r="M26">
        <f t="shared" si="20"/>
        <v>5.1296332041404269E-2</v>
      </c>
      <c r="N26">
        <f t="shared" ref="N26:O26" si="21">2*N23^2/(1+N23)-N23^2</f>
        <v>5.4949401512027429E-2</v>
      </c>
      <c r="O26">
        <f t="shared" si="21"/>
        <v>4.2631578947368465E-2</v>
      </c>
    </row>
    <row r="27" spans="1:15">
      <c r="A27" t="s">
        <v>6</v>
      </c>
      <c r="C27">
        <f t="shared" ref="C27:M27" si="22">SQRT((C24+(C21-1)*C25+(C22-1)*C26)/(C21*C22))</f>
        <v>4.4812365591410303E-2</v>
      </c>
      <c r="D27">
        <f t="shared" si="22"/>
        <v>4.5853024726167924E-2</v>
      </c>
      <c r="E27">
        <f t="shared" si="22"/>
        <v>4.1339512351658688E-3</v>
      </c>
      <c r="F27">
        <f t="shared" si="22"/>
        <v>2.606799226614432E-2</v>
      </c>
      <c r="G27">
        <f t="shared" si="22"/>
        <v>4.0828735689691628E-2</v>
      </c>
      <c r="H27">
        <f t="shared" si="22"/>
        <v>5.1947493024922665E-2</v>
      </c>
      <c r="I27">
        <f t="shared" si="22"/>
        <v>4.0339883359368854E-2</v>
      </c>
      <c r="J27">
        <f t="shared" si="22"/>
        <v>3.0889405401909695E-2</v>
      </c>
      <c r="K27">
        <f t="shared" si="22"/>
        <v>4.3507481883937126E-2</v>
      </c>
      <c r="L27">
        <f t="shared" si="22"/>
        <v>4.1840347719748143E-2</v>
      </c>
      <c r="M27">
        <f t="shared" si="22"/>
        <v>2.5866435869443243E-2</v>
      </c>
      <c r="N27">
        <f t="shared" ref="N27" si="23">SQRT((N24+(N21-1)*N25+(N22-1)*N26)/(N21*N22))</f>
        <v>2.9614241603506251E-2</v>
      </c>
      <c r="O27">
        <f t="shared" ref="O27" si="24">SQRT((O24+(O21-1)*O25+(O22-1)*O26)/(O21*O22))</f>
        <v>2.7304037620667885E-2</v>
      </c>
    </row>
    <row r="28" spans="1:15">
      <c r="A28" t="s">
        <v>7</v>
      </c>
      <c r="C28">
        <v>0.05</v>
      </c>
      <c r="D28">
        <v>0.05</v>
      </c>
      <c r="E28">
        <v>0.05</v>
      </c>
      <c r="F28">
        <v>0.05</v>
      </c>
      <c r="G28">
        <v>0.05</v>
      </c>
      <c r="H28">
        <v>0.05</v>
      </c>
      <c r="I28">
        <v>0.05</v>
      </c>
      <c r="J28">
        <v>0.05</v>
      </c>
      <c r="K28">
        <v>0.05</v>
      </c>
      <c r="L28">
        <v>0.05</v>
      </c>
      <c r="M28">
        <v>0.05</v>
      </c>
      <c r="N28">
        <v>0.05</v>
      </c>
      <c r="O28">
        <v>0.05</v>
      </c>
    </row>
    <row r="29" spans="1:15">
      <c r="A29" t="s">
        <v>8</v>
      </c>
      <c r="C29">
        <f t="shared" ref="C29:O29" si="25">_xlfn.NORM.S.INV(1-C28/2)</f>
        <v>1.9599639845400536</v>
      </c>
      <c r="D29">
        <f t="shared" si="25"/>
        <v>1.9599639845400536</v>
      </c>
      <c r="E29">
        <f t="shared" si="25"/>
        <v>1.9599639845400536</v>
      </c>
      <c r="F29">
        <f t="shared" si="25"/>
        <v>1.9599639845400536</v>
      </c>
      <c r="G29">
        <f t="shared" si="25"/>
        <v>1.9599639845400536</v>
      </c>
      <c r="H29">
        <f t="shared" si="25"/>
        <v>1.9599639845400536</v>
      </c>
      <c r="I29">
        <f t="shared" si="25"/>
        <v>1.9599639845400536</v>
      </c>
      <c r="J29">
        <f t="shared" si="25"/>
        <v>1.9599639845400536</v>
      </c>
      <c r="K29">
        <f t="shared" si="25"/>
        <v>1.9599639845400536</v>
      </c>
      <c r="L29">
        <f t="shared" si="25"/>
        <v>1.9599639845400536</v>
      </c>
      <c r="M29">
        <f t="shared" si="25"/>
        <v>1.9599639845400536</v>
      </c>
      <c r="N29">
        <f t="shared" si="25"/>
        <v>1.9599639845400536</v>
      </c>
      <c r="O29">
        <f t="shared" si="25"/>
        <v>1.9599639845400536</v>
      </c>
    </row>
    <row r="30" spans="1:15">
      <c r="A30" t="s">
        <v>9</v>
      </c>
      <c r="C30" s="1">
        <f t="shared" ref="C30:O30" si="26">C23-C29*C27</f>
        <v>0.57946937737879389</v>
      </c>
      <c r="D30" s="1">
        <f t="shared" si="26"/>
        <v>0.72012972295448641</v>
      </c>
      <c r="E30" s="1">
        <f t="shared" si="26"/>
        <v>0.98779760446523002</v>
      </c>
      <c r="F30" s="1">
        <f t="shared" si="26"/>
        <v>0.82830767400908845</v>
      </c>
      <c r="G30" s="1">
        <f t="shared" si="26"/>
        <v>0.6158771485138993</v>
      </c>
      <c r="H30" s="1">
        <f t="shared" si="26"/>
        <v>0.70278478458400595</v>
      </c>
      <c r="I30" s="1">
        <f t="shared" si="26"/>
        <v>0.71203528147509043</v>
      </c>
      <c r="J30" s="1">
        <f t="shared" si="26"/>
        <v>0.79065787790839992</v>
      </c>
      <c r="K30" s="1">
        <f t="shared" si="26"/>
        <v>0.7738269024494544</v>
      </c>
      <c r="L30" s="1">
        <f t="shared" si="26"/>
        <v>0.56349442536866101</v>
      </c>
      <c r="M30" s="1">
        <f t="shared" si="26"/>
        <v>0.82350271728747626</v>
      </c>
      <c r="N30" s="1">
        <f t="shared" si="26"/>
        <v>0.80435715302766009</v>
      </c>
      <c r="O30" s="1">
        <f t="shared" si="26"/>
        <v>0.84648506963096426</v>
      </c>
    </row>
    <row r="31" spans="1:15">
      <c r="A31" t="s">
        <v>10</v>
      </c>
      <c r="C31" s="1">
        <f t="shared" ref="C31:O31" si="27">C23+C29*C27</f>
        <v>0.75513062262120612</v>
      </c>
      <c r="D31" s="1">
        <f t="shared" si="27"/>
        <v>0.8998702770455137</v>
      </c>
      <c r="E31" s="1">
        <f t="shared" si="27"/>
        <v>1.0040023955347699</v>
      </c>
      <c r="F31" s="1">
        <f t="shared" si="27"/>
        <v>0.93049232599091147</v>
      </c>
      <c r="G31" s="1">
        <f t="shared" si="27"/>
        <v>0.77592285148610063</v>
      </c>
      <c r="H31" s="1">
        <f t="shared" si="27"/>
        <v>0.90641521541599401</v>
      </c>
      <c r="I31" s="1">
        <f t="shared" si="27"/>
        <v>0.87016471852490962</v>
      </c>
      <c r="J31" s="1">
        <f t="shared" si="27"/>
        <v>0.91174212209159999</v>
      </c>
      <c r="K31" s="1">
        <f t="shared" si="27"/>
        <v>0.94437309755054555</v>
      </c>
      <c r="L31" s="1">
        <f t="shared" si="27"/>
        <v>0.72750557463133891</v>
      </c>
      <c r="M31" s="1">
        <f t="shared" si="27"/>
        <v>0.92489728271252369</v>
      </c>
      <c r="N31" s="1">
        <f t="shared" si="27"/>
        <v>0.92044284697234002</v>
      </c>
      <c r="O31" s="1">
        <f t="shared" si="27"/>
        <v>0.95351493036903578</v>
      </c>
    </row>
    <row r="32" spans="1:15">
      <c r="A32" t="s">
        <v>27</v>
      </c>
      <c r="C32">
        <f>C23/C27</f>
        <v>14.890979112424027</v>
      </c>
      <c r="D32">
        <f t="shared" ref="D32:O32" si="28">D23/D27</f>
        <v>17.665137792703565</v>
      </c>
      <c r="E32">
        <f t="shared" si="28"/>
        <v>240.90753454667708</v>
      </c>
      <c r="F32">
        <f t="shared" si="28"/>
        <v>33.734857330846935</v>
      </c>
      <c r="G32">
        <f t="shared" si="28"/>
        <v>17.044368096259706</v>
      </c>
      <c r="H32">
        <f t="shared" si="28"/>
        <v>15.488716647288058</v>
      </c>
      <c r="I32">
        <f t="shared" si="28"/>
        <v>19.610864834498056</v>
      </c>
      <c r="J32">
        <f t="shared" si="28"/>
        <v>27.556373744487026</v>
      </c>
      <c r="K32">
        <f t="shared" si="28"/>
        <v>19.746029023048976</v>
      </c>
      <c r="L32">
        <f t="shared" si="28"/>
        <v>15.427692052743904</v>
      </c>
      <c r="M32">
        <f t="shared" si="28"/>
        <v>33.796693306042883</v>
      </c>
      <c r="N32">
        <f t="shared" si="28"/>
        <v>29.12112393578548</v>
      </c>
      <c r="O32">
        <f t="shared" si="28"/>
        <v>32.962157923439939</v>
      </c>
    </row>
    <row r="33" spans="1:15">
      <c r="A33" t="s">
        <v>25</v>
      </c>
      <c r="C33" s="9">
        <f>1-_xlfn.NORM.S.DIST(C32,TRUE)</f>
        <v>0</v>
      </c>
      <c r="D33" s="9">
        <f t="shared" ref="D33" si="29">1-_xlfn.NORM.S.DIST(D32,TRUE)</f>
        <v>0</v>
      </c>
      <c r="E33" s="9">
        <f t="shared" ref="E33" si="30">1-_xlfn.NORM.S.DIST(E32,TRUE)</f>
        <v>0</v>
      </c>
      <c r="F33" s="9">
        <f t="shared" ref="F33" si="31">1-_xlfn.NORM.S.DIST(F32,TRUE)</f>
        <v>0</v>
      </c>
      <c r="G33" s="9">
        <f t="shared" ref="G33" si="32">1-_xlfn.NORM.S.DIST(G32,TRUE)</f>
        <v>0</v>
      </c>
      <c r="H33" s="9">
        <f>1-_xlfn.NORM.S.DIST(H32,TRUE)</f>
        <v>0</v>
      </c>
      <c r="I33" s="9">
        <f t="shared" ref="I33" si="33">1-_xlfn.NORM.S.DIST(I32,TRUE)</f>
        <v>0</v>
      </c>
      <c r="J33" s="9">
        <f t="shared" ref="J33" si="34">1-_xlfn.NORM.S.DIST(J32,TRUE)</f>
        <v>0</v>
      </c>
      <c r="K33" s="9">
        <f t="shared" ref="K33" si="35">1-_xlfn.NORM.S.DIST(K32,TRUE)</f>
        <v>0</v>
      </c>
      <c r="L33" s="9">
        <f t="shared" ref="L33" si="36">1-_xlfn.NORM.S.DIST(L32,TRUE)</f>
        <v>0</v>
      </c>
      <c r="M33" s="9">
        <f t="shared" ref="M33" si="37">1-_xlfn.NORM.S.DIST(M32,TRUE)</f>
        <v>0</v>
      </c>
      <c r="N33" s="9">
        <f t="shared" ref="N33" si="38">1-_xlfn.NORM.S.DIST(N32,TRUE)</f>
        <v>0</v>
      </c>
      <c r="O33" s="9">
        <f t="shared" ref="O33" si="39">1-_xlfn.NORM.S.DIST(O32,TRUE)</f>
        <v>0</v>
      </c>
    </row>
    <row r="35" spans="1:15">
      <c r="A35" t="s">
        <v>78</v>
      </c>
    </row>
    <row r="36" spans="1:15">
      <c r="A36" t="s">
        <v>0</v>
      </c>
      <c r="C36" t="s">
        <v>73</v>
      </c>
      <c r="D36" t="s">
        <v>74</v>
      </c>
      <c r="E36" t="s">
        <v>75</v>
      </c>
      <c r="F36" t="s">
        <v>15</v>
      </c>
      <c r="G36" t="s">
        <v>16</v>
      </c>
      <c r="H36" t="s">
        <v>17</v>
      </c>
      <c r="I36" t="s">
        <v>18</v>
      </c>
      <c r="J36" t="s">
        <v>19</v>
      </c>
      <c r="K36" t="s">
        <v>20</v>
      </c>
      <c r="L36" t="s">
        <v>21</v>
      </c>
      <c r="M36" t="s">
        <v>22</v>
      </c>
      <c r="N36" t="s">
        <v>23</v>
      </c>
      <c r="O36" t="s">
        <v>24</v>
      </c>
    </row>
    <row r="38" spans="1:15">
      <c r="A38" t="s">
        <v>1</v>
      </c>
      <c r="C38">
        <v>81</v>
      </c>
      <c r="D38">
        <v>207</v>
      </c>
      <c r="E38">
        <v>216</v>
      </c>
      <c r="F38">
        <v>168</v>
      </c>
      <c r="G38">
        <v>92</v>
      </c>
      <c r="H38">
        <v>38</v>
      </c>
      <c r="I38">
        <v>67</v>
      </c>
      <c r="J38">
        <v>184</v>
      </c>
      <c r="K38">
        <v>45</v>
      </c>
      <c r="L38">
        <v>136</v>
      </c>
      <c r="M38">
        <v>142</v>
      </c>
      <c r="N38">
        <v>181</v>
      </c>
      <c r="O38">
        <v>195</v>
      </c>
    </row>
    <row r="39" spans="1:15">
      <c r="A39" t="s">
        <v>2</v>
      </c>
      <c r="C39">
        <v>143</v>
      </c>
      <c r="D39">
        <v>17</v>
      </c>
      <c r="E39">
        <v>8</v>
      </c>
      <c r="F39">
        <v>56</v>
      </c>
      <c r="G39">
        <v>127</v>
      </c>
      <c r="H39">
        <v>183</v>
      </c>
      <c r="I39">
        <v>155</v>
      </c>
      <c r="J39">
        <v>38</v>
      </c>
      <c r="K39">
        <v>143</v>
      </c>
      <c r="L39">
        <v>82</v>
      </c>
      <c r="M39">
        <v>76</v>
      </c>
      <c r="N39">
        <v>37</v>
      </c>
      <c r="O39">
        <v>23</v>
      </c>
    </row>
    <row r="40" spans="1:15">
      <c r="A40" t="s">
        <v>11</v>
      </c>
      <c r="C40" s="11">
        <v>0.67030000000000001</v>
      </c>
      <c r="D40" s="11">
        <v>0.88570000000000004</v>
      </c>
      <c r="E40" s="11">
        <v>0.89980000000000004</v>
      </c>
      <c r="F40" s="11">
        <v>0.60009999999999997</v>
      </c>
      <c r="G40" s="11">
        <v>0.5887</v>
      </c>
      <c r="H40" s="11">
        <v>0.74299999999999999</v>
      </c>
      <c r="I40" s="11">
        <v>0.63639999999999997</v>
      </c>
      <c r="J40" s="11">
        <v>0.70860000000000001</v>
      </c>
      <c r="K40" s="11">
        <v>0.74319999999999997</v>
      </c>
      <c r="L40" s="11">
        <v>0.71099999999999997</v>
      </c>
      <c r="M40" s="11">
        <v>0.78849999999999998</v>
      </c>
      <c r="N40" s="11">
        <v>0.76359999999999995</v>
      </c>
      <c r="O40" s="11">
        <v>0.7843</v>
      </c>
    </row>
    <row r="41" spans="1:15">
      <c r="A41" t="s">
        <v>3</v>
      </c>
      <c r="C41">
        <f t="shared" ref="C41:M41" si="40">C40*(1-C40)</f>
        <v>0.22099790999999999</v>
      </c>
      <c r="D41">
        <f t="shared" si="40"/>
        <v>0.10123550999999997</v>
      </c>
      <c r="E41">
        <f t="shared" si="40"/>
        <v>9.015995999999997E-2</v>
      </c>
      <c r="F41">
        <f t="shared" si="40"/>
        <v>0.23997999</v>
      </c>
      <c r="G41">
        <f t="shared" si="40"/>
        <v>0.24213230999999999</v>
      </c>
      <c r="H41">
        <f t="shared" si="40"/>
        <v>0.19095100000000001</v>
      </c>
      <c r="I41">
        <f t="shared" si="40"/>
        <v>0.23139504</v>
      </c>
      <c r="J41">
        <f t="shared" si="40"/>
        <v>0.20648604000000001</v>
      </c>
      <c r="K41">
        <f t="shared" si="40"/>
        <v>0.19085376000000001</v>
      </c>
      <c r="L41">
        <f t="shared" si="40"/>
        <v>0.20547900000000002</v>
      </c>
      <c r="M41">
        <f t="shared" si="40"/>
        <v>0.16676775000000002</v>
      </c>
      <c r="N41">
        <f t="shared" ref="N41:O41" si="41">N40*(1-N40)</f>
        <v>0.18051504000000002</v>
      </c>
      <c r="O41">
        <f t="shared" si="41"/>
        <v>0.16917351</v>
      </c>
    </row>
    <row r="42" spans="1:15">
      <c r="A42" t="s">
        <v>4</v>
      </c>
      <c r="C42">
        <f t="shared" ref="C42:M42" si="42">C40/(2-C40)-C40^2</f>
        <v>5.4796578872678081E-2</v>
      </c>
      <c r="D42">
        <f t="shared" si="42"/>
        <v>1.0384293989948779E-2</v>
      </c>
      <c r="E42">
        <f t="shared" si="42"/>
        <v>8.2112597636792017E-3</v>
      </c>
      <c r="F42">
        <f t="shared" si="42"/>
        <v>6.8553466676905483E-2</v>
      </c>
      <c r="G42">
        <f t="shared" si="42"/>
        <v>7.0565449658470947E-2</v>
      </c>
      <c r="H42">
        <f t="shared" si="42"/>
        <v>3.9040896579156659E-2</v>
      </c>
      <c r="I42">
        <f t="shared" si="42"/>
        <v>6.170081882076861E-2</v>
      </c>
      <c r="J42">
        <f t="shared" si="42"/>
        <v>4.6592869797119518E-2</v>
      </c>
      <c r="K42">
        <f t="shared" si="42"/>
        <v>3.8996853570973822E-2</v>
      </c>
      <c r="L42">
        <f t="shared" si="42"/>
        <v>4.6069380139643012E-2</v>
      </c>
      <c r="M42">
        <f t="shared" si="42"/>
        <v>2.9113808605035096E-2</v>
      </c>
      <c r="N42">
        <f t="shared" ref="N42" si="43">N40/(2-N40)-N40^2</f>
        <v>3.4514522368165657E-2</v>
      </c>
      <c r="O42">
        <f t="shared" ref="O42" si="44">O40/(2-O40)-O40^2</f>
        <v>3.0016226130624379E-2</v>
      </c>
    </row>
    <row r="43" spans="1:15">
      <c r="A43" t="s">
        <v>5</v>
      </c>
      <c r="C43">
        <f t="shared" ref="C43:M43" si="45">2*C40^2/(1+C40)-C40^2</f>
        <v>8.8687600474764983E-2</v>
      </c>
      <c r="D43">
        <f t="shared" si="45"/>
        <v>4.7549605561330033E-2</v>
      </c>
      <c r="E43">
        <f t="shared" si="45"/>
        <v>4.2702353936203807E-2</v>
      </c>
      <c r="F43">
        <f t="shared" si="45"/>
        <v>9.0001869882507357E-2</v>
      </c>
      <c r="G43">
        <f t="shared" si="45"/>
        <v>8.9723227102033121E-2</v>
      </c>
      <c r="H43">
        <f t="shared" si="45"/>
        <v>8.1397930579460764E-2</v>
      </c>
      <c r="I43">
        <f t="shared" si="45"/>
        <v>8.9990102331948152E-2</v>
      </c>
      <c r="J43">
        <f t="shared" si="45"/>
        <v>8.5635027475125747E-2</v>
      </c>
      <c r="K43">
        <f t="shared" si="45"/>
        <v>8.136904223955943E-2</v>
      </c>
      <c r="L43">
        <f t="shared" si="45"/>
        <v>8.538607188778502E-2</v>
      </c>
      <c r="M43">
        <f t="shared" si="45"/>
        <v>7.3523271386636835E-2</v>
      </c>
      <c r="N43">
        <f t="shared" ref="N43" si="46">2*N40^2/(1+N40)-N40^2</f>
        <v>7.8159040907235244E-2</v>
      </c>
      <c r="O43">
        <f t="shared" ref="O43" si="47">2*O40^2/(1+O40)-O40^2</f>
        <v>7.4361253092529278E-2</v>
      </c>
    </row>
    <row r="44" spans="1:15">
      <c r="A44" t="s">
        <v>6</v>
      </c>
      <c r="C44">
        <f t="shared" ref="C44:M44" si="48">SQRT((C41+(C38-1)*C42+(C39-1)*C43)/(C38*C39))</f>
        <v>3.8533018731011261E-2</v>
      </c>
      <c r="D44">
        <f t="shared" si="48"/>
        <v>2.9203666756187636E-2</v>
      </c>
      <c r="E44">
        <f t="shared" si="48"/>
        <v>3.5310275550590041E-2</v>
      </c>
      <c r="F44">
        <f t="shared" si="48"/>
        <v>4.2054123402227708E-2</v>
      </c>
      <c r="G44">
        <f t="shared" si="48"/>
        <v>3.9215949457679297E-2</v>
      </c>
      <c r="H44">
        <f t="shared" si="48"/>
        <v>4.8636702580656901E-2</v>
      </c>
      <c r="I44">
        <f t="shared" si="48"/>
        <v>4.1819619579001169E-2</v>
      </c>
      <c r="J44">
        <f t="shared" si="48"/>
        <v>4.125719760631754E-2</v>
      </c>
      <c r="K44">
        <f t="shared" si="48"/>
        <v>4.5736856400859408E-2</v>
      </c>
      <c r="L44">
        <f t="shared" si="48"/>
        <v>3.4587543502098271E-2</v>
      </c>
      <c r="M44">
        <f t="shared" si="48"/>
        <v>3.0112927001859531E-2</v>
      </c>
      <c r="N44">
        <f t="shared" ref="N44:O44" si="49">SQRT((N41+(N38-1)*N42+(N39-1)*N43)/(N38*N39))</f>
        <v>3.707793095432925E-2</v>
      </c>
      <c r="O44">
        <f t="shared" si="49"/>
        <v>4.1241245677253055E-2</v>
      </c>
    </row>
    <row r="45" spans="1:15">
      <c r="A45" t="s">
        <v>7</v>
      </c>
      <c r="C45">
        <v>0.05</v>
      </c>
      <c r="D45">
        <v>0.05</v>
      </c>
      <c r="E45">
        <v>0.05</v>
      </c>
      <c r="F45">
        <v>0.05</v>
      </c>
      <c r="G45">
        <v>0.05</v>
      </c>
      <c r="H45">
        <v>0.05</v>
      </c>
      <c r="I45">
        <v>0.05</v>
      </c>
      <c r="J45">
        <v>0.05</v>
      </c>
      <c r="K45">
        <v>0.05</v>
      </c>
      <c r="L45">
        <v>0.05</v>
      </c>
      <c r="M45">
        <v>0.05</v>
      </c>
      <c r="N45">
        <v>0.05</v>
      </c>
      <c r="O45">
        <v>0.05</v>
      </c>
    </row>
    <row r="46" spans="1:15">
      <c r="A46" t="s">
        <v>8</v>
      </c>
      <c r="C46">
        <f t="shared" ref="C46:O46" si="50">_xlfn.NORM.S.INV(1-C45/2)</f>
        <v>1.9599639845400536</v>
      </c>
      <c r="D46">
        <f t="shared" si="50"/>
        <v>1.9599639845400536</v>
      </c>
      <c r="E46">
        <f t="shared" si="50"/>
        <v>1.9599639845400536</v>
      </c>
      <c r="F46">
        <f t="shared" si="50"/>
        <v>1.9599639845400536</v>
      </c>
      <c r="G46">
        <f t="shared" si="50"/>
        <v>1.9599639845400536</v>
      </c>
      <c r="H46">
        <f t="shared" si="50"/>
        <v>1.9599639845400536</v>
      </c>
      <c r="I46">
        <f t="shared" si="50"/>
        <v>1.9599639845400536</v>
      </c>
      <c r="J46">
        <f t="shared" si="50"/>
        <v>1.9599639845400536</v>
      </c>
      <c r="K46">
        <f t="shared" si="50"/>
        <v>1.9599639845400536</v>
      </c>
      <c r="L46">
        <f t="shared" si="50"/>
        <v>1.9599639845400536</v>
      </c>
      <c r="M46">
        <f t="shared" si="50"/>
        <v>1.9599639845400536</v>
      </c>
      <c r="N46">
        <f t="shared" si="50"/>
        <v>1.9599639845400536</v>
      </c>
      <c r="O46">
        <f t="shared" si="50"/>
        <v>1.9599639845400536</v>
      </c>
    </row>
    <row r="47" spans="1:15">
      <c r="A47" t="s">
        <v>9</v>
      </c>
      <c r="C47" s="1">
        <f>C40-C46*C44</f>
        <v>0.5947766710716107</v>
      </c>
      <c r="D47" s="1">
        <f t="shared" ref="D47:O47" si="51">D40-D46*D44</f>
        <v>0.82846186494136265</v>
      </c>
      <c r="E47" s="1">
        <f t="shared" si="51"/>
        <v>0.83059313163665838</v>
      </c>
      <c r="F47" s="1">
        <f t="shared" si="51"/>
        <v>0.51767543273023064</v>
      </c>
      <c r="G47" s="1">
        <f t="shared" si="51"/>
        <v>0.5118381514434055</v>
      </c>
      <c r="H47" s="1">
        <f t="shared" si="51"/>
        <v>0.64767381461512619</v>
      </c>
      <c r="I47" s="1">
        <f t="shared" si="51"/>
        <v>0.55443505177799157</v>
      </c>
      <c r="J47" s="1">
        <f t="shared" si="51"/>
        <v>0.62773737858856549</v>
      </c>
      <c r="K47" s="1">
        <f t="shared" si="51"/>
        <v>0.65355740868823531</v>
      </c>
      <c r="L47" s="1">
        <f t="shared" si="51"/>
        <v>0.64320966042217498</v>
      </c>
      <c r="M47" s="1">
        <f t="shared" si="51"/>
        <v>0.72947974760727163</v>
      </c>
      <c r="N47" s="1">
        <f t="shared" si="51"/>
        <v>0.69092859070825186</v>
      </c>
      <c r="O47" s="1">
        <f t="shared" si="51"/>
        <v>0.70346864379501584</v>
      </c>
    </row>
    <row r="48" spans="1:15">
      <c r="A48" t="s">
        <v>10</v>
      </c>
      <c r="C48" s="1">
        <f t="shared" ref="C48:O48" si="52">C40+C46*C44</f>
        <v>0.74582332892838932</v>
      </c>
      <c r="D48" s="1">
        <f t="shared" si="52"/>
        <v>0.94293813505863744</v>
      </c>
      <c r="E48" s="1">
        <f t="shared" si="52"/>
        <v>0.96900686836334171</v>
      </c>
      <c r="F48" s="1">
        <f t="shared" si="52"/>
        <v>0.68252456726976929</v>
      </c>
      <c r="G48" s="1">
        <f t="shared" si="52"/>
        <v>0.6655618485565945</v>
      </c>
      <c r="H48" s="1">
        <f t="shared" si="52"/>
        <v>0.8383261853848738</v>
      </c>
      <c r="I48" s="1">
        <f t="shared" si="52"/>
        <v>0.71836494822200836</v>
      </c>
      <c r="J48" s="1">
        <f t="shared" si="52"/>
        <v>0.78946262141143453</v>
      </c>
      <c r="K48" s="1">
        <f t="shared" si="52"/>
        <v>0.83284259131176464</v>
      </c>
      <c r="L48" s="1">
        <f t="shared" si="52"/>
        <v>0.77879033957782495</v>
      </c>
      <c r="M48" s="1">
        <f t="shared" si="52"/>
        <v>0.84752025239272832</v>
      </c>
      <c r="N48" s="1">
        <f t="shared" si="52"/>
        <v>0.83627140929174804</v>
      </c>
      <c r="O48" s="1">
        <f t="shared" si="52"/>
        <v>0.86513135620498416</v>
      </c>
    </row>
    <row r="49" spans="1:15">
      <c r="A49" t="s">
        <v>27</v>
      </c>
      <c r="C49">
        <f>C40/C44</f>
        <v>17.39547074365457</v>
      </c>
      <c r="D49">
        <f t="shared" ref="D49:O49" si="53">D40/D44</f>
        <v>30.328383329204339</v>
      </c>
      <c r="E49">
        <f t="shared" si="53"/>
        <v>25.482667183121549</v>
      </c>
      <c r="F49">
        <f t="shared" si="53"/>
        <v>14.26970654602234</v>
      </c>
      <c r="G49">
        <f t="shared" si="53"/>
        <v>15.011749253586421</v>
      </c>
      <c r="H49">
        <f t="shared" si="53"/>
        <v>15.276529052680791</v>
      </c>
      <c r="I49">
        <f t="shared" si="53"/>
        <v>15.217737664920191</v>
      </c>
      <c r="J49">
        <f t="shared" si="53"/>
        <v>17.175184964368377</v>
      </c>
      <c r="K49">
        <f t="shared" si="53"/>
        <v>16.249477084438077</v>
      </c>
      <c r="L49">
        <f t="shared" si="53"/>
        <v>20.556533595884506</v>
      </c>
      <c r="M49">
        <f t="shared" si="53"/>
        <v>26.184767756097195</v>
      </c>
      <c r="N49">
        <f t="shared" si="53"/>
        <v>20.594460919099408</v>
      </c>
      <c r="O49">
        <f t="shared" si="53"/>
        <v>19.017369313667142</v>
      </c>
    </row>
    <row r="50" spans="1:15">
      <c r="A50" t="s">
        <v>25</v>
      </c>
      <c r="C50" s="9">
        <f>1-_xlfn.NORM.S.DIST(C49,TRUE)</f>
        <v>0</v>
      </c>
      <c r="D50" s="9">
        <f t="shared" ref="D50" si="54">1-_xlfn.NORM.S.DIST(D49,TRUE)</f>
        <v>0</v>
      </c>
      <c r="E50" s="9">
        <f t="shared" ref="E50" si="55">1-_xlfn.NORM.S.DIST(E49,TRUE)</f>
        <v>0</v>
      </c>
      <c r="F50" s="9">
        <f t="shared" ref="F50" si="56">1-_xlfn.NORM.S.DIST(F49,TRUE)</f>
        <v>0</v>
      </c>
      <c r="G50" s="9">
        <f t="shared" ref="G50" si="57">1-_xlfn.NORM.S.DIST(G49,TRUE)</f>
        <v>0</v>
      </c>
      <c r="H50" s="9">
        <f t="shared" ref="H50" si="58">1-_xlfn.NORM.S.DIST(H49,TRUE)</f>
        <v>0</v>
      </c>
      <c r="I50" s="9">
        <f t="shared" ref="I50" si="59">1-_xlfn.NORM.S.DIST(I49,TRUE)</f>
        <v>0</v>
      </c>
      <c r="J50" s="9">
        <f t="shared" ref="J50" si="60">1-_xlfn.NORM.S.DIST(J49,TRUE)</f>
        <v>0</v>
      </c>
      <c r="K50" s="9">
        <f t="shared" ref="K50" si="61">1-_xlfn.NORM.S.DIST(K49,TRUE)</f>
        <v>0</v>
      </c>
      <c r="L50" s="9">
        <f t="shared" ref="L50" si="62">1-_xlfn.NORM.S.DIST(L49,TRUE)</f>
        <v>0</v>
      </c>
      <c r="M50" s="9">
        <f t="shared" ref="M50" si="63">1-_xlfn.NORM.S.DIST(M49,TRUE)</f>
        <v>0</v>
      </c>
      <c r="N50" s="9">
        <f t="shared" ref="N50" si="64">1-_xlfn.NORM.S.DIST(N49,TRUE)</f>
        <v>0</v>
      </c>
      <c r="O50" s="9">
        <f t="shared" ref="O50" si="65">1-_xlfn.NORM.S.DIST(O49,TRUE)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F0CCE-3D49-FB45-87C3-3D54FBD818BB}">
  <dimension ref="A2:O24"/>
  <sheetViews>
    <sheetView tabSelected="1" workbookViewId="0">
      <selection activeCell="B2" sqref="B2"/>
    </sheetView>
  </sheetViews>
  <sheetFormatPr baseColWidth="10" defaultRowHeight="16"/>
  <sheetData>
    <row r="2" spans="1:15">
      <c r="A2" t="s">
        <v>76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</row>
    <row r="4" spans="1:15">
      <c r="A4" t="s">
        <v>67</v>
      </c>
      <c r="C4">
        <v>89</v>
      </c>
      <c r="D4">
        <v>13</v>
      </c>
      <c r="E4">
        <v>6</v>
      </c>
      <c r="F4">
        <v>31</v>
      </c>
      <c r="G4">
        <v>80</v>
      </c>
      <c r="H4">
        <v>117</v>
      </c>
      <c r="I4">
        <v>98</v>
      </c>
      <c r="J4">
        <v>23</v>
      </c>
      <c r="K4">
        <v>85</v>
      </c>
      <c r="L4">
        <v>55</v>
      </c>
      <c r="M4">
        <v>45</v>
      </c>
      <c r="N4">
        <v>23</v>
      </c>
      <c r="O4">
        <v>13</v>
      </c>
    </row>
    <row r="5" spans="1:15">
      <c r="A5" t="s">
        <v>68</v>
      </c>
      <c r="C5">
        <v>50</v>
      </c>
      <c r="D5">
        <v>126</v>
      </c>
      <c r="E5">
        <v>133</v>
      </c>
      <c r="F5">
        <v>108</v>
      </c>
      <c r="G5">
        <v>59</v>
      </c>
      <c r="H5">
        <v>21</v>
      </c>
      <c r="I5">
        <v>41</v>
      </c>
      <c r="J5">
        <v>116</v>
      </c>
      <c r="K5">
        <v>29</v>
      </c>
      <c r="L5">
        <v>81</v>
      </c>
      <c r="M5">
        <v>91</v>
      </c>
      <c r="N5">
        <v>113</v>
      </c>
      <c r="O5">
        <v>123</v>
      </c>
    </row>
    <row r="6" spans="1:15">
      <c r="A6" t="s">
        <v>30</v>
      </c>
      <c r="C6" s="1">
        <f>C5/C4</f>
        <v>0.5617977528089888</v>
      </c>
      <c r="D6" s="1">
        <f>D5/D4</f>
        <v>9.6923076923076916</v>
      </c>
      <c r="E6" s="1">
        <f>E5/E4</f>
        <v>22.166666666666668</v>
      </c>
      <c r="F6" s="1">
        <f>F5/F4</f>
        <v>3.4838709677419355</v>
      </c>
      <c r="G6" s="1">
        <f>G5/G4</f>
        <v>0.73750000000000004</v>
      </c>
      <c r="H6" s="1">
        <f>H5/H4</f>
        <v>0.17948717948717949</v>
      </c>
      <c r="I6" s="1">
        <f>I5/I4</f>
        <v>0.41836734693877553</v>
      </c>
      <c r="J6" s="1">
        <f>J5/J4</f>
        <v>5.0434782608695654</v>
      </c>
      <c r="K6" s="1">
        <f>K5/K4</f>
        <v>0.3411764705882353</v>
      </c>
      <c r="L6" s="1">
        <f>L5/L4</f>
        <v>1.4727272727272727</v>
      </c>
      <c r="M6" s="1">
        <f>M5/M4</f>
        <v>2.0222222222222221</v>
      </c>
      <c r="N6" s="1">
        <f>N5/N4</f>
        <v>4.9130434782608692</v>
      </c>
      <c r="O6" s="1">
        <f>O5/O4</f>
        <v>9.4615384615384617</v>
      </c>
    </row>
    <row r="7" spans="1:15" s="2" customFormat="1">
      <c r="A7" s="3" t="s">
        <v>29</v>
      </c>
      <c r="B7" s="2" t="s">
        <v>49</v>
      </c>
      <c r="C7" s="7" t="s">
        <v>28</v>
      </c>
      <c r="D7" s="7" t="s">
        <v>31</v>
      </c>
      <c r="E7" s="4" t="s">
        <v>32</v>
      </c>
      <c r="F7" s="7" t="s">
        <v>33</v>
      </c>
      <c r="G7" s="7" t="s">
        <v>34</v>
      </c>
      <c r="H7" s="7" t="s">
        <v>35</v>
      </c>
      <c r="I7" s="7" t="s">
        <v>36</v>
      </c>
      <c r="J7" s="7" t="s">
        <v>37</v>
      </c>
      <c r="K7" s="7" t="s">
        <v>38</v>
      </c>
      <c r="L7" s="7" t="s">
        <v>39</v>
      </c>
      <c r="M7" s="7" t="s">
        <v>40</v>
      </c>
      <c r="N7" s="7" t="s">
        <v>41</v>
      </c>
      <c r="O7" s="7" t="s">
        <v>42</v>
      </c>
    </row>
    <row r="8" spans="1:15" s="2" customFormat="1">
      <c r="A8" s="3" t="s">
        <v>29</v>
      </c>
      <c r="B8" s="2" t="s">
        <v>48</v>
      </c>
      <c r="E8" s="7" t="s">
        <v>47</v>
      </c>
    </row>
    <row r="10" spans="1:15">
      <c r="A10" t="s">
        <v>77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t="s">
        <v>17</v>
      </c>
      <c r="I10" t="s">
        <v>18</v>
      </c>
      <c r="J10" t="s">
        <v>19</v>
      </c>
      <c r="K10" t="s">
        <v>20</v>
      </c>
      <c r="L10" t="s">
        <v>21</v>
      </c>
      <c r="M10" t="s">
        <v>22</v>
      </c>
      <c r="N10" t="s">
        <v>23</v>
      </c>
      <c r="O10" t="s">
        <v>24</v>
      </c>
    </row>
    <row r="12" spans="1:15">
      <c r="A12" t="s">
        <v>67</v>
      </c>
      <c r="C12">
        <v>113</v>
      </c>
      <c r="D12">
        <v>15</v>
      </c>
      <c r="E12">
        <v>6</v>
      </c>
      <c r="F12">
        <v>38</v>
      </c>
      <c r="G12">
        <v>96</v>
      </c>
      <c r="H12">
        <v>143</v>
      </c>
      <c r="I12">
        <v>119</v>
      </c>
      <c r="J12">
        <v>31</v>
      </c>
      <c r="K12">
        <v>114</v>
      </c>
      <c r="L12">
        <v>69</v>
      </c>
      <c r="M12">
        <v>55</v>
      </c>
      <c r="N12">
        <v>30</v>
      </c>
      <c r="O12">
        <v>18</v>
      </c>
    </row>
    <row r="13" spans="1:15">
      <c r="A13" t="s">
        <v>68</v>
      </c>
      <c r="C13">
        <v>59</v>
      </c>
      <c r="D13">
        <v>157</v>
      </c>
      <c r="E13">
        <v>166</v>
      </c>
      <c r="F13">
        <v>134</v>
      </c>
      <c r="G13">
        <v>76</v>
      </c>
      <c r="H13">
        <v>28</v>
      </c>
      <c r="I13">
        <v>53</v>
      </c>
      <c r="J13">
        <v>141</v>
      </c>
      <c r="K13">
        <v>32</v>
      </c>
      <c r="L13">
        <v>103</v>
      </c>
      <c r="M13">
        <v>117</v>
      </c>
      <c r="N13">
        <v>142</v>
      </c>
      <c r="O13">
        <v>154</v>
      </c>
    </row>
    <row r="14" spans="1:15">
      <c r="A14" t="s">
        <v>30</v>
      </c>
      <c r="C14" s="1">
        <f>C13/C12</f>
        <v>0.52212389380530977</v>
      </c>
      <c r="D14" s="1">
        <f>D13/D12</f>
        <v>10.466666666666667</v>
      </c>
      <c r="E14" s="1">
        <f>E13/E12</f>
        <v>27.666666666666668</v>
      </c>
      <c r="F14" s="1">
        <f>F13/F12</f>
        <v>3.5263157894736841</v>
      </c>
      <c r="G14" s="1">
        <f>G13/G12</f>
        <v>0.79166666666666663</v>
      </c>
      <c r="H14" s="1">
        <f>H13/H12</f>
        <v>0.19580419580419581</v>
      </c>
      <c r="I14" s="1">
        <f>I13/I12</f>
        <v>0.44537815126050423</v>
      </c>
      <c r="J14" s="1">
        <f>J13/J12</f>
        <v>4.5483870967741939</v>
      </c>
      <c r="K14" s="1">
        <f>K13/K12</f>
        <v>0.2807017543859649</v>
      </c>
      <c r="L14" s="1">
        <f>L13/L12</f>
        <v>1.4927536231884058</v>
      </c>
      <c r="M14" s="1">
        <f>M13/M12</f>
        <v>2.1272727272727274</v>
      </c>
      <c r="N14" s="1">
        <f>N13/N12</f>
        <v>4.7333333333333334</v>
      </c>
      <c r="O14" s="1">
        <f>O13/O12</f>
        <v>8.5555555555555554</v>
      </c>
    </row>
    <row r="15" spans="1:15">
      <c r="A15" s="3" t="s">
        <v>29</v>
      </c>
      <c r="B15" s="2" t="s">
        <v>49</v>
      </c>
      <c r="C15" s="6" t="s">
        <v>43</v>
      </c>
      <c r="D15" s="6" t="s">
        <v>44</v>
      </c>
      <c r="E15" s="5" t="s">
        <v>45</v>
      </c>
      <c r="F15" s="6" t="s">
        <v>52</v>
      </c>
      <c r="G15" s="6" t="s">
        <v>53</v>
      </c>
      <c r="H15" s="6" t="s">
        <v>54</v>
      </c>
      <c r="I15" s="6" t="s">
        <v>55</v>
      </c>
      <c r="J15" s="6" t="s">
        <v>56</v>
      </c>
      <c r="K15" s="6" t="s">
        <v>57</v>
      </c>
      <c r="L15" s="6" t="s">
        <v>39</v>
      </c>
      <c r="M15" s="6" t="s">
        <v>58</v>
      </c>
      <c r="N15" s="6" t="s">
        <v>59</v>
      </c>
      <c r="O15" s="6" t="s">
        <v>60</v>
      </c>
    </row>
    <row r="16" spans="1:15">
      <c r="A16" s="3" t="s">
        <v>29</v>
      </c>
      <c r="B16" s="2" t="s">
        <v>48</v>
      </c>
      <c r="E16" s="6" t="s">
        <v>46</v>
      </c>
    </row>
    <row r="17" spans="1:15">
      <c r="B17" s="2"/>
      <c r="E17" s="8"/>
    </row>
    <row r="18" spans="1:15">
      <c r="A18" t="s">
        <v>79</v>
      </c>
      <c r="C18" t="s">
        <v>12</v>
      </c>
      <c r="D18" t="s">
        <v>13</v>
      </c>
      <c r="E18" t="s">
        <v>14</v>
      </c>
      <c r="F18" t="s">
        <v>15</v>
      </c>
      <c r="G18" t="s">
        <v>16</v>
      </c>
      <c r="H18" t="s">
        <v>17</v>
      </c>
      <c r="I18" t="s">
        <v>18</v>
      </c>
      <c r="J18" t="s">
        <v>19</v>
      </c>
      <c r="K18" t="s">
        <v>20</v>
      </c>
      <c r="L18" t="s">
        <v>21</v>
      </c>
      <c r="M18" t="s">
        <v>22</v>
      </c>
      <c r="N18" t="s">
        <v>23</v>
      </c>
      <c r="O18" t="s">
        <v>24</v>
      </c>
    </row>
    <row r="20" spans="1:15">
      <c r="A20" t="s">
        <v>67</v>
      </c>
      <c r="C20">
        <v>143</v>
      </c>
      <c r="D20">
        <v>17</v>
      </c>
      <c r="E20">
        <v>8</v>
      </c>
      <c r="F20">
        <v>56</v>
      </c>
      <c r="G20">
        <v>127</v>
      </c>
      <c r="H20">
        <v>183</v>
      </c>
      <c r="I20">
        <v>155</v>
      </c>
      <c r="J20">
        <v>38</v>
      </c>
      <c r="K20">
        <v>143</v>
      </c>
      <c r="L20">
        <v>82</v>
      </c>
      <c r="M20">
        <v>76</v>
      </c>
      <c r="N20">
        <v>37</v>
      </c>
      <c r="O20">
        <v>23</v>
      </c>
    </row>
    <row r="21" spans="1:15">
      <c r="A21" t="s">
        <v>68</v>
      </c>
      <c r="C21">
        <v>81</v>
      </c>
      <c r="D21">
        <v>207</v>
      </c>
      <c r="E21">
        <v>216</v>
      </c>
      <c r="F21">
        <v>168</v>
      </c>
      <c r="G21">
        <v>92</v>
      </c>
      <c r="H21">
        <v>38</v>
      </c>
      <c r="I21">
        <v>67</v>
      </c>
      <c r="J21">
        <v>184</v>
      </c>
      <c r="K21">
        <v>45</v>
      </c>
      <c r="L21">
        <v>136</v>
      </c>
      <c r="M21">
        <v>142</v>
      </c>
      <c r="N21">
        <v>181</v>
      </c>
      <c r="O21">
        <v>195</v>
      </c>
    </row>
    <row r="22" spans="1:15">
      <c r="A22" t="s">
        <v>30</v>
      </c>
      <c r="C22" s="1">
        <f t="shared" ref="C22:O22" si="0">C21/C20</f>
        <v>0.56643356643356646</v>
      </c>
      <c r="D22" s="1">
        <f t="shared" si="0"/>
        <v>12.176470588235293</v>
      </c>
      <c r="E22" s="1">
        <f t="shared" si="0"/>
        <v>27</v>
      </c>
      <c r="F22" s="1">
        <f t="shared" si="0"/>
        <v>3</v>
      </c>
      <c r="G22" s="1">
        <f t="shared" si="0"/>
        <v>0.72440944881889768</v>
      </c>
      <c r="H22" s="1">
        <f t="shared" si="0"/>
        <v>0.20765027322404372</v>
      </c>
      <c r="I22" s="1">
        <f t="shared" si="0"/>
        <v>0.43225806451612903</v>
      </c>
      <c r="J22" s="1">
        <f t="shared" si="0"/>
        <v>4.8421052631578947</v>
      </c>
      <c r="K22" s="1">
        <f t="shared" si="0"/>
        <v>0.31468531468531469</v>
      </c>
      <c r="L22" s="1">
        <f t="shared" si="0"/>
        <v>1.6585365853658536</v>
      </c>
      <c r="M22" s="1">
        <f t="shared" si="0"/>
        <v>1.868421052631579</v>
      </c>
      <c r="N22" s="1">
        <f t="shared" si="0"/>
        <v>4.8918918918918921</v>
      </c>
      <c r="O22" s="1">
        <f t="shared" si="0"/>
        <v>8.4782608695652169</v>
      </c>
    </row>
    <row r="23" spans="1:15">
      <c r="A23" s="3" t="s">
        <v>29</v>
      </c>
      <c r="B23" s="2" t="s">
        <v>49</v>
      </c>
      <c r="C23" s="7" t="s">
        <v>28</v>
      </c>
      <c r="D23" s="6" t="s">
        <v>61</v>
      </c>
      <c r="E23" s="5" t="s">
        <v>51</v>
      </c>
      <c r="F23" s="6" t="s">
        <v>62</v>
      </c>
      <c r="G23" s="6" t="s">
        <v>63</v>
      </c>
      <c r="H23" s="6" t="s">
        <v>64</v>
      </c>
      <c r="I23" s="6" t="s">
        <v>65</v>
      </c>
      <c r="J23" s="6" t="s">
        <v>66</v>
      </c>
      <c r="K23" s="6" t="s">
        <v>69</v>
      </c>
      <c r="L23" s="6" t="s">
        <v>70</v>
      </c>
      <c r="M23" s="6" t="s">
        <v>71</v>
      </c>
      <c r="N23" s="6" t="s">
        <v>66</v>
      </c>
      <c r="O23" s="6" t="s">
        <v>72</v>
      </c>
    </row>
    <row r="24" spans="1:15">
      <c r="A24" s="3" t="s">
        <v>29</v>
      </c>
      <c r="B24" s="2" t="s">
        <v>48</v>
      </c>
      <c r="E24" s="6" t="s">
        <v>50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AUC with confidence intervals</vt:lpstr>
      <vt:lpstr>Sample size determination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Bilgin Eser</cp:lastModifiedBy>
  <dcterms:created xsi:type="dcterms:W3CDTF">2020-08-18T09:38:47Z</dcterms:created>
  <dcterms:modified xsi:type="dcterms:W3CDTF">2020-09-19T20:47:57Z</dcterms:modified>
</cp:coreProperties>
</file>