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is(Work)\Desktop\TEST DATA\Sir Elton\Sample_2\"/>
    </mc:Choice>
  </mc:AlternateContent>
  <xr:revisionPtr revIDLastSave="0" documentId="13_ncr:1_{CE414681-FA81-493B-93CC-21665DB86430}" xr6:coauthVersionLast="47" xr6:coauthVersionMax="47" xr10:uidLastSave="{00000000-0000-0000-0000-000000000000}"/>
  <bookViews>
    <workbookView xWindow="-110" yWindow="-110" windowWidth="19420" windowHeight="10420" tabRatio="789" activeTab="1" xr2:uid="{00000000-000D-0000-FFFF-FFFF00000000}"/>
  </bookViews>
  <sheets>
    <sheet name="NOTES" sheetId="46" r:id="rId1"/>
    <sheet name="WHSE1" sheetId="42" r:id="rId2"/>
    <sheet name="WHSE2" sheetId="43" r:id="rId3"/>
    <sheet name="WHSE4" sheetId="44" r:id="rId4"/>
  </sheets>
  <definedNames>
    <definedName name="_xlnm._FilterDatabase" localSheetId="1" hidden="1">WHSE1!$A$1:$G$175</definedName>
    <definedName name="_xlnm._FilterDatabase" localSheetId="2" hidden="1">WHSE2!$A$1:$G$46</definedName>
    <definedName name="_xlnm._FilterDatabase" localSheetId="3" hidden="1">WHSE4!$A$1:$G$170</definedName>
    <definedName name="_xlnm.Print_Area" localSheetId="1">WHSE1!$A$1:$E$170</definedName>
    <definedName name="_xlnm.Print_Area" localSheetId="2">WHSE2!$A$1:$E$44</definedName>
    <definedName name="_xlnm.Print_Area" localSheetId="3">WHSE4!$A$1:$E$159</definedName>
    <definedName name="_xlnm.Print_Titles" localSheetId="1">WHSE1!$1:$1</definedName>
    <definedName name="_xlnm.Print_Titles" localSheetId="2">WHSE2!$1:$1</definedName>
    <definedName name="_xlnm.Print_Titles" localSheetId="3">WHSE4!$1:$1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2" i="42" l="1"/>
  <c r="B35" i="43"/>
  <c r="B73" i="42"/>
  <c r="B42" i="44"/>
  <c r="B126" i="42"/>
  <c r="B88" i="44"/>
  <c r="E17" i="43"/>
  <c r="B160" i="42"/>
  <c r="D168" i="42"/>
  <c r="D163" i="42"/>
  <c r="D145" i="42"/>
  <c r="B145" i="42"/>
  <c r="D143" i="42"/>
  <c r="B143" i="42"/>
  <c r="D146" i="42"/>
  <c r="B146" i="42"/>
  <c r="D126" i="42"/>
  <c r="B120" i="42"/>
  <c r="B114" i="42"/>
  <c r="B110" i="42"/>
  <c r="D107" i="42"/>
  <c r="B107" i="42"/>
  <c r="B75" i="42"/>
  <c r="B35" i="44"/>
  <c r="D67" i="42"/>
  <c r="D64" i="42"/>
  <c r="B64" i="42"/>
  <c r="B31" i="44"/>
  <c r="D77" i="42"/>
  <c r="B77" i="42"/>
  <c r="B28" i="44"/>
  <c r="D60" i="42"/>
  <c r="B60" i="42"/>
  <c r="D58" i="42"/>
  <c r="B58" i="42"/>
  <c r="B21" i="43"/>
  <c r="D55" i="42"/>
  <c r="B55" i="42"/>
  <c r="D54" i="42"/>
  <c r="B54" i="42"/>
  <c r="B19" i="44"/>
  <c r="B7" i="42"/>
  <c r="D12" i="42"/>
  <c r="B4" i="42"/>
  <c r="D122" i="42"/>
  <c r="B108" i="42"/>
  <c r="B20" i="44"/>
  <c r="D113" i="42"/>
  <c r="B113" i="42"/>
  <c r="D93" i="42"/>
  <c r="D79" i="42"/>
  <c r="B79" i="42"/>
  <c r="D73" i="42"/>
  <c r="B161" i="44"/>
  <c r="B170" i="42"/>
  <c r="B32" i="43"/>
  <c r="B93" i="42"/>
  <c r="D65" i="42"/>
  <c r="B65" i="42"/>
  <c r="D16" i="42"/>
  <c r="B16" i="42"/>
  <c r="B21" i="44"/>
  <c r="B33" i="43" l="1"/>
  <c r="B109" i="42"/>
  <c r="B50" i="44"/>
  <c r="B15" i="43"/>
  <c r="E15" i="43"/>
  <c r="D48" i="42"/>
  <c r="B10" i="43"/>
  <c r="B8" i="42"/>
  <c r="B94" i="44"/>
  <c r="B36" i="43"/>
  <c r="E33" i="43"/>
  <c r="B9" i="43"/>
  <c r="B92" i="44"/>
  <c r="D95" i="42" l="1"/>
  <c r="B95" i="42"/>
  <c r="B54" i="44"/>
  <c r="D66" i="42"/>
  <c r="B26" i="44"/>
  <c r="B14" i="43"/>
  <c r="B37" i="43"/>
  <c r="B60" i="44"/>
  <c r="B160" i="44"/>
  <c r="B34" i="44"/>
  <c r="B7" i="43"/>
  <c r="E94" i="42"/>
  <c r="B104" i="44"/>
  <c r="B168" i="42"/>
  <c r="B111" i="42"/>
  <c r="D10" i="44"/>
  <c r="B158" i="42"/>
  <c r="D91" i="42"/>
  <c r="B33" i="44"/>
  <c r="B91" i="42"/>
  <c r="B28" i="43"/>
  <c r="B96" i="42"/>
  <c r="B29" i="43"/>
  <c r="B97" i="42"/>
  <c r="B27" i="43"/>
  <c r="B32" i="44"/>
  <c r="B6" i="44"/>
  <c r="D21" i="42"/>
  <c r="B21" i="42"/>
  <c r="B99" i="44"/>
  <c r="D111" i="44"/>
  <c r="E111" i="44"/>
  <c r="E16" i="44"/>
  <c r="E115" i="44"/>
  <c r="B40" i="43" l="1"/>
  <c r="B8" i="43"/>
  <c r="D163" i="44"/>
  <c r="B16" i="43"/>
  <c r="D17" i="42"/>
  <c r="B26" i="43"/>
  <c r="B43" i="43"/>
  <c r="D133" i="42"/>
  <c r="B133" i="42"/>
  <c r="D15" i="42"/>
  <c r="D162" i="44"/>
  <c r="D148" i="42"/>
  <c r="D92" i="42"/>
  <c r="B103" i="44" l="1"/>
  <c r="D96" i="42"/>
  <c r="B69" i="42"/>
  <c r="B3" i="43"/>
  <c r="B2" i="43"/>
  <c r="B75" i="44" l="1"/>
  <c r="D144" i="42"/>
  <c r="B36" i="44"/>
  <c r="B68" i="42"/>
  <c r="B156" i="42" l="1"/>
  <c r="B89" i="42" l="1"/>
  <c r="E75" i="42"/>
  <c r="B4" i="43"/>
  <c r="B3" i="44"/>
  <c r="D172" i="42"/>
  <c r="E36" i="43"/>
  <c r="E35" i="43"/>
  <c r="E38" i="43"/>
  <c r="B83" i="44"/>
  <c r="B23" i="43"/>
  <c r="E110" i="42"/>
  <c r="E109" i="42"/>
  <c r="B4" i="44"/>
  <c r="B10" i="42"/>
  <c r="E23" i="43"/>
  <c r="B5" i="43" l="1"/>
  <c r="B6" i="43"/>
  <c r="E6" i="43"/>
  <c r="B44" i="43" l="1"/>
  <c r="B39" i="43"/>
  <c r="D98" i="42"/>
  <c r="E31" i="44"/>
  <c r="B78" i="44" l="1"/>
  <c r="B64" i="44"/>
  <c r="E77" i="42"/>
  <c r="D59" i="42"/>
  <c r="D2" i="42"/>
  <c r="E66" i="42"/>
  <c r="B27" i="44"/>
  <c r="D45" i="43"/>
  <c r="B45" i="43"/>
  <c r="E44" i="43"/>
  <c r="E78" i="44"/>
  <c r="B7" i="44"/>
  <c r="E115" i="42"/>
  <c r="B78" i="42"/>
  <c r="B24" i="43"/>
  <c r="D25" i="42"/>
  <c r="E122" i="42"/>
  <c r="B48" i="44"/>
  <c r="E21" i="43"/>
  <c r="B149" i="42"/>
  <c r="E103" i="42"/>
  <c r="E5" i="43" l="1"/>
  <c r="E18" i="42"/>
  <c r="B34" i="43"/>
  <c r="E10" i="42"/>
  <c r="E161" i="44"/>
  <c r="B25" i="44" l="1"/>
  <c r="B53" i="44" l="1"/>
  <c r="E88" i="42"/>
  <c r="B11" i="43"/>
  <c r="B30" i="44" l="1"/>
  <c r="E160" i="42"/>
  <c r="D112" i="42"/>
  <c r="E107" i="42"/>
  <c r="B105" i="42"/>
  <c r="B5" i="42"/>
  <c r="E93" i="42"/>
  <c r="E130" i="42" l="1"/>
  <c r="E129" i="42"/>
  <c r="E128" i="42"/>
  <c r="E90" i="44"/>
  <c r="E79" i="44"/>
  <c r="E80" i="44"/>
  <c r="E87" i="44"/>
  <c r="B5" i="44"/>
  <c r="E4" i="44"/>
  <c r="E54" i="44"/>
  <c r="E53" i="44"/>
  <c r="E117" i="42"/>
  <c r="E3" i="44"/>
  <c r="B46" i="43" l="1"/>
  <c r="E64" i="44"/>
  <c r="E97" i="42"/>
  <c r="E20" i="44" l="1"/>
  <c r="E146" i="42"/>
  <c r="E58" i="42" l="1"/>
  <c r="E32" i="43" l="1"/>
  <c r="B93" i="44"/>
  <c r="E32" i="44"/>
  <c r="D104" i="42"/>
  <c r="E96" i="42"/>
  <c r="E67" i="42" l="1"/>
  <c r="E24" i="43" l="1"/>
  <c r="E112" i="42" l="1"/>
  <c r="E65" i="42"/>
  <c r="E61" i="42"/>
  <c r="B22" i="43"/>
  <c r="E142" i="42" l="1"/>
  <c r="E23" i="42"/>
  <c r="B105" i="44"/>
  <c r="B41" i="43"/>
  <c r="E53" i="42" l="1"/>
  <c r="B20" i="43"/>
  <c r="B19" i="43"/>
  <c r="E54" i="42"/>
  <c r="E21" i="42" l="1"/>
  <c r="E156" i="42" l="1"/>
  <c r="E9" i="42" l="1"/>
  <c r="E49" i="42"/>
  <c r="B13" i="43"/>
  <c r="E95" i="42"/>
  <c r="E60" i="42"/>
  <c r="E55" i="42"/>
  <c r="E12" i="42"/>
  <c r="E170" i="42" l="1"/>
  <c r="E105" i="42"/>
  <c r="B8" i="44" l="1"/>
  <c r="B101" i="44" l="1"/>
  <c r="E63" i="42"/>
  <c r="B56" i="44"/>
  <c r="E7" i="43" l="1"/>
  <c r="E16" i="43"/>
  <c r="B85" i="44"/>
  <c r="E20" i="43" l="1"/>
  <c r="B81" i="42" l="1"/>
  <c r="E7" i="44"/>
  <c r="E160" i="44" l="1"/>
  <c r="E33" i="44" l="1"/>
  <c r="E40" i="43"/>
  <c r="B12" i="43" l="1"/>
  <c r="E29" i="42" l="1"/>
  <c r="B2" i="44"/>
  <c r="B49" i="44" l="1"/>
  <c r="E52" i="42" l="1"/>
  <c r="E84" i="42"/>
  <c r="D14" i="42"/>
  <c r="E135" i="42" l="1"/>
  <c r="E114" i="42" l="1"/>
  <c r="E162" i="42" l="1"/>
  <c r="E168" i="42"/>
  <c r="E26" i="44"/>
  <c r="E6" i="42" l="1"/>
  <c r="E80" i="42"/>
  <c r="E28" i="44"/>
  <c r="E79" i="42"/>
  <c r="E34" i="44" l="1"/>
  <c r="E126" i="42" l="1"/>
  <c r="B18" i="43" l="1"/>
  <c r="E35" i="44" l="1"/>
  <c r="E19" i="44"/>
  <c r="E48" i="44"/>
  <c r="E92" i="44"/>
  <c r="E108" i="42"/>
  <c r="E36" i="44"/>
  <c r="D106" i="42"/>
  <c r="E50" i="44"/>
  <c r="E2" i="44"/>
  <c r="E5" i="44"/>
  <c r="E6" i="44"/>
  <c r="E8" i="44"/>
  <c r="E9" i="44"/>
  <c r="E10" i="44"/>
  <c r="E11" i="44"/>
  <c r="B12" i="44"/>
  <c r="E12" i="44" s="1"/>
  <c r="E13" i="44"/>
  <c r="E14" i="44"/>
  <c r="D15" i="44"/>
  <c r="E15" i="44" s="1"/>
  <c r="E17" i="44"/>
  <c r="E18" i="44"/>
  <c r="E21" i="44"/>
  <c r="E22" i="44"/>
  <c r="E23" i="44"/>
  <c r="D24" i="44"/>
  <c r="E24" i="44" s="1"/>
  <c r="E25" i="44"/>
  <c r="E27" i="44"/>
  <c r="B29" i="44"/>
  <c r="E29" i="44" s="1"/>
  <c r="E30" i="44"/>
  <c r="E37" i="44"/>
  <c r="E38" i="44"/>
  <c r="E39" i="44"/>
  <c r="E40" i="44"/>
  <c r="E41" i="44"/>
  <c r="E42" i="44"/>
  <c r="E43" i="44"/>
  <c r="E44" i="44"/>
  <c r="E45" i="44"/>
  <c r="E46" i="44"/>
  <c r="E47" i="44"/>
  <c r="E49" i="44"/>
  <c r="D51" i="44"/>
  <c r="E51" i="44" s="1"/>
  <c r="E52" i="44"/>
  <c r="E55" i="44"/>
  <c r="E56" i="44"/>
  <c r="E57" i="44"/>
  <c r="E58" i="44"/>
  <c r="E59" i="44"/>
  <c r="E60" i="44"/>
  <c r="E61" i="44"/>
  <c r="E62" i="44"/>
  <c r="E63" i="44"/>
  <c r="E65" i="44"/>
  <c r="D66" i="44"/>
  <c r="E66" i="44" s="1"/>
  <c r="E67" i="44"/>
  <c r="E68" i="44"/>
  <c r="E69" i="44"/>
  <c r="E70" i="44"/>
  <c r="E71" i="44"/>
  <c r="E72" i="44"/>
  <c r="E73" i="44"/>
  <c r="E74" i="44"/>
  <c r="E75" i="44"/>
  <c r="E76" i="44"/>
  <c r="E77" i="44"/>
  <c r="E81" i="44"/>
  <c r="E82" i="44"/>
  <c r="E83" i="44"/>
  <c r="E84" i="44"/>
  <c r="E85" i="44"/>
  <c r="E86" i="44"/>
  <c r="E88" i="44"/>
  <c r="E89" i="44"/>
  <c r="B91" i="44"/>
  <c r="E91" i="44" s="1"/>
  <c r="E93" i="44"/>
  <c r="E94" i="44"/>
  <c r="E95" i="44"/>
  <c r="E96" i="44"/>
  <c r="E97" i="44"/>
  <c r="E98" i="44"/>
  <c r="E99" i="44"/>
  <c r="E100" i="44"/>
  <c r="E101" i="44"/>
  <c r="B102" i="44"/>
  <c r="E102" i="44" s="1"/>
  <c r="E103" i="44"/>
  <c r="E104" i="44"/>
  <c r="E105" i="44"/>
  <c r="E106" i="44"/>
  <c r="E107" i="44"/>
  <c r="E108" i="44"/>
  <c r="E109" i="44"/>
  <c r="B110" i="44"/>
  <c r="E110" i="44" s="1"/>
  <c r="E112" i="44"/>
  <c r="E113" i="44"/>
  <c r="E114" i="44"/>
  <c r="E116" i="44"/>
  <c r="E117" i="44"/>
  <c r="E118" i="44"/>
  <c r="E119" i="44"/>
  <c r="D120" i="44"/>
  <c r="E120" i="44" s="1"/>
  <c r="E121" i="44"/>
  <c r="E122" i="44"/>
  <c r="E123" i="44"/>
  <c r="E124" i="44"/>
  <c r="E125" i="44"/>
  <c r="E126" i="44"/>
  <c r="E127" i="44"/>
  <c r="E128" i="44"/>
  <c r="E129" i="44"/>
  <c r="E130" i="44"/>
  <c r="E131" i="44"/>
  <c r="D132" i="44"/>
  <c r="E132" i="44" s="1"/>
  <c r="E133" i="44"/>
  <c r="E134" i="44"/>
  <c r="D135" i="44"/>
  <c r="E135" i="44" s="1"/>
  <c r="D136" i="44"/>
  <c r="E136" i="44" s="1"/>
  <c r="E137" i="44"/>
  <c r="E138" i="44"/>
  <c r="D139" i="44"/>
  <c r="E139" i="44" s="1"/>
  <c r="E140" i="44"/>
  <c r="E141" i="44"/>
  <c r="E142" i="44"/>
  <c r="E143" i="44"/>
  <c r="E144" i="44"/>
  <c r="E145" i="44"/>
  <c r="D146" i="44"/>
  <c r="E146" i="44" s="1"/>
  <c r="D147" i="44"/>
  <c r="E147" i="44" s="1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2" i="44"/>
  <c r="E163" i="44"/>
  <c r="E164" i="44"/>
  <c r="E165" i="44"/>
  <c r="E166" i="44"/>
  <c r="E167" i="44"/>
  <c r="E168" i="44"/>
  <c r="E169" i="44"/>
  <c r="E170" i="44"/>
  <c r="E139" i="42" l="1"/>
  <c r="E7" i="42" l="1"/>
  <c r="E34" i="43"/>
  <c r="E8" i="43"/>
  <c r="E9" i="43"/>
  <c r="E104" i="42" l="1"/>
  <c r="E28" i="42"/>
  <c r="B106" i="42" l="1"/>
  <c r="E27" i="42" l="1"/>
  <c r="E113" i="42" l="1"/>
  <c r="D82" i="42" l="1"/>
  <c r="B25" i="43"/>
  <c r="E141" i="42" l="1"/>
  <c r="B37" i="42" l="1"/>
  <c r="E29" i="43"/>
  <c r="E111" i="42" l="1"/>
  <c r="E145" i="42" l="1"/>
  <c r="E8" i="42" l="1"/>
  <c r="E10" i="43" l="1"/>
  <c r="E42" i="42" l="1"/>
  <c r="E11" i="43" l="1"/>
  <c r="E69" i="42" l="1"/>
  <c r="E137" i="42" l="1"/>
  <c r="E57" i="42"/>
  <c r="E62" i="42" l="1"/>
  <c r="E27" i="43" l="1"/>
  <c r="E120" i="42"/>
  <c r="E26" i="43" l="1"/>
  <c r="E39" i="43" l="1"/>
  <c r="E41" i="43" l="1"/>
  <c r="E4" i="42"/>
  <c r="E11" i="42"/>
  <c r="E13" i="42"/>
  <c r="E14" i="42"/>
  <c r="E19" i="42"/>
  <c r="E20" i="42"/>
  <c r="E5" i="42"/>
  <c r="E22" i="42"/>
  <c r="E24" i="42"/>
  <c r="E26" i="42"/>
  <c r="E30" i="42"/>
  <c r="E32" i="42"/>
  <c r="E31" i="42"/>
  <c r="E33" i="42"/>
  <c r="E34" i="42"/>
  <c r="E35" i="42"/>
  <c r="E36" i="42"/>
  <c r="E37" i="42"/>
  <c r="E38" i="42"/>
  <c r="E39" i="42"/>
  <c r="E43" i="42"/>
  <c r="E41" i="42"/>
  <c r="E44" i="42"/>
  <c r="E45" i="42"/>
  <c r="E46" i="42"/>
  <c r="E47" i="42"/>
  <c r="E48" i="42"/>
  <c r="E51" i="42"/>
  <c r="E56" i="42"/>
  <c r="E59" i="42"/>
  <c r="E64" i="42"/>
  <c r="E68" i="42"/>
  <c r="E70" i="42"/>
  <c r="E71" i="42"/>
  <c r="E72" i="42"/>
  <c r="E73" i="42"/>
  <c r="E74" i="42"/>
  <c r="E76" i="42"/>
  <c r="E81" i="42"/>
  <c r="E82" i="42"/>
  <c r="E83" i="42"/>
  <c r="E85" i="42"/>
  <c r="E86" i="42"/>
  <c r="E87" i="42"/>
  <c r="E89" i="42"/>
  <c r="E90" i="42"/>
  <c r="E91" i="42"/>
  <c r="E98" i="42"/>
  <c r="E99" i="42"/>
  <c r="E100" i="42"/>
  <c r="E102" i="42"/>
  <c r="E106" i="42"/>
  <c r="E127" i="42"/>
  <c r="E131" i="42"/>
  <c r="E132" i="42"/>
  <c r="E116" i="42"/>
  <c r="E118" i="42"/>
  <c r="E119" i="42"/>
  <c r="E121" i="42"/>
  <c r="E123" i="42"/>
  <c r="E124" i="42"/>
  <c r="E125" i="42"/>
  <c r="E133" i="42"/>
  <c r="E134" i="42"/>
  <c r="E136" i="42"/>
  <c r="E138" i="42"/>
  <c r="E140" i="42"/>
  <c r="E143" i="42"/>
  <c r="E144" i="42"/>
  <c r="E161" i="42"/>
  <c r="E163" i="42"/>
  <c r="E164" i="42"/>
  <c r="E165" i="42"/>
  <c r="E166" i="42"/>
  <c r="E167" i="42"/>
  <c r="E169" i="42"/>
  <c r="E171" i="42"/>
  <c r="E172" i="42"/>
  <c r="E147" i="42"/>
  <c r="E148" i="42"/>
  <c r="E149" i="42"/>
  <c r="E150" i="42"/>
  <c r="E151" i="42"/>
  <c r="E154" i="42"/>
  <c r="E155" i="42"/>
  <c r="E157" i="42"/>
  <c r="E159" i="42"/>
  <c r="E173" i="42"/>
  <c r="E174" i="42"/>
  <c r="E175" i="42"/>
  <c r="E12" i="43"/>
  <c r="E18" i="43"/>
  <c r="E25" i="43"/>
  <c r="E30" i="43"/>
  <c r="E31" i="43"/>
  <c r="E42" i="43"/>
  <c r="E43" i="43"/>
  <c r="E15" i="42" l="1"/>
  <c r="E28" i="43" l="1"/>
  <c r="E3" i="43"/>
  <c r="E22" i="43" l="1"/>
  <c r="E4" i="43" l="1"/>
  <c r="E78" i="42" l="1"/>
  <c r="E13" i="43"/>
  <c r="E153" i="42"/>
  <c r="E16" i="42"/>
  <c r="E14" i="43" l="1"/>
  <c r="E17" i="42" l="1"/>
  <c r="E37" i="43" l="1"/>
  <c r="E92" i="42" l="1"/>
  <c r="E152" i="42"/>
  <c r="E158" i="42" l="1"/>
  <c r="E19" i="43" l="1"/>
  <c r="E3" i="42" l="1"/>
  <c r="D50" i="42" l="1"/>
  <c r="E50" i="42" s="1"/>
  <c r="E25" i="42" l="1"/>
  <c r="E46" i="43" l="1"/>
  <c r="E45" i="43"/>
  <c r="D40" i="42" l="1"/>
  <c r="E40" i="42" s="1"/>
  <c r="E2" i="43" l="1"/>
  <c r="E2" i="42" l="1"/>
  <c r="E101" i="42"/>
</calcChain>
</file>

<file path=xl/sharedStrings.xml><?xml version="1.0" encoding="utf-8"?>
<sst xmlns="http://schemas.openxmlformats.org/spreadsheetml/2006/main" count="483" uniqueCount="321">
  <si>
    <t>A7</t>
  </si>
  <si>
    <t>B37</t>
  </si>
  <si>
    <t>B38</t>
  </si>
  <si>
    <t>B42</t>
  </si>
  <si>
    <t>B78</t>
  </si>
  <si>
    <t>B81</t>
  </si>
  <si>
    <t>B89</t>
  </si>
  <si>
    <t>B92</t>
  </si>
  <si>
    <t>B93</t>
  </si>
  <si>
    <t>C12</t>
  </si>
  <si>
    <t>C19</t>
  </si>
  <si>
    <t>C25</t>
  </si>
  <si>
    <t>FB7</t>
  </si>
  <si>
    <t>FB17</t>
  </si>
  <si>
    <t>FG9</t>
  </si>
  <si>
    <t>FG10</t>
  </si>
  <si>
    <t>FG18</t>
  </si>
  <si>
    <t>FM8</t>
  </si>
  <si>
    <t>FM11</t>
  </si>
  <si>
    <t>FM16</t>
  </si>
  <si>
    <t>FM20</t>
  </si>
  <si>
    <t>FO3</t>
  </si>
  <si>
    <t>FO19</t>
  </si>
  <si>
    <t>FP4</t>
  </si>
  <si>
    <t>FV14</t>
  </si>
  <si>
    <t>FY5</t>
  </si>
  <si>
    <t>G21</t>
  </si>
  <si>
    <t>G22</t>
  </si>
  <si>
    <t>HCDR30</t>
  </si>
  <si>
    <t>HCDR36</t>
  </si>
  <si>
    <t>I7</t>
  </si>
  <si>
    <t>I12</t>
  </si>
  <si>
    <t>I22</t>
  </si>
  <si>
    <t xml:space="preserve">J5 </t>
  </si>
  <si>
    <t>K200</t>
  </si>
  <si>
    <t>L17</t>
  </si>
  <si>
    <t>L22</t>
  </si>
  <si>
    <t>L24</t>
  </si>
  <si>
    <t>L25</t>
  </si>
  <si>
    <t>L28</t>
  </si>
  <si>
    <t>L31</t>
  </si>
  <si>
    <t>LL12</t>
  </si>
  <si>
    <t>LL31</t>
  </si>
  <si>
    <t>LL36</t>
  </si>
  <si>
    <t>LL38</t>
  </si>
  <si>
    <t xml:space="preserve">LL39 </t>
  </si>
  <si>
    <t>LL47</t>
  </si>
  <si>
    <t>LL49</t>
  </si>
  <si>
    <t>LL50</t>
  </si>
  <si>
    <t>LL51</t>
  </si>
  <si>
    <t>LL52</t>
  </si>
  <si>
    <t>LL56</t>
  </si>
  <si>
    <t>LL57</t>
  </si>
  <si>
    <t>LL58</t>
  </si>
  <si>
    <t>LL59</t>
  </si>
  <si>
    <t>LL60</t>
  </si>
  <si>
    <t>MO2</t>
  </si>
  <si>
    <t>O27</t>
  </si>
  <si>
    <t>O28</t>
  </si>
  <si>
    <t>O29</t>
  </si>
  <si>
    <t>O51</t>
  </si>
  <si>
    <t>O55</t>
  </si>
  <si>
    <t>O57</t>
  </si>
  <si>
    <t>P14</t>
  </si>
  <si>
    <t>P26</t>
  </si>
  <si>
    <t>P27</t>
  </si>
  <si>
    <t>P28</t>
  </si>
  <si>
    <t>P31</t>
  </si>
  <si>
    <t>P32</t>
  </si>
  <si>
    <t>P33</t>
  </si>
  <si>
    <t>P34</t>
  </si>
  <si>
    <t>P36</t>
  </si>
  <si>
    <t>P37</t>
  </si>
  <si>
    <t>P38</t>
  </si>
  <si>
    <t>P39</t>
  </si>
  <si>
    <t>P40</t>
  </si>
  <si>
    <t>P41</t>
  </si>
  <si>
    <t>P42</t>
  </si>
  <si>
    <t>P43</t>
  </si>
  <si>
    <t>R40</t>
  </si>
  <si>
    <t>R43</t>
  </si>
  <si>
    <t>R45</t>
  </si>
  <si>
    <t>R46</t>
  </si>
  <si>
    <t>R51</t>
  </si>
  <si>
    <t>R62</t>
  </si>
  <si>
    <t>R63</t>
  </si>
  <si>
    <t>R64</t>
  </si>
  <si>
    <t>R68</t>
  </si>
  <si>
    <t>R70</t>
  </si>
  <si>
    <t>R73</t>
  </si>
  <si>
    <t>R74</t>
  </si>
  <si>
    <t>R75</t>
  </si>
  <si>
    <t>R82</t>
  </si>
  <si>
    <t>R95</t>
  </si>
  <si>
    <t>R101</t>
  </si>
  <si>
    <t>R109</t>
  </si>
  <si>
    <t>R114</t>
  </si>
  <si>
    <t>R115</t>
  </si>
  <si>
    <t>R116</t>
  </si>
  <si>
    <t>R117</t>
  </si>
  <si>
    <t>R120</t>
  </si>
  <si>
    <t>R121</t>
  </si>
  <si>
    <t>V40</t>
  </si>
  <si>
    <t>V50</t>
  </si>
  <si>
    <t>W8</t>
  </si>
  <si>
    <t>Y36</t>
  </si>
  <si>
    <t>Y39</t>
  </si>
  <si>
    <t>Y41</t>
  </si>
  <si>
    <t>Y53</t>
  </si>
  <si>
    <t>Y61</t>
  </si>
  <si>
    <t>Y70</t>
  </si>
  <si>
    <t>Y71</t>
  </si>
  <si>
    <t>Y72</t>
  </si>
  <si>
    <t>Y74</t>
  </si>
  <si>
    <t xml:space="preserve">Y86 </t>
  </si>
  <si>
    <t>Y96</t>
  </si>
  <si>
    <t>Y98</t>
  </si>
  <si>
    <t>Y100</t>
  </si>
  <si>
    <t>Y107</t>
  </si>
  <si>
    <t>Y112</t>
  </si>
  <si>
    <t>Y115</t>
  </si>
  <si>
    <t>Y116</t>
  </si>
  <si>
    <t>Y117</t>
  </si>
  <si>
    <t>Y118</t>
  </si>
  <si>
    <t>Y121</t>
  </si>
  <si>
    <t>Y420</t>
  </si>
  <si>
    <t>Y920</t>
  </si>
  <si>
    <t>HIPS</t>
  </si>
  <si>
    <t>AS</t>
  </si>
  <si>
    <t>PMMA</t>
  </si>
  <si>
    <t xml:space="preserve">MBPI SCRAP </t>
  </si>
  <si>
    <t>CDY13</t>
  </si>
  <si>
    <t>Y119</t>
  </si>
  <si>
    <t>Y122</t>
  </si>
  <si>
    <t>PP8</t>
  </si>
  <si>
    <t>C27</t>
  </si>
  <si>
    <t>W33</t>
  </si>
  <si>
    <t xml:space="preserve">NO CODE </t>
  </si>
  <si>
    <t>R124</t>
  </si>
  <si>
    <t>C28</t>
  </si>
  <si>
    <t>Y124</t>
  </si>
  <si>
    <t>Y123</t>
  </si>
  <si>
    <t>W34</t>
  </si>
  <si>
    <t>V42</t>
  </si>
  <si>
    <t>V49</t>
  </si>
  <si>
    <t>YELLOW</t>
  </si>
  <si>
    <t>ORANGE</t>
  </si>
  <si>
    <t>PP13</t>
  </si>
  <si>
    <t>LL65</t>
  </si>
  <si>
    <t>TBA00014</t>
  </si>
  <si>
    <t>TBA00081</t>
  </si>
  <si>
    <t>TBA00082</t>
  </si>
  <si>
    <t>TBA00085</t>
  </si>
  <si>
    <t>TBA00166</t>
  </si>
  <si>
    <t>TBA00173</t>
  </si>
  <si>
    <t>TBA00245</t>
  </si>
  <si>
    <t>TBA00401</t>
  </si>
  <si>
    <t>TCA00311</t>
  </si>
  <si>
    <t>TFM00126</t>
  </si>
  <si>
    <t>TFPA00170</t>
  </si>
  <si>
    <t>TGA00021</t>
  </si>
  <si>
    <t>TGA00037</t>
  </si>
  <si>
    <t>TGA00065</t>
  </si>
  <si>
    <t>TGA00083</t>
  </si>
  <si>
    <t>TGA00084</t>
  </si>
  <si>
    <t>TGA00011</t>
  </si>
  <si>
    <t>TOA00064</t>
  </si>
  <si>
    <t>TOA00247</t>
  </si>
  <si>
    <t>TPA00119</t>
  </si>
  <si>
    <t>TPA00121</t>
  </si>
  <si>
    <t>TPA00284</t>
  </si>
  <si>
    <t>TRA00077</t>
  </si>
  <si>
    <t>TRA00078</t>
  </si>
  <si>
    <t>TRA00167</t>
  </si>
  <si>
    <t>TRA00168</t>
  </si>
  <si>
    <t>TVA00080</t>
  </si>
  <si>
    <t>TVA00246</t>
  </si>
  <si>
    <t>TWA00023</t>
  </si>
  <si>
    <t>TWA00118</t>
  </si>
  <si>
    <t>TWA00120</t>
  </si>
  <si>
    <t>TWA00122</t>
  </si>
  <si>
    <t>TYA00012</t>
  </si>
  <si>
    <t>TYA00036</t>
  </si>
  <si>
    <t>TYA00062</t>
  </si>
  <si>
    <t>TYA00079</t>
  </si>
  <si>
    <t>TYA00135</t>
  </si>
  <si>
    <t>TYA00241</t>
  </si>
  <si>
    <t>TYA00254</t>
  </si>
  <si>
    <t>TYA00255</t>
  </si>
  <si>
    <t>TYA00285</t>
  </si>
  <si>
    <t>TYA00286</t>
  </si>
  <si>
    <t>TYA00308</t>
  </si>
  <si>
    <t>TYA00309</t>
  </si>
  <si>
    <t>LB2</t>
  </si>
  <si>
    <t>LL64</t>
  </si>
  <si>
    <t>R125</t>
  </si>
  <si>
    <t>FR22</t>
  </si>
  <si>
    <t>R126</t>
  </si>
  <si>
    <t>Y126</t>
  </si>
  <si>
    <t>B101</t>
  </si>
  <si>
    <t>FO23</t>
  </si>
  <si>
    <t>U10</t>
  </si>
  <si>
    <t>LL39 POWDER</t>
  </si>
  <si>
    <t>LL52 POWDER</t>
  </si>
  <si>
    <t>LL53 POWDER</t>
  </si>
  <si>
    <t>T RESIN</t>
  </si>
  <si>
    <t>HIPS POWDER</t>
  </si>
  <si>
    <t>SA5</t>
  </si>
  <si>
    <t>AO8</t>
  </si>
  <si>
    <t>AO9</t>
  </si>
  <si>
    <t>FM25</t>
  </si>
  <si>
    <t>C30</t>
  </si>
  <si>
    <t>Kraft Bag Big</t>
  </si>
  <si>
    <t>Total</t>
  </si>
  <si>
    <t>WHSE #1 - Excess</t>
  </si>
  <si>
    <t>WHSE #2 - Excess</t>
  </si>
  <si>
    <t>WHSE #4 - Excess</t>
  </si>
  <si>
    <t>Kraft Bag Plastic</t>
  </si>
  <si>
    <t>Small Box</t>
  </si>
  <si>
    <t>Big Box</t>
  </si>
  <si>
    <t>Kraft Bag</t>
  </si>
  <si>
    <t>LL66</t>
  </si>
  <si>
    <t>O46</t>
  </si>
  <si>
    <t>Status</t>
  </si>
  <si>
    <t>drop list</t>
  </si>
  <si>
    <t>held : under evaluation</t>
  </si>
  <si>
    <t>held : reject</t>
  </si>
  <si>
    <t>held : contaminated</t>
  </si>
  <si>
    <t>C17</t>
  </si>
  <si>
    <t>J4</t>
  </si>
  <si>
    <t>L39</t>
  </si>
  <si>
    <t>I24</t>
  </si>
  <si>
    <t>B35</t>
  </si>
  <si>
    <t>T22</t>
  </si>
  <si>
    <t>K911 P</t>
  </si>
  <si>
    <t>List of Batches Included in Report</t>
  </si>
  <si>
    <t>MASTERBATCH</t>
  </si>
  <si>
    <t>PRODUCT CODE</t>
  </si>
  <si>
    <t>LOT#</t>
  </si>
  <si>
    <t>Daily Ending Inventory Report from :</t>
  </si>
  <si>
    <t>Product Kind</t>
  </si>
  <si>
    <t>No of bags</t>
  </si>
  <si>
    <t>qty per packing</t>
  </si>
  <si>
    <t>FM27</t>
  </si>
  <si>
    <t>U11</t>
  </si>
  <si>
    <t>R119</t>
  </si>
  <si>
    <t>L40</t>
  </si>
  <si>
    <t>LL48 POWDER</t>
  </si>
  <si>
    <t>LL6</t>
  </si>
  <si>
    <t>Y76</t>
  </si>
  <si>
    <t>B107</t>
  </si>
  <si>
    <t>B105</t>
  </si>
  <si>
    <t>B108</t>
  </si>
  <si>
    <t>W35</t>
  </si>
  <si>
    <t>PP11</t>
  </si>
  <si>
    <t>PP6 POWDER</t>
  </si>
  <si>
    <t>C31</t>
  </si>
  <si>
    <t>PP8 POWDER</t>
  </si>
  <si>
    <t>B106</t>
  </si>
  <si>
    <t>R103</t>
  </si>
  <si>
    <t>V41</t>
  </si>
  <si>
    <t>R129</t>
  </si>
  <si>
    <t>PP14 POWDER</t>
  </si>
  <si>
    <t>LL63</t>
  </si>
  <si>
    <t>K907</t>
  </si>
  <si>
    <t>LL60 POWDER</t>
  </si>
  <si>
    <t>L37</t>
  </si>
  <si>
    <t>LL66 POWDER</t>
  </si>
  <si>
    <t>J5</t>
  </si>
  <si>
    <t>C32</t>
  </si>
  <si>
    <t>B91</t>
  </si>
  <si>
    <t>J6</t>
  </si>
  <si>
    <t>G40</t>
  </si>
  <si>
    <t>PP11 POWDER</t>
  </si>
  <si>
    <t xml:space="preserve">Y89 </t>
  </si>
  <si>
    <t>LL53</t>
  </si>
  <si>
    <t xml:space="preserve">LL38 </t>
  </si>
  <si>
    <t>PP14</t>
  </si>
  <si>
    <t>O41</t>
  </si>
  <si>
    <t>O60</t>
  </si>
  <si>
    <t>Y127</t>
  </si>
  <si>
    <t>B110</t>
  </si>
  <si>
    <t>R128</t>
  </si>
  <si>
    <t>R105</t>
  </si>
  <si>
    <t>R108</t>
  </si>
  <si>
    <t>R107</t>
  </si>
  <si>
    <t>V31</t>
  </si>
  <si>
    <t>Kraft Bag w/ Liner</t>
  </si>
  <si>
    <t>MB</t>
  </si>
  <si>
    <t>R122</t>
  </si>
  <si>
    <t>PP16</t>
  </si>
  <si>
    <t>PP16 POWDER</t>
  </si>
  <si>
    <t>STEARIC ACID</t>
  </si>
  <si>
    <t>O62</t>
  </si>
  <si>
    <t>DC</t>
  </si>
  <si>
    <t>IA17363E</t>
  </si>
  <si>
    <t>DV-I16082E</t>
  </si>
  <si>
    <t>5911X-5914X</t>
  </si>
  <si>
    <t>5910X</t>
  </si>
  <si>
    <t>DV-O17462E</t>
  </si>
  <si>
    <t>5920X</t>
  </si>
  <si>
    <t>BA2688E</t>
  </si>
  <si>
    <t>6720AL-6723AL</t>
  </si>
  <si>
    <t>6724AL</t>
  </si>
  <si>
    <t>6725AL</t>
  </si>
  <si>
    <t>BA4140E</t>
  </si>
  <si>
    <t>6448AL-6474AL</t>
  </si>
  <si>
    <t>6475AL</t>
  </si>
  <si>
    <t>GA3933E</t>
  </si>
  <si>
    <t>6744AL-6750AL</t>
  </si>
  <si>
    <t>6658AL-6667AL</t>
  </si>
  <si>
    <t>KA2871E</t>
  </si>
  <si>
    <t>6694AL-6718AL</t>
  </si>
  <si>
    <t>6719AL</t>
  </si>
  <si>
    <t>6811AL-6818AL</t>
  </si>
  <si>
    <t>6819AL</t>
  </si>
  <si>
    <t>IA15764E</t>
  </si>
  <si>
    <t>6668AL</t>
  </si>
  <si>
    <t>6669AL</t>
  </si>
  <si>
    <t>6670AL</t>
  </si>
  <si>
    <t>I23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</si>
</sst>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#,##0.00_ ;[Red]\-#,##0.00\ "/>
    <numFmt numFmtId="166" formatCode="#,##0.0000000000_ ;[Red]\-#,##0.0000000000\ "/>
    <numFmt numFmtId="167" formatCode="#,##0.00000000000000_ ;[Red]\-#,##0.00000000000000\ "/>
    <numFmt numFmtId="168" formatCode="0.00_ ;[Red]\-0.00\ "/>
    <numFmt numFmtId="169" formatCode="0.00;[Red]0.00"/>
    <numFmt numFmtId="170" formatCode="#,##0.00;[Red]#,##0.00"/>
    <numFmt numFmtId="171" formatCode="mm/dd/yyyy;@"/>
    <numFmt numFmtId="172" formatCode="[$-3409]mmmm\ dd\,\ yyyy;@"/>
  </numFmts>
  <fonts count="13" x14ac:knownFonts="1">
    <font>
      <sz val="11"/>
      <color theme="1"/>
      <name val="Calibri"/>
      <family val="2"/>
      <scheme val="minor"/>
    </font>
    <font>
      <b/>
      <sz val="14"/>
      <name val="Arial Narrow"/>
      <family val="2"/>
    </font>
    <font>
      <b/>
      <sz val="14"/>
      <name val="Calibri"/>
      <family val="2"/>
      <scheme val="minor"/>
    </font>
    <font>
      <b/>
      <sz val="12"/>
      <name val="Times New Roman"/>
      <family val="1"/>
    </font>
    <font>
      <b/>
      <sz val="14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3"/>
      <name val="Calibri"/>
      <family val="2"/>
      <scheme val="minor"/>
    </font>
    <font>
      <sz val="14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3">
    <xf numFmtId="0" fontId="0" fillId="0" borderId="0" xfId="0"/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172" fontId="7" fillId="0" borderId="0" xfId="0" applyNumberFormat="1" applyFont="1" applyAlignment="1">
      <alignment horizontal="center" vertical="center"/>
    </xf>
    <xf numFmtId="164" fontId="2" fillId="0" borderId="0" xfId="1" applyFont="1" applyFill="1"/>
    <xf numFmtId="170" fontId="1" fillId="0" borderId="0" xfId="1" applyNumberFormat="1" applyFont="1" applyFill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1" fillId="0" borderId="1" xfId="0" applyFont="1" applyBorder="1" applyAlignment="1">
      <alignment horizontal="center" vertical="center"/>
    </xf>
    <xf numFmtId="38" fontId="1" fillId="0" borderId="4" xfId="0" applyNumberFormat="1" applyFont="1" applyBorder="1" applyAlignment="1">
      <alignment horizontal="center" vertical="center"/>
    </xf>
    <xf numFmtId="40" fontId="1" fillId="0" borderId="4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5" fillId="0" borderId="0" xfId="0" applyFont="1"/>
    <xf numFmtId="168" fontId="2" fillId="0" borderId="0" xfId="0" applyNumberFormat="1" applyFont="1"/>
    <xf numFmtId="17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2" fillId="0" borderId="0" xfId="0" applyFont="1"/>
    <xf numFmtId="0" fontId="1" fillId="0" borderId="3" xfId="0" applyFont="1" applyBorder="1" applyAlignment="1">
      <alignment horizontal="center" vertical="center"/>
    </xf>
    <xf numFmtId="38" fontId="2" fillId="0" borderId="1" xfId="0" applyNumberFormat="1" applyFont="1" applyBorder="1" applyAlignment="1">
      <alignment horizontal="center" vertical="center"/>
    </xf>
    <xf numFmtId="40" fontId="2" fillId="0" borderId="1" xfId="0" applyNumberFormat="1" applyFont="1" applyBorder="1" applyAlignment="1">
      <alignment horizontal="center" vertical="center"/>
    </xf>
    <xf numFmtId="40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2" fillId="0" borderId="0" xfId="0" applyNumberFormat="1" applyFont="1"/>
    <xf numFmtId="167" fontId="2" fillId="0" borderId="0" xfId="0" applyNumberFormat="1" applyFont="1"/>
    <xf numFmtId="166" fontId="2" fillId="0" borderId="0" xfId="0" applyNumberFormat="1" applyFont="1"/>
    <xf numFmtId="38" fontId="1" fillId="0" borderId="1" xfId="0" applyNumberFormat="1" applyFont="1" applyBorder="1" applyAlignment="1">
      <alignment horizontal="center" vertical="center"/>
    </xf>
    <xf numFmtId="170" fontId="1" fillId="0" borderId="0" xfId="0" applyNumberFormat="1" applyFont="1" applyAlignment="1">
      <alignment vertical="center"/>
    </xf>
    <xf numFmtId="0" fontId="4" fillId="0" borderId="0" xfId="0" applyFont="1"/>
    <xf numFmtId="40" fontId="4" fillId="0" borderId="0" xfId="0" applyNumberFormat="1" applyFont="1"/>
    <xf numFmtId="169" fontId="2" fillId="0" borderId="0" xfId="0" applyNumberFormat="1" applyFont="1"/>
    <xf numFmtId="164" fontId="2" fillId="0" borderId="0" xfId="0" applyNumberFormat="1" applyFont="1"/>
    <xf numFmtId="38" fontId="2" fillId="0" borderId="4" xfId="0" applyNumberFormat="1" applyFont="1" applyBorder="1" applyAlignment="1">
      <alignment horizontal="center" vertical="center"/>
    </xf>
    <xf numFmtId="40" fontId="2" fillId="0" borderId="4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63"/>
  <sheetViews>
    <sheetView zoomScale="80" zoomScaleNormal="80" workbookViewId="0">
      <selection activeCell="A3" sqref="A3"/>
    </sheetView>
  </sheetViews>
  <sheetFormatPr defaultColWidth="11.453125" defaultRowHeight="18" x14ac:dyDescent="0.4"/>
  <cols>
    <col min="1" max="1" width="45.1796875" style="11" customWidth="1"/>
    <col min="2" max="2" width="26.453125" style="11" customWidth="1"/>
    <col min="3" max="3" width="20.36328125" style="11" customWidth="1"/>
    <col min="4" max="4" width="11.453125" style="11"/>
    <col min="5" max="5" width="11.453125" style="12"/>
    <col min="6" max="16384" width="11.453125" style="11"/>
  </cols>
  <sheetData>
    <row r="1" spans="1:5" x14ac:dyDescent="0.4">
      <c r="A1" s="1" t="s">
        <v>239</v>
      </c>
      <c r="B1" s="8">
        <v>45671</v>
      </c>
      <c r="C1" s="2"/>
    </row>
    <row r="2" spans="1:5" x14ac:dyDescent="0.4">
      <c r="A2" s="3" t="s">
        <v>235</v>
      </c>
      <c r="B2" s="3"/>
      <c r="C2" s="3"/>
    </row>
    <row r="3" spans="1:5" x14ac:dyDescent="0.4">
      <c r="A3" s="4" t="s">
        <v>236</v>
      </c>
      <c r="B3" s="5"/>
      <c r="C3" s="5"/>
    </row>
    <row r="4" spans="1:5" x14ac:dyDescent="0.4">
      <c r="A4" s="6" t="s">
        <v>237</v>
      </c>
      <c r="B4" s="6" t="s">
        <v>238</v>
      </c>
      <c r="C4" s="6" t="s">
        <v>240</v>
      </c>
    </row>
    <row r="5" spans="1:5" ht="17.5" x14ac:dyDescent="0.35">
      <c r="A5" s="1" t="s">
        <v>301</v>
      </c>
      <c r="B5" s="1" t="s">
        <v>302</v>
      </c>
      <c r="C5" s="1" t="s">
        <v>288</v>
      </c>
      <c r="E5" s="11"/>
    </row>
    <row r="6" spans="1:5" ht="17.5" x14ac:dyDescent="0.35">
      <c r="A6" s="1" t="s">
        <v>301</v>
      </c>
      <c r="B6" s="1" t="s">
        <v>303</v>
      </c>
      <c r="C6" s="1" t="s">
        <v>288</v>
      </c>
      <c r="E6" s="11"/>
    </row>
    <row r="7" spans="1:5" ht="17.5" x14ac:dyDescent="0.35">
      <c r="A7" s="1" t="s">
        <v>301</v>
      </c>
      <c r="B7" s="1" t="s">
        <v>304</v>
      </c>
      <c r="C7" s="1" t="s">
        <v>288</v>
      </c>
      <c r="E7" s="11"/>
    </row>
    <row r="8" spans="1:5" ht="17.5" x14ac:dyDescent="0.35">
      <c r="A8" s="1" t="s">
        <v>305</v>
      </c>
      <c r="B8" s="1" t="s">
        <v>306</v>
      </c>
      <c r="C8" s="1" t="s">
        <v>288</v>
      </c>
      <c r="E8" s="11"/>
    </row>
    <row r="9" spans="1:5" ht="17.5" x14ac:dyDescent="0.35">
      <c r="A9" s="1" t="s">
        <v>305</v>
      </c>
      <c r="B9" s="1" t="s">
        <v>307</v>
      </c>
      <c r="C9" s="1" t="s">
        <v>288</v>
      </c>
      <c r="E9" s="11"/>
    </row>
    <row r="10" spans="1:5" ht="17.5" x14ac:dyDescent="0.35">
      <c r="A10" s="1" t="s">
        <v>308</v>
      </c>
      <c r="B10" s="1" t="s">
        <v>309</v>
      </c>
      <c r="C10" s="1" t="s">
        <v>288</v>
      </c>
      <c r="E10" s="11"/>
    </row>
    <row r="11" spans="1:5" ht="17.5" x14ac:dyDescent="0.35">
      <c r="A11" s="1" t="s">
        <v>308</v>
      </c>
      <c r="B11" s="1" t="s">
        <v>310</v>
      </c>
      <c r="C11" s="1" t="s">
        <v>288</v>
      </c>
      <c r="E11" s="11"/>
    </row>
    <row r="12" spans="1:5" ht="17.5" x14ac:dyDescent="0.35">
      <c r="A12" s="1" t="s">
        <v>311</v>
      </c>
      <c r="B12" s="1" t="s">
        <v>312</v>
      </c>
      <c r="C12" s="1" t="s">
        <v>288</v>
      </c>
      <c r="E12" s="11"/>
    </row>
    <row r="13" spans="1:5" ht="17.5" x14ac:dyDescent="0.35">
      <c r="A13" s="1" t="s">
        <v>311</v>
      </c>
      <c r="B13" s="1" t="s">
        <v>313</v>
      </c>
      <c r="C13" s="1" t="s">
        <v>288</v>
      </c>
      <c r="E13" s="11"/>
    </row>
    <row r="14" spans="1:5" ht="17.5" x14ac:dyDescent="0.35">
      <c r="A14" s="1" t="s">
        <v>295</v>
      </c>
      <c r="B14" s="1" t="s">
        <v>314</v>
      </c>
      <c r="C14" s="1" t="s">
        <v>288</v>
      </c>
      <c r="E14" s="11"/>
    </row>
    <row r="15" spans="1:5" ht="17.5" x14ac:dyDescent="0.35">
      <c r="A15" s="1" t="s">
        <v>295</v>
      </c>
      <c r="B15" s="1" t="s">
        <v>315</v>
      </c>
      <c r="C15" s="1" t="s">
        <v>288</v>
      </c>
      <c r="E15" s="11"/>
    </row>
    <row r="16" spans="1:5" ht="17.5" x14ac:dyDescent="0.35">
      <c r="A16" s="1" t="s">
        <v>316</v>
      </c>
      <c r="B16" s="1" t="s">
        <v>317</v>
      </c>
      <c r="C16" s="1" t="s">
        <v>288</v>
      </c>
      <c r="E16" s="11"/>
    </row>
    <row r="17" spans="1:5" ht="17.5" x14ac:dyDescent="0.35">
      <c r="A17" s="1" t="s">
        <v>316</v>
      </c>
      <c r="B17" s="1" t="s">
        <v>318</v>
      </c>
      <c r="C17" s="1" t="s">
        <v>288</v>
      </c>
      <c r="E17" s="11"/>
    </row>
    <row r="18" spans="1:5" ht="17.5" x14ac:dyDescent="0.35">
      <c r="A18" s="1" t="s">
        <v>316</v>
      </c>
      <c r="B18" s="1" t="s">
        <v>319</v>
      </c>
      <c r="C18" s="1" t="s">
        <v>288</v>
      </c>
      <c r="E18" s="11"/>
    </row>
    <row r="19" spans="1:5" ht="17.5" x14ac:dyDescent="0.35">
      <c r="A19" s="1" t="s">
        <v>296</v>
      </c>
      <c r="B19" s="1" t="s">
        <v>297</v>
      </c>
      <c r="C19" s="1" t="s">
        <v>294</v>
      </c>
      <c r="E19" s="11"/>
    </row>
    <row r="20" spans="1:5" ht="17.5" x14ac:dyDescent="0.35">
      <c r="A20" s="1" t="s">
        <v>296</v>
      </c>
      <c r="B20" s="1" t="s">
        <v>298</v>
      </c>
      <c r="C20" s="1" t="s">
        <v>294</v>
      </c>
      <c r="E20" s="11"/>
    </row>
    <row r="21" spans="1:5" ht="17.5" x14ac:dyDescent="0.35">
      <c r="A21" s="1" t="s">
        <v>299</v>
      </c>
      <c r="B21" s="1" t="s">
        <v>300</v>
      </c>
      <c r="C21" s="1" t="s">
        <v>294</v>
      </c>
      <c r="E21" s="11"/>
    </row>
    <row r="22" spans="1:5" ht="17.5" x14ac:dyDescent="0.35">
      <c r="A22" s="1"/>
      <c r="B22" s="1"/>
      <c r="C22" s="1"/>
      <c r="E22" s="11"/>
    </row>
    <row r="23" spans="1:5" ht="17.5" x14ac:dyDescent="0.35">
      <c r="A23" s="1"/>
      <c r="B23" s="1"/>
      <c r="C23" s="1"/>
      <c r="E23" s="11"/>
    </row>
    <row r="24" spans="1:5" ht="17.5" x14ac:dyDescent="0.35">
      <c r="A24" s="1"/>
      <c r="B24" s="1"/>
      <c r="C24" s="1"/>
      <c r="E24" s="11"/>
    </row>
    <row r="25" spans="1:5" ht="17.5" x14ac:dyDescent="0.35">
      <c r="A25" s="1"/>
      <c r="B25" s="1"/>
      <c r="C25" s="1"/>
      <c r="E25" s="11"/>
    </row>
    <row r="26" spans="1:5" ht="17.5" x14ac:dyDescent="0.35">
      <c r="A26" s="1"/>
      <c r="B26" s="1"/>
      <c r="C26" s="1"/>
      <c r="E26" s="11"/>
    </row>
    <row r="27" spans="1:5" ht="17.5" x14ac:dyDescent="0.35">
      <c r="A27" s="1"/>
      <c r="B27" s="1"/>
      <c r="C27" s="1"/>
      <c r="E27" s="11"/>
    </row>
    <row r="28" spans="1:5" ht="17.5" x14ac:dyDescent="0.35">
      <c r="A28" s="1"/>
      <c r="B28" s="1"/>
      <c r="C28" s="1"/>
      <c r="E28" s="11"/>
    </row>
    <row r="29" spans="1:5" ht="17.5" x14ac:dyDescent="0.35">
      <c r="A29" s="1"/>
      <c r="B29" s="1"/>
      <c r="C29" s="1"/>
      <c r="E29" s="11"/>
    </row>
    <row r="30" spans="1:5" ht="17.5" x14ac:dyDescent="0.35">
      <c r="A30" s="1"/>
      <c r="B30" s="1"/>
      <c r="C30" s="1"/>
      <c r="E30" s="11"/>
    </row>
    <row r="31" spans="1:5" ht="17.5" x14ac:dyDescent="0.35">
      <c r="A31" s="1"/>
      <c r="B31" s="1"/>
      <c r="C31" s="1"/>
      <c r="E31" s="11"/>
    </row>
    <row r="32" spans="1:5" ht="17.5" x14ac:dyDescent="0.35">
      <c r="A32" s="1"/>
      <c r="B32" s="1"/>
      <c r="C32" s="1"/>
      <c r="E32" s="11"/>
    </row>
    <row r="33" spans="1:5" ht="17.5" x14ac:dyDescent="0.35">
      <c r="A33" s="1"/>
      <c r="B33" s="1"/>
      <c r="C33" s="1"/>
      <c r="E33" s="11"/>
    </row>
    <row r="34" spans="1:5" ht="17.5" x14ac:dyDescent="0.35">
      <c r="A34" s="1"/>
      <c r="B34" s="1"/>
      <c r="C34" s="1"/>
      <c r="E34" s="11"/>
    </row>
    <row r="35" spans="1:5" ht="17.5" x14ac:dyDescent="0.35">
      <c r="A35" s="1"/>
      <c r="B35" s="1"/>
      <c r="C35" s="1"/>
      <c r="E35" s="11"/>
    </row>
    <row r="36" spans="1:5" ht="17.5" x14ac:dyDescent="0.35">
      <c r="A36" s="1"/>
      <c r="B36" s="1"/>
      <c r="C36" s="1"/>
      <c r="E36" s="11"/>
    </row>
    <row r="37" spans="1:5" ht="17.5" x14ac:dyDescent="0.35">
      <c r="A37" s="1"/>
      <c r="B37" s="1"/>
      <c r="C37" s="1"/>
      <c r="E37" s="11"/>
    </row>
    <row r="38" spans="1:5" ht="17.5" x14ac:dyDescent="0.35">
      <c r="A38" s="1"/>
      <c r="B38" s="1"/>
      <c r="C38" s="1"/>
      <c r="E38" s="11"/>
    </row>
    <row r="39" spans="1:5" ht="17.5" x14ac:dyDescent="0.35">
      <c r="A39" s="1"/>
      <c r="B39" s="1"/>
      <c r="C39" s="1"/>
      <c r="E39" s="11"/>
    </row>
    <row r="40" spans="1:5" ht="17.5" x14ac:dyDescent="0.35">
      <c r="A40" s="1"/>
      <c r="B40" s="1"/>
      <c r="C40" s="1"/>
      <c r="E40" s="11"/>
    </row>
    <row r="41" spans="1:5" ht="17.5" x14ac:dyDescent="0.35">
      <c r="A41" s="1"/>
      <c r="B41" s="1"/>
      <c r="C41" s="1"/>
      <c r="E41" s="11"/>
    </row>
    <row r="42" spans="1:5" ht="17.5" x14ac:dyDescent="0.35">
      <c r="A42" s="1"/>
      <c r="B42" s="1"/>
      <c r="C42" s="1"/>
      <c r="E42" s="11"/>
    </row>
    <row r="43" spans="1:5" ht="17.5" x14ac:dyDescent="0.35">
      <c r="A43" s="1"/>
      <c r="B43" s="1"/>
      <c r="C43" s="1"/>
      <c r="E43" s="11"/>
    </row>
    <row r="44" spans="1:5" ht="17.5" x14ac:dyDescent="0.35">
      <c r="A44" s="1"/>
      <c r="B44" s="1"/>
      <c r="C44" s="1"/>
      <c r="E44" s="11"/>
    </row>
    <row r="45" spans="1:5" ht="17.5" x14ac:dyDescent="0.35">
      <c r="A45" s="1"/>
      <c r="B45" s="1"/>
      <c r="C45" s="1"/>
      <c r="E45" s="11"/>
    </row>
    <row r="46" spans="1:5" ht="17.5" x14ac:dyDescent="0.35">
      <c r="A46" s="1"/>
      <c r="B46" s="1"/>
      <c r="C46" s="1"/>
      <c r="E46" s="11"/>
    </row>
    <row r="47" spans="1:5" ht="17.5" x14ac:dyDescent="0.35">
      <c r="A47" s="1"/>
      <c r="B47" s="1"/>
      <c r="C47" s="1"/>
      <c r="E47" s="11"/>
    </row>
    <row r="48" spans="1:5" ht="17.5" x14ac:dyDescent="0.35">
      <c r="A48" s="1"/>
      <c r="B48" s="1"/>
      <c r="C48" s="1"/>
      <c r="E48" s="11"/>
    </row>
    <row r="49" spans="1:5" ht="17.5" x14ac:dyDescent="0.35">
      <c r="A49" s="1"/>
      <c r="B49" s="1"/>
      <c r="C49" s="1"/>
      <c r="E49" s="11"/>
    </row>
    <row r="50" spans="1:5" ht="17.5" x14ac:dyDescent="0.35">
      <c r="A50" s="1"/>
      <c r="B50" s="1"/>
      <c r="C50" s="1"/>
      <c r="E50" s="11"/>
    </row>
    <row r="51" spans="1:5" ht="17.5" x14ac:dyDescent="0.35">
      <c r="A51" s="1"/>
      <c r="B51" s="1"/>
      <c r="C51" s="1"/>
      <c r="E51" s="11"/>
    </row>
    <row r="52" spans="1:5" ht="17.5" x14ac:dyDescent="0.35">
      <c r="A52" s="1"/>
      <c r="B52" s="1"/>
      <c r="C52" s="1"/>
      <c r="E52" s="11"/>
    </row>
    <row r="53" spans="1:5" ht="17.5" x14ac:dyDescent="0.35">
      <c r="A53" s="1"/>
      <c r="B53" s="1"/>
      <c r="C53" s="1"/>
      <c r="E53" s="11"/>
    </row>
    <row r="54" spans="1:5" ht="17.5" x14ac:dyDescent="0.35">
      <c r="A54" s="1"/>
      <c r="B54" s="1"/>
      <c r="C54" s="1"/>
      <c r="E54" s="11"/>
    </row>
    <row r="55" spans="1:5" ht="17.5" x14ac:dyDescent="0.35">
      <c r="A55" s="1"/>
      <c r="B55" s="1"/>
      <c r="C55" s="1"/>
      <c r="E55" s="11"/>
    </row>
    <row r="56" spans="1:5" ht="17.5" x14ac:dyDescent="0.35">
      <c r="A56" s="1"/>
      <c r="B56" s="1"/>
      <c r="C56" s="1"/>
      <c r="E56" s="11"/>
    </row>
    <row r="57" spans="1:5" ht="17.5" x14ac:dyDescent="0.35">
      <c r="A57" s="1"/>
      <c r="B57" s="1"/>
      <c r="C57" s="1"/>
      <c r="E57" s="11"/>
    </row>
    <row r="58" spans="1:5" ht="17.5" x14ac:dyDescent="0.35">
      <c r="A58" s="1"/>
      <c r="B58" s="1"/>
      <c r="C58" s="1"/>
      <c r="E58" s="11"/>
    </row>
    <row r="59" spans="1:5" ht="17.5" x14ac:dyDescent="0.35">
      <c r="A59" s="1"/>
      <c r="B59" s="1"/>
      <c r="C59" s="1"/>
      <c r="E59" s="11"/>
    </row>
    <row r="60" spans="1:5" ht="17.5" x14ac:dyDescent="0.35">
      <c r="A60" s="1"/>
      <c r="B60" s="1"/>
      <c r="C60" s="1"/>
      <c r="E60" s="11"/>
    </row>
    <row r="61" spans="1:5" ht="17.5" x14ac:dyDescent="0.35">
      <c r="A61" s="1"/>
      <c r="B61" s="1"/>
      <c r="C61" s="1"/>
      <c r="E61" s="11"/>
    </row>
    <row r="62" spans="1:5" ht="17.5" x14ac:dyDescent="0.35">
      <c r="A62" s="1"/>
      <c r="B62" s="1"/>
      <c r="C62" s="1"/>
      <c r="E62" s="11"/>
    </row>
    <row r="63" spans="1:5" ht="17.5" x14ac:dyDescent="0.35">
      <c r="A63" s="1"/>
      <c r="B63" s="1"/>
      <c r="C63" s="1"/>
      <c r="E63" s="11"/>
    </row>
    <row r="64" spans="1:5" ht="17.5" x14ac:dyDescent="0.35">
      <c r="A64" s="1"/>
      <c r="B64" s="1"/>
      <c r="C64" s="1"/>
      <c r="E64" s="11"/>
    </row>
    <row r="65" spans="1:5" ht="17.5" x14ac:dyDescent="0.35">
      <c r="A65" s="1"/>
      <c r="B65" s="1"/>
      <c r="C65" s="1"/>
      <c r="E65" s="11"/>
    </row>
    <row r="66" spans="1:5" ht="17.5" x14ac:dyDescent="0.35">
      <c r="A66" s="1"/>
      <c r="B66" s="1"/>
      <c r="C66" s="1"/>
      <c r="E66" s="11"/>
    </row>
    <row r="67" spans="1:5" ht="17.5" x14ac:dyDescent="0.35">
      <c r="A67" s="1"/>
      <c r="B67" s="1"/>
      <c r="C67" s="1"/>
      <c r="E67" s="11"/>
    </row>
    <row r="68" spans="1:5" ht="17.5" x14ac:dyDescent="0.35">
      <c r="A68" s="1"/>
      <c r="B68" s="1"/>
      <c r="C68" s="1"/>
      <c r="E68" s="11"/>
    </row>
    <row r="69" spans="1:5" ht="17.5" x14ac:dyDescent="0.35">
      <c r="A69" s="1"/>
      <c r="B69" s="1"/>
      <c r="C69" s="1"/>
      <c r="E69" s="11"/>
    </row>
    <row r="70" spans="1:5" ht="17.5" x14ac:dyDescent="0.35">
      <c r="A70" s="1"/>
      <c r="B70" s="1"/>
      <c r="C70" s="1"/>
      <c r="E70" s="11"/>
    </row>
    <row r="71" spans="1:5" ht="17.5" x14ac:dyDescent="0.35">
      <c r="A71" s="1"/>
      <c r="B71" s="1"/>
      <c r="C71" s="1"/>
      <c r="E71" s="11"/>
    </row>
    <row r="72" spans="1:5" ht="17.5" x14ac:dyDescent="0.35">
      <c r="A72" s="1"/>
      <c r="B72" s="1"/>
      <c r="C72" s="1"/>
      <c r="E72" s="11"/>
    </row>
    <row r="73" spans="1:5" ht="17.5" x14ac:dyDescent="0.35">
      <c r="A73" s="1"/>
      <c r="B73" s="1"/>
      <c r="C73" s="1"/>
      <c r="E73" s="11"/>
    </row>
    <row r="74" spans="1:5" ht="17.5" x14ac:dyDescent="0.35">
      <c r="A74" s="1"/>
      <c r="B74" s="1"/>
      <c r="C74" s="1"/>
      <c r="E74" s="11"/>
    </row>
    <row r="75" spans="1:5" ht="17.5" x14ac:dyDescent="0.35">
      <c r="A75" s="1"/>
      <c r="B75" s="1"/>
      <c r="C75" s="1"/>
      <c r="E75" s="11"/>
    </row>
    <row r="76" spans="1:5" ht="17.5" x14ac:dyDescent="0.35">
      <c r="A76" s="1"/>
      <c r="B76" s="1"/>
      <c r="C76" s="1"/>
      <c r="E76" s="11"/>
    </row>
    <row r="77" spans="1:5" ht="17.5" x14ac:dyDescent="0.35">
      <c r="A77" s="1"/>
      <c r="B77" s="1"/>
      <c r="C77" s="1"/>
      <c r="E77" s="11"/>
    </row>
    <row r="78" spans="1:5" ht="17.5" x14ac:dyDescent="0.35">
      <c r="A78" s="1"/>
      <c r="B78" s="1"/>
      <c r="C78" s="1"/>
      <c r="E78" s="11"/>
    </row>
    <row r="79" spans="1:5" ht="17.5" x14ac:dyDescent="0.35">
      <c r="A79" s="1"/>
      <c r="B79" s="1"/>
      <c r="C79" s="1"/>
      <c r="E79" s="11"/>
    </row>
    <row r="80" spans="1:5" ht="17.5" x14ac:dyDescent="0.35">
      <c r="A80" s="1"/>
      <c r="B80" s="1"/>
      <c r="C80" s="1"/>
      <c r="E80" s="11"/>
    </row>
    <row r="81" spans="1:5" ht="17.5" x14ac:dyDescent="0.35">
      <c r="A81" s="1"/>
      <c r="B81" s="1"/>
      <c r="C81" s="1"/>
      <c r="E81" s="11"/>
    </row>
    <row r="82" spans="1:5" ht="17.5" x14ac:dyDescent="0.35">
      <c r="A82" s="1"/>
      <c r="B82" s="1"/>
      <c r="C82" s="1"/>
      <c r="E82" s="11"/>
    </row>
    <row r="83" spans="1:5" ht="17.5" x14ac:dyDescent="0.35">
      <c r="A83" s="1"/>
      <c r="B83" s="1"/>
      <c r="C83" s="1"/>
      <c r="E83" s="11"/>
    </row>
    <row r="84" spans="1:5" ht="17.5" x14ac:dyDescent="0.35">
      <c r="A84" s="1"/>
      <c r="B84" s="1"/>
      <c r="C84" s="1"/>
      <c r="E84" s="11"/>
    </row>
    <row r="85" spans="1:5" ht="17.5" x14ac:dyDescent="0.35">
      <c r="A85" s="1"/>
      <c r="B85" s="1"/>
      <c r="C85" s="1"/>
      <c r="E85" s="11"/>
    </row>
    <row r="86" spans="1:5" ht="17.5" x14ac:dyDescent="0.35">
      <c r="A86" s="1"/>
      <c r="B86" s="1"/>
      <c r="C86" s="1"/>
      <c r="E86" s="11"/>
    </row>
    <row r="87" spans="1:5" ht="17.5" x14ac:dyDescent="0.35">
      <c r="A87" s="1"/>
      <c r="B87" s="1"/>
      <c r="C87" s="1"/>
      <c r="E87" s="11"/>
    </row>
    <row r="88" spans="1:5" ht="17.5" x14ac:dyDescent="0.35">
      <c r="A88" s="1"/>
      <c r="B88" s="1"/>
      <c r="C88" s="1"/>
      <c r="E88" s="11"/>
    </row>
    <row r="89" spans="1:5" ht="17.5" x14ac:dyDescent="0.35">
      <c r="A89" s="1"/>
      <c r="B89" s="1"/>
      <c r="C89" s="1"/>
      <c r="E89" s="11"/>
    </row>
    <row r="90" spans="1:5" ht="17.5" x14ac:dyDescent="0.35">
      <c r="A90" s="1"/>
      <c r="B90" s="1"/>
      <c r="C90" s="1"/>
      <c r="E90" s="11"/>
    </row>
    <row r="91" spans="1:5" ht="17.5" x14ac:dyDescent="0.35">
      <c r="A91" s="1"/>
      <c r="B91" s="1"/>
      <c r="C91" s="1"/>
      <c r="E91" s="11"/>
    </row>
    <row r="92" spans="1:5" ht="17.5" x14ac:dyDescent="0.35">
      <c r="A92" s="1"/>
      <c r="B92" s="1"/>
      <c r="C92" s="1"/>
      <c r="E92" s="11"/>
    </row>
    <row r="93" spans="1:5" ht="17.5" x14ac:dyDescent="0.35">
      <c r="A93" s="1"/>
      <c r="B93" s="1"/>
      <c r="C93" s="1"/>
      <c r="E93" s="11"/>
    </row>
    <row r="94" spans="1:5" ht="17.5" x14ac:dyDescent="0.35">
      <c r="A94" s="1"/>
      <c r="B94" s="1"/>
      <c r="C94" s="1"/>
      <c r="E94" s="11"/>
    </row>
    <row r="95" spans="1:5" ht="17.5" x14ac:dyDescent="0.35">
      <c r="A95" s="1"/>
      <c r="B95" s="1"/>
      <c r="C95" s="1"/>
      <c r="E95" s="11"/>
    </row>
    <row r="96" spans="1:5" ht="17.5" x14ac:dyDescent="0.35">
      <c r="A96" s="1"/>
      <c r="B96" s="1"/>
      <c r="C96" s="1"/>
      <c r="E96" s="11"/>
    </row>
    <row r="97" spans="1:5" ht="17.5" x14ac:dyDescent="0.35">
      <c r="A97" s="1"/>
      <c r="B97" s="1"/>
      <c r="C97" s="1"/>
      <c r="E97" s="11"/>
    </row>
    <row r="98" spans="1:5" ht="17.5" x14ac:dyDescent="0.35">
      <c r="A98" s="1"/>
      <c r="B98" s="1"/>
      <c r="C98" s="1"/>
      <c r="E98" s="11"/>
    </row>
    <row r="99" spans="1:5" ht="17.5" x14ac:dyDescent="0.35">
      <c r="A99" s="1"/>
      <c r="B99" s="1"/>
      <c r="C99" s="1"/>
      <c r="E99" s="11"/>
    </row>
    <row r="100" spans="1:5" ht="17.5" x14ac:dyDescent="0.35">
      <c r="A100" s="1"/>
      <c r="B100" s="1"/>
      <c r="C100" s="1"/>
      <c r="E100" s="11"/>
    </row>
    <row r="101" spans="1:5" ht="17.5" x14ac:dyDescent="0.35">
      <c r="A101" s="1"/>
      <c r="B101" s="1"/>
      <c r="C101" s="1"/>
      <c r="E101" s="11"/>
    </row>
    <row r="102" spans="1:5" ht="17.5" x14ac:dyDescent="0.35">
      <c r="A102" s="1"/>
      <c r="B102" s="1"/>
      <c r="C102" s="1"/>
      <c r="E102" s="11"/>
    </row>
    <row r="103" spans="1:5" ht="17.5" x14ac:dyDescent="0.35">
      <c r="A103" s="1"/>
      <c r="B103" s="1"/>
      <c r="C103" s="1"/>
      <c r="E103" s="11"/>
    </row>
    <row r="104" spans="1:5" ht="17.5" x14ac:dyDescent="0.35">
      <c r="A104" s="1"/>
      <c r="B104" s="1"/>
      <c r="C104" s="1"/>
      <c r="E104" s="11"/>
    </row>
    <row r="105" spans="1:5" ht="17.5" x14ac:dyDescent="0.35">
      <c r="A105" s="1"/>
      <c r="B105" s="1"/>
      <c r="C105" s="1"/>
      <c r="E105" s="11"/>
    </row>
    <row r="106" spans="1:5" ht="17.5" x14ac:dyDescent="0.35">
      <c r="A106" s="1"/>
      <c r="B106" s="1"/>
      <c r="C106" s="1"/>
      <c r="E106" s="11"/>
    </row>
    <row r="107" spans="1:5" ht="17.5" x14ac:dyDescent="0.35">
      <c r="A107" s="1"/>
      <c r="B107" s="1"/>
      <c r="C107" s="1"/>
      <c r="E107" s="11"/>
    </row>
    <row r="108" spans="1:5" ht="17.5" x14ac:dyDescent="0.35">
      <c r="A108" s="1"/>
      <c r="B108" s="1"/>
      <c r="C108" s="1"/>
      <c r="E108" s="11"/>
    </row>
    <row r="109" spans="1:5" ht="17.5" x14ac:dyDescent="0.35">
      <c r="A109" s="1"/>
      <c r="B109" s="1"/>
      <c r="C109" s="1"/>
      <c r="E109" s="11"/>
    </row>
    <row r="110" spans="1:5" ht="17.5" x14ac:dyDescent="0.35">
      <c r="A110" s="1"/>
      <c r="B110" s="1"/>
      <c r="C110" s="1"/>
      <c r="E110" s="11"/>
    </row>
    <row r="111" spans="1:5" ht="17.5" x14ac:dyDescent="0.35">
      <c r="A111" s="1"/>
      <c r="B111" s="1"/>
      <c r="C111" s="1"/>
      <c r="E111" s="11"/>
    </row>
    <row r="112" spans="1:5" ht="17.5" x14ac:dyDescent="0.35">
      <c r="A112" s="1"/>
      <c r="B112" s="1"/>
      <c r="C112" s="1"/>
      <c r="E112" s="11"/>
    </row>
    <row r="113" spans="1:5" ht="17.5" x14ac:dyDescent="0.35">
      <c r="A113" s="1"/>
      <c r="B113" s="1"/>
      <c r="C113" s="1"/>
      <c r="E113" s="11"/>
    </row>
    <row r="114" spans="1:5" ht="17.5" x14ac:dyDescent="0.35">
      <c r="A114" s="1"/>
      <c r="B114" s="1"/>
      <c r="C114" s="1"/>
      <c r="E114" s="11"/>
    </row>
    <row r="115" spans="1:5" ht="17.5" x14ac:dyDescent="0.35">
      <c r="A115" s="1"/>
      <c r="B115" s="1"/>
      <c r="C115" s="1"/>
      <c r="E115" s="11"/>
    </row>
    <row r="116" spans="1:5" ht="17.5" x14ac:dyDescent="0.35">
      <c r="A116" s="1"/>
      <c r="B116" s="1"/>
      <c r="C116" s="1"/>
      <c r="E116" s="11"/>
    </row>
    <row r="117" spans="1:5" ht="17.5" x14ac:dyDescent="0.35">
      <c r="A117" s="1"/>
      <c r="B117" s="1"/>
      <c r="C117" s="1"/>
      <c r="E117" s="11"/>
    </row>
    <row r="118" spans="1:5" ht="17.5" x14ac:dyDescent="0.35">
      <c r="A118" s="1"/>
      <c r="B118" s="1"/>
      <c r="C118" s="1"/>
      <c r="E118" s="11"/>
    </row>
    <row r="119" spans="1:5" ht="17.5" x14ac:dyDescent="0.35">
      <c r="A119" s="1"/>
      <c r="B119" s="1"/>
      <c r="C119" s="1"/>
      <c r="E119" s="11"/>
    </row>
    <row r="120" spans="1:5" ht="17.5" x14ac:dyDescent="0.35">
      <c r="A120" s="1"/>
      <c r="B120" s="1"/>
      <c r="C120" s="1"/>
      <c r="E120" s="11"/>
    </row>
    <row r="121" spans="1:5" ht="17.5" x14ac:dyDescent="0.35">
      <c r="A121" s="1"/>
      <c r="B121" s="1"/>
      <c r="C121" s="1"/>
      <c r="E121" s="11"/>
    </row>
    <row r="122" spans="1:5" ht="17.5" x14ac:dyDescent="0.35">
      <c r="A122" s="1"/>
      <c r="B122" s="1"/>
      <c r="C122" s="1"/>
      <c r="E122" s="11"/>
    </row>
    <row r="123" spans="1:5" ht="17.5" x14ac:dyDescent="0.35">
      <c r="A123" s="1"/>
      <c r="B123" s="1"/>
      <c r="C123" s="1"/>
      <c r="E123" s="11"/>
    </row>
    <row r="124" spans="1:5" ht="17.5" x14ac:dyDescent="0.35">
      <c r="A124" s="1"/>
      <c r="B124" s="1"/>
      <c r="C124" s="1"/>
      <c r="E124" s="11"/>
    </row>
    <row r="125" spans="1:5" ht="17.5" x14ac:dyDescent="0.35">
      <c r="A125" s="1"/>
      <c r="B125" s="1"/>
      <c r="C125" s="1"/>
      <c r="E125" s="11"/>
    </row>
    <row r="126" spans="1:5" ht="17.5" x14ac:dyDescent="0.35">
      <c r="A126" s="1"/>
      <c r="B126" s="1"/>
      <c r="C126" s="1"/>
      <c r="E126" s="11"/>
    </row>
    <row r="127" spans="1:5" ht="17.5" x14ac:dyDescent="0.35">
      <c r="A127" s="1"/>
      <c r="B127" s="1"/>
      <c r="C127" s="1"/>
      <c r="E127" s="11"/>
    </row>
    <row r="128" spans="1:5" ht="17.5" x14ac:dyDescent="0.35">
      <c r="A128" s="1"/>
      <c r="B128" s="1"/>
      <c r="C128" s="1"/>
      <c r="E128" s="11"/>
    </row>
    <row r="129" spans="1:5" ht="17.5" x14ac:dyDescent="0.35">
      <c r="A129" s="1"/>
      <c r="B129" s="1"/>
      <c r="C129" s="1"/>
      <c r="E129" s="11"/>
    </row>
    <row r="130" spans="1:5" ht="17.5" x14ac:dyDescent="0.35">
      <c r="A130" s="1"/>
      <c r="B130" s="1"/>
      <c r="C130" s="1"/>
      <c r="E130" s="11"/>
    </row>
    <row r="131" spans="1:5" ht="17.5" x14ac:dyDescent="0.35">
      <c r="A131" s="1"/>
      <c r="B131" s="1"/>
      <c r="C131" s="1"/>
      <c r="E131" s="11"/>
    </row>
    <row r="132" spans="1:5" ht="17.5" x14ac:dyDescent="0.35">
      <c r="A132" s="1"/>
      <c r="B132" s="1"/>
      <c r="C132" s="1"/>
      <c r="E132" s="11"/>
    </row>
    <row r="133" spans="1:5" ht="17.5" x14ac:dyDescent="0.35">
      <c r="A133" s="1"/>
      <c r="B133" s="1"/>
      <c r="C133" s="1"/>
      <c r="E133" s="11"/>
    </row>
    <row r="134" spans="1:5" ht="17.5" x14ac:dyDescent="0.35">
      <c r="A134" s="1"/>
      <c r="B134" s="1"/>
      <c r="C134" s="1"/>
      <c r="E134" s="11"/>
    </row>
    <row r="135" spans="1:5" ht="17.5" x14ac:dyDescent="0.35">
      <c r="A135" s="1"/>
      <c r="B135" s="1"/>
      <c r="C135" s="1"/>
      <c r="E135" s="11"/>
    </row>
    <row r="136" spans="1:5" ht="17.5" x14ac:dyDescent="0.35">
      <c r="A136" s="1"/>
      <c r="B136" s="1"/>
      <c r="C136" s="1"/>
      <c r="E136" s="11"/>
    </row>
    <row r="137" spans="1:5" ht="17.5" x14ac:dyDescent="0.35">
      <c r="A137" s="1"/>
      <c r="B137" s="1"/>
      <c r="C137" s="1"/>
      <c r="E137" s="11"/>
    </row>
    <row r="138" spans="1:5" ht="17.5" x14ac:dyDescent="0.35">
      <c r="A138" s="1"/>
      <c r="B138" s="1"/>
      <c r="C138" s="1"/>
      <c r="E138" s="11"/>
    </row>
    <row r="139" spans="1:5" ht="17.5" x14ac:dyDescent="0.35">
      <c r="A139" s="1"/>
      <c r="B139" s="1"/>
      <c r="C139" s="1"/>
      <c r="E139" s="11"/>
    </row>
    <row r="140" spans="1:5" ht="17.5" x14ac:dyDescent="0.35">
      <c r="A140" s="1"/>
      <c r="B140" s="1"/>
      <c r="C140" s="1"/>
      <c r="E140" s="11"/>
    </row>
    <row r="141" spans="1:5" ht="17.5" x14ac:dyDescent="0.35">
      <c r="A141" s="1"/>
      <c r="B141" s="1"/>
      <c r="C141" s="1"/>
      <c r="E141" s="11"/>
    </row>
    <row r="142" spans="1:5" ht="17.5" x14ac:dyDescent="0.35">
      <c r="A142" s="1"/>
      <c r="B142" s="1"/>
      <c r="C142" s="1"/>
      <c r="E142" s="11"/>
    </row>
    <row r="143" spans="1:5" ht="17.5" x14ac:dyDescent="0.35">
      <c r="A143" s="1"/>
      <c r="B143" s="1"/>
      <c r="C143" s="1"/>
      <c r="E143" s="11"/>
    </row>
    <row r="144" spans="1:5" ht="17.5" x14ac:dyDescent="0.35">
      <c r="A144" s="1"/>
      <c r="B144" s="1"/>
      <c r="C144" s="1"/>
      <c r="E144" s="11"/>
    </row>
    <row r="145" spans="1:5" ht="17.5" x14ac:dyDescent="0.35">
      <c r="A145" s="1"/>
      <c r="B145" s="1"/>
      <c r="C145" s="1"/>
      <c r="E145" s="11"/>
    </row>
    <row r="146" spans="1:5" ht="17.5" x14ac:dyDescent="0.35">
      <c r="A146" s="1"/>
      <c r="B146" s="1"/>
      <c r="C146" s="1"/>
      <c r="E146" s="11"/>
    </row>
    <row r="147" spans="1:5" ht="17.5" x14ac:dyDescent="0.35">
      <c r="A147" s="1"/>
      <c r="B147" s="1"/>
      <c r="C147" s="1"/>
      <c r="E147" s="11"/>
    </row>
    <row r="148" spans="1:5" ht="17.5" x14ac:dyDescent="0.35">
      <c r="A148" s="1"/>
      <c r="B148" s="1"/>
      <c r="C148" s="1"/>
      <c r="E148" s="11"/>
    </row>
    <row r="149" spans="1:5" ht="17.5" x14ac:dyDescent="0.35">
      <c r="A149" s="1"/>
      <c r="B149" s="1"/>
      <c r="C149" s="1"/>
      <c r="E149" s="11"/>
    </row>
    <row r="150" spans="1:5" ht="17.5" x14ac:dyDescent="0.35">
      <c r="A150" s="1"/>
      <c r="B150" s="1"/>
      <c r="C150" s="1"/>
      <c r="E150" s="11"/>
    </row>
    <row r="151" spans="1:5" ht="17.5" x14ac:dyDescent="0.35">
      <c r="A151" s="1"/>
      <c r="B151" s="1"/>
      <c r="C151" s="1"/>
      <c r="E151" s="11"/>
    </row>
    <row r="152" spans="1:5" ht="17.5" x14ac:dyDescent="0.35">
      <c r="A152" s="1"/>
      <c r="B152" s="1"/>
      <c r="C152" s="1"/>
      <c r="E152" s="11"/>
    </row>
    <row r="153" spans="1:5" ht="17.5" x14ac:dyDescent="0.35">
      <c r="A153" s="1"/>
      <c r="B153" s="1"/>
      <c r="C153" s="1"/>
      <c r="E153" s="11"/>
    </row>
    <row r="154" spans="1:5" ht="17.5" x14ac:dyDescent="0.35">
      <c r="A154" s="1"/>
      <c r="B154" s="1"/>
      <c r="C154" s="1"/>
      <c r="E154" s="11"/>
    </row>
    <row r="155" spans="1:5" ht="17.5" x14ac:dyDescent="0.35">
      <c r="A155" s="1"/>
      <c r="B155" s="1"/>
      <c r="C155" s="1"/>
      <c r="E155" s="11"/>
    </row>
    <row r="156" spans="1:5" ht="17.5" x14ac:dyDescent="0.35">
      <c r="A156" s="1"/>
      <c r="B156" s="1"/>
      <c r="C156" s="1"/>
      <c r="E156" s="11"/>
    </row>
    <row r="157" spans="1:5" ht="17.5" x14ac:dyDescent="0.35">
      <c r="A157" s="1"/>
      <c r="B157" s="1"/>
      <c r="C157" s="1"/>
      <c r="E157" s="11"/>
    </row>
    <row r="158" spans="1:5" ht="17.5" x14ac:dyDescent="0.35">
      <c r="A158" s="1"/>
      <c r="B158" s="1"/>
      <c r="C158" s="1"/>
      <c r="E158" s="11"/>
    </row>
    <row r="159" spans="1:5" ht="17.5" x14ac:dyDescent="0.35">
      <c r="A159" s="1"/>
      <c r="B159" s="1"/>
      <c r="C159" s="1"/>
      <c r="E159" s="11"/>
    </row>
    <row r="160" spans="1:5" ht="17.5" x14ac:dyDescent="0.35">
      <c r="A160" s="1"/>
      <c r="B160" s="1"/>
      <c r="C160" s="1"/>
      <c r="E160" s="11"/>
    </row>
    <row r="161" spans="1:5" ht="17.5" x14ac:dyDescent="0.35">
      <c r="A161" s="1"/>
      <c r="B161" s="1"/>
      <c r="C161" s="1"/>
      <c r="E161" s="11"/>
    </row>
    <row r="162" spans="1:5" ht="18.75" customHeight="1" x14ac:dyDescent="0.35">
      <c r="A162" s="1"/>
      <c r="B162" s="1"/>
      <c r="C162" s="1"/>
      <c r="E162" s="11"/>
    </row>
    <row r="163" spans="1:5" ht="18.75" customHeight="1" x14ac:dyDescent="0.35">
      <c r="A163" s="1"/>
      <c r="B163" s="1"/>
      <c r="C163" s="1"/>
      <c r="E163" s="11"/>
    </row>
    <row r="164" spans="1:5" ht="18.75" customHeight="1" x14ac:dyDescent="0.35">
      <c r="A164" s="1"/>
      <c r="B164" s="1"/>
      <c r="C164" s="1"/>
      <c r="E164" s="11"/>
    </row>
    <row r="165" spans="1:5" ht="18.75" customHeight="1" x14ac:dyDescent="0.35">
      <c r="A165" s="1"/>
      <c r="B165" s="1"/>
      <c r="C165" s="1"/>
      <c r="E165" s="11"/>
    </row>
    <row r="166" spans="1:5" ht="18.75" customHeight="1" x14ac:dyDescent="0.35">
      <c r="A166" s="1"/>
      <c r="B166" s="1"/>
      <c r="C166" s="1"/>
      <c r="E166" s="11"/>
    </row>
    <row r="167" spans="1:5" ht="17.5" x14ac:dyDescent="0.35">
      <c r="A167" s="1"/>
      <c r="B167" s="1"/>
      <c r="C167" s="1"/>
      <c r="E167" s="11"/>
    </row>
    <row r="168" spans="1:5" ht="17.5" x14ac:dyDescent="0.35">
      <c r="A168" s="1"/>
      <c r="B168" s="1"/>
      <c r="C168" s="1"/>
      <c r="E168" s="11"/>
    </row>
    <row r="169" spans="1:5" ht="17.5" x14ac:dyDescent="0.35">
      <c r="A169" s="1"/>
      <c r="B169" s="1"/>
      <c r="C169" s="1"/>
      <c r="E169" s="11"/>
    </row>
    <row r="170" spans="1:5" ht="17.5" x14ac:dyDescent="0.35">
      <c r="A170" s="1"/>
      <c r="B170" s="1"/>
      <c r="C170" s="1"/>
      <c r="E170" s="11"/>
    </row>
    <row r="171" spans="1:5" ht="17.5" x14ac:dyDescent="0.35">
      <c r="A171" s="1"/>
      <c r="B171" s="1"/>
      <c r="C171" s="1"/>
      <c r="E171" s="11"/>
    </row>
    <row r="172" spans="1:5" ht="17.5" x14ac:dyDescent="0.35">
      <c r="A172" s="1"/>
      <c r="B172" s="1"/>
      <c r="C172" s="1"/>
      <c r="E172" s="11"/>
    </row>
    <row r="173" spans="1:5" ht="17.5" x14ac:dyDescent="0.35">
      <c r="A173" s="1"/>
      <c r="B173" s="1"/>
      <c r="C173" s="1"/>
      <c r="E173" s="11"/>
    </row>
    <row r="174" spans="1:5" ht="17.5" x14ac:dyDescent="0.35">
      <c r="A174" s="1"/>
      <c r="B174" s="1"/>
      <c r="C174" s="1"/>
      <c r="E174" s="11"/>
    </row>
    <row r="175" spans="1:5" ht="17.5" x14ac:dyDescent="0.35">
      <c r="A175" s="1"/>
      <c r="B175" s="1"/>
      <c r="C175" s="1"/>
      <c r="E175" s="11"/>
    </row>
    <row r="176" spans="1:5" ht="17.5" x14ac:dyDescent="0.35">
      <c r="A176" s="1"/>
      <c r="B176" s="1"/>
      <c r="C176" s="1"/>
      <c r="E176" s="11"/>
    </row>
    <row r="177" spans="1:5" ht="17.5" x14ac:dyDescent="0.35">
      <c r="A177" s="1"/>
      <c r="B177" s="1"/>
      <c r="C177" s="1"/>
      <c r="E177" s="11"/>
    </row>
    <row r="178" spans="1:5" ht="17.5" x14ac:dyDescent="0.35">
      <c r="A178" s="1"/>
      <c r="B178" s="1"/>
      <c r="C178" s="1"/>
      <c r="E178" s="11"/>
    </row>
    <row r="179" spans="1:5" ht="17.5" x14ac:dyDescent="0.35">
      <c r="A179" s="1"/>
      <c r="B179" s="1"/>
      <c r="C179" s="1"/>
      <c r="E179" s="11"/>
    </row>
    <row r="180" spans="1:5" ht="17.5" x14ac:dyDescent="0.35">
      <c r="A180" s="1"/>
      <c r="B180" s="1"/>
      <c r="C180" s="1"/>
      <c r="E180" s="11"/>
    </row>
    <row r="181" spans="1:5" ht="17.5" x14ac:dyDescent="0.35">
      <c r="A181" s="1"/>
      <c r="B181" s="1"/>
      <c r="C181" s="1"/>
      <c r="E181" s="11"/>
    </row>
    <row r="182" spans="1:5" ht="17.5" x14ac:dyDescent="0.35">
      <c r="A182" s="1"/>
      <c r="B182" s="1"/>
      <c r="C182" s="1"/>
      <c r="E182" s="11"/>
    </row>
    <row r="183" spans="1:5" ht="17.5" x14ac:dyDescent="0.35">
      <c r="A183" s="1"/>
      <c r="B183" s="1"/>
      <c r="C183" s="1"/>
      <c r="E183" s="11"/>
    </row>
    <row r="184" spans="1:5" ht="17.5" x14ac:dyDescent="0.35">
      <c r="A184" s="1"/>
      <c r="B184" s="1"/>
      <c r="C184" s="1"/>
      <c r="E184" s="11"/>
    </row>
    <row r="185" spans="1:5" ht="17.5" x14ac:dyDescent="0.35">
      <c r="A185" s="1"/>
      <c r="B185" s="1"/>
      <c r="C185" s="1"/>
      <c r="E185" s="11"/>
    </row>
    <row r="186" spans="1:5" ht="17.5" x14ac:dyDescent="0.35">
      <c r="A186" s="1"/>
      <c r="B186" s="1"/>
      <c r="C186" s="1"/>
      <c r="E186" s="11"/>
    </row>
    <row r="187" spans="1:5" ht="17.5" x14ac:dyDescent="0.35">
      <c r="A187" s="1"/>
      <c r="B187" s="1"/>
      <c r="C187" s="1"/>
      <c r="E187" s="11"/>
    </row>
    <row r="188" spans="1:5" ht="17.5" x14ac:dyDescent="0.35">
      <c r="A188" s="1"/>
      <c r="B188" s="1"/>
      <c r="C188" s="1"/>
      <c r="E188" s="11"/>
    </row>
    <row r="189" spans="1:5" ht="17.5" x14ac:dyDescent="0.35">
      <c r="A189" s="1"/>
      <c r="B189" s="1"/>
      <c r="C189" s="1"/>
      <c r="E189" s="11"/>
    </row>
    <row r="190" spans="1:5" ht="17.5" x14ac:dyDescent="0.35">
      <c r="A190" s="1"/>
      <c r="B190" s="1"/>
      <c r="C190" s="1"/>
      <c r="E190" s="11"/>
    </row>
    <row r="191" spans="1:5" ht="17.5" x14ac:dyDescent="0.35">
      <c r="A191" s="1"/>
      <c r="B191" s="1"/>
      <c r="C191" s="1"/>
      <c r="E191" s="11"/>
    </row>
    <row r="192" spans="1:5" ht="17.5" x14ac:dyDescent="0.35">
      <c r="A192" s="1"/>
      <c r="B192" s="1"/>
      <c r="C192" s="1"/>
      <c r="E192" s="11"/>
    </row>
    <row r="193" spans="1:5" ht="17.5" x14ac:dyDescent="0.35">
      <c r="A193" s="1"/>
      <c r="B193" s="1"/>
      <c r="C193" s="1"/>
      <c r="E193" s="11"/>
    </row>
    <row r="194" spans="1:5" ht="17.5" x14ac:dyDescent="0.35">
      <c r="A194" s="1"/>
      <c r="B194" s="1"/>
      <c r="C194" s="1"/>
      <c r="E194" s="11"/>
    </row>
    <row r="195" spans="1:5" ht="17.5" x14ac:dyDescent="0.35">
      <c r="A195" s="1"/>
      <c r="B195" s="1"/>
      <c r="C195" s="1"/>
      <c r="E195" s="11"/>
    </row>
    <row r="196" spans="1:5" ht="17.25" customHeight="1" x14ac:dyDescent="0.35">
      <c r="A196" s="1"/>
      <c r="B196" s="1"/>
      <c r="C196" s="1"/>
      <c r="E196" s="11"/>
    </row>
    <row r="197" spans="1:5" ht="17.25" customHeight="1" x14ac:dyDescent="0.35">
      <c r="A197" s="1"/>
      <c r="B197" s="1"/>
      <c r="C197" s="1"/>
      <c r="E197" s="11"/>
    </row>
    <row r="198" spans="1:5" ht="17.25" customHeight="1" x14ac:dyDescent="0.35">
      <c r="A198" s="1"/>
      <c r="B198" s="1"/>
      <c r="C198" s="1"/>
      <c r="E198" s="11"/>
    </row>
    <row r="199" spans="1:5" ht="17.25" customHeight="1" x14ac:dyDescent="0.35">
      <c r="A199" s="1"/>
      <c r="B199" s="1"/>
      <c r="C199" s="1"/>
      <c r="E199" s="11"/>
    </row>
    <row r="200" spans="1:5" ht="17.5" x14ac:dyDescent="0.35">
      <c r="A200" s="1"/>
      <c r="B200" s="1"/>
      <c r="C200" s="1"/>
      <c r="E200" s="11"/>
    </row>
    <row r="201" spans="1:5" ht="17.5" x14ac:dyDescent="0.35">
      <c r="A201" s="1"/>
      <c r="B201" s="1"/>
      <c r="C201" s="1"/>
      <c r="E201" s="11"/>
    </row>
    <row r="202" spans="1:5" ht="17.5" x14ac:dyDescent="0.35">
      <c r="A202" s="1"/>
      <c r="B202" s="1"/>
      <c r="C202" s="1"/>
      <c r="E202" s="11"/>
    </row>
    <row r="203" spans="1:5" ht="17.5" x14ac:dyDescent="0.35">
      <c r="A203" s="1"/>
      <c r="B203" s="1"/>
      <c r="C203" s="1"/>
      <c r="E203" s="11"/>
    </row>
    <row r="204" spans="1:5" ht="17.5" x14ac:dyDescent="0.35">
      <c r="A204" s="1"/>
      <c r="B204" s="1"/>
      <c r="C204" s="1"/>
      <c r="E204" s="11"/>
    </row>
    <row r="205" spans="1:5" ht="17.5" x14ac:dyDescent="0.35">
      <c r="A205" s="1"/>
      <c r="B205" s="1"/>
      <c r="C205" s="1"/>
      <c r="E205" s="11"/>
    </row>
    <row r="206" spans="1:5" ht="17.5" x14ac:dyDescent="0.35">
      <c r="A206" s="1"/>
      <c r="B206" s="1"/>
      <c r="C206" s="1"/>
      <c r="E206" s="11"/>
    </row>
    <row r="207" spans="1:5" ht="17.5" x14ac:dyDescent="0.35">
      <c r="A207" s="1"/>
      <c r="B207" s="1"/>
      <c r="C207" s="1"/>
      <c r="E207" s="11"/>
    </row>
    <row r="208" spans="1:5" ht="17.5" x14ac:dyDescent="0.35">
      <c r="A208" s="1"/>
      <c r="B208" s="1"/>
      <c r="C208" s="1"/>
      <c r="E208" s="11"/>
    </row>
    <row r="209" spans="1:5" ht="17.5" x14ac:dyDescent="0.35">
      <c r="A209" s="1"/>
      <c r="B209" s="1"/>
      <c r="C209" s="1"/>
      <c r="E209" s="11"/>
    </row>
    <row r="210" spans="1:5" ht="17.5" x14ac:dyDescent="0.35">
      <c r="A210" s="1"/>
      <c r="B210" s="1"/>
      <c r="C210" s="1"/>
      <c r="E210" s="11"/>
    </row>
    <row r="211" spans="1:5" ht="17.5" x14ac:dyDescent="0.35">
      <c r="A211" s="1"/>
      <c r="B211" s="1"/>
      <c r="C211" s="1"/>
      <c r="E211" s="11"/>
    </row>
    <row r="212" spans="1:5" ht="17.5" x14ac:dyDescent="0.35">
      <c r="A212" s="1"/>
      <c r="B212" s="1"/>
      <c r="C212" s="1"/>
      <c r="E212" s="11"/>
    </row>
    <row r="213" spans="1:5" ht="17.5" x14ac:dyDescent="0.35">
      <c r="A213" s="1"/>
      <c r="B213" s="1"/>
      <c r="C213" s="1"/>
      <c r="E213" s="11"/>
    </row>
    <row r="214" spans="1:5" ht="17.5" x14ac:dyDescent="0.35">
      <c r="A214" s="1"/>
      <c r="B214" s="1"/>
      <c r="C214" s="1"/>
      <c r="E214" s="11"/>
    </row>
    <row r="215" spans="1:5" ht="17.5" x14ac:dyDescent="0.35">
      <c r="A215" s="1"/>
      <c r="B215" s="1"/>
      <c r="C215" s="1"/>
      <c r="E215" s="11"/>
    </row>
    <row r="216" spans="1:5" ht="17.5" x14ac:dyDescent="0.35">
      <c r="A216" s="1"/>
      <c r="B216" s="1"/>
      <c r="C216" s="1"/>
      <c r="E216" s="11"/>
    </row>
    <row r="217" spans="1:5" ht="17.5" x14ac:dyDescent="0.35">
      <c r="A217" s="1"/>
      <c r="B217" s="1"/>
      <c r="C217" s="1"/>
      <c r="E217" s="11"/>
    </row>
    <row r="218" spans="1:5" ht="17.5" x14ac:dyDescent="0.35">
      <c r="A218" s="1"/>
      <c r="B218" s="1"/>
      <c r="C218" s="1"/>
      <c r="E218" s="11"/>
    </row>
    <row r="219" spans="1:5" ht="17.5" x14ac:dyDescent="0.35">
      <c r="A219" s="1"/>
      <c r="B219" s="1"/>
      <c r="C219" s="1"/>
      <c r="E219" s="11"/>
    </row>
    <row r="220" spans="1:5" ht="17.5" x14ac:dyDescent="0.35">
      <c r="A220" s="1"/>
      <c r="B220" s="1"/>
      <c r="C220" s="1"/>
      <c r="E220" s="11"/>
    </row>
    <row r="221" spans="1:5" ht="17.5" x14ac:dyDescent="0.35">
      <c r="A221" s="1"/>
      <c r="B221" s="1"/>
      <c r="C221" s="1"/>
      <c r="E221" s="11"/>
    </row>
    <row r="222" spans="1:5" ht="17.5" x14ac:dyDescent="0.35">
      <c r="A222" s="1"/>
      <c r="B222" s="1"/>
      <c r="C222" s="1"/>
      <c r="E222" s="11"/>
    </row>
    <row r="223" spans="1:5" ht="17.5" x14ac:dyDescent="0.35">
      <c r="A223" s="1"/>
      <c r="B223" s="1"/>
      <c r="C223" s="1"/>
      <c r="E223" s="11"/>
    </row>
    <row r="224" spans="1:5" ht="17.5" x14ac:dyDescent="0.35">
      <c r="A224" s="1"/>
      <c r="B224" s="1"/>
      <c r="C224" s="1"/>
      <c r="E224" s="11"/>
    </row>
    <row r="225" spans="1:5" ht="17.5" x14ac:dyDescent="0.35">
      <c r="A225" s="1"/>
      <c r="B225" s="1"/>
      <c r="C225" s="1"/>
      <c r="E225" s="11"/>
    </row>
    <row r="226" spans="1:5" ht="17.5" x14ac:dyDescent="0.35">
      <c r="A226" s="1"/>
      <c r="B226" s="1"/>
      <c r="C226" s="1"/>
      <c r="E226" s="11"/>
    </row>
    <row r="227" spans="1:5" ht="17.5" x14ac:dyDescent="0.35">
      <c r="A227" s="1"/>
      <c r="B227" s="1"/>
      <c r="C227" s="1"/>
      <c r="E227" s="11"/>
    </row>
    <row r="228" spans="1:5" ht="17.5" x14ac:dyDescent="0.35">
      <c r="A228" s="1"/>
      <c r="B228" s="1"/>
      <c r="C228" s="1"/>
      <c r="E228" s="11"/>
    </row>
    <row r="229" spans="1:5" ht="17.5" x14ac:dyDescent="0.35">
      <c r="A229" s="1"/>
      <c r="B229" s="1"/>
      <c r="C229" s="1"/>
      <c r="E229" s="11"/>
    </row>
    <row r="230" spans="1:5" ht="17.5" x14ac:dyDescent="0.35">
      <c r="A230" s="1"/>
      <c r="B230" s="1"/>
      <c r="C230" s="1"/>
      <c r="E230" s="11"/>
    </row>
    <row r="231" spans="1:5" ht="17.5" x14ac:dyDescent="0.35">
      <c r="A231" s="1"/>
      <c r="B231" s="1"/>
      <c r="C231" s="1"/>
      <c r="E231" s="11"/>
    </row>
    <row r="232" spans="1:5" ht="17.5" x14ac:dyDescent="0.35">
      <c r="A232" s="1"/>
      <c r="B232" s="1"/>
      <c r="C232" s="1"/>
      <c r="E232" s="11"/>
    </row>
    <row r="233" spans="1:5" ht="17.5" x14ac:dyDescent="0.35">
      <c r="A233" s="1"/>
      <c r="B233" s="1"/>
      <c r="C233" s="1"/>
      <c r="E233" s="11"/>
    </row>
    <row r="234" spans="1:5" ht="17.5" x14ac:dyDescent="0.35">
      <c r="A234" s="1"/>
      <c r="B234" s="1"/>
      <c r="C234" s="1"/>
      <c r="E234" s="11"/>
    </row>
    <row r="235" spans="1:5" ht="17.5" x14ac:dyDescent="0.35">
      <c r="A235" s="1"/>
      <c r="B235" s="1"/>
      <c r="C235" s="1"/>
      <c r="E235" s="11"/>
    </row>
    <row r="236" spans="1:5" ht="17.5" x14ac:dyDescent="0.35">
      <c r="A236" s="1"/>
      <c r="B236" s="1"/>
      <c r="C236" s="1"/>
      <c r="E236" s="11"/>
    </row>
    <row r="237" spans="1:5" ht="17.5" x14ac:dyDescent="0.35">
      <c r="A237" s="1"/>
      <c r="B237" s="1"/>
      <c r="C237" s="1"/>
      <c r="E237" s="11"/>
    </row>
    <row r="238" spans="1:5" ht="17.5" x14ac:dyDescent="0.35">
      <c r="A238" s="1"/>
      <c r="B238" s="1"/>
      <c r="C238" s="1"/>
      <c r="E238" s="11"/>
    </row>
    <row r="239" spans="1:5" ht="17.5" x14ac:dyDescent="0.35">
      <c r="A239" s="1"/>
      <c r="B239" s="1"/>
      <c r="C239" s="1"/>
      <c r="E239" s="11"/>
    </row>
    <row r="240" spans="1:5" ht="17.5" x14ac:dyDescent="0.35">
      <c r="A240" s="1"/>
      <c r="B240" s="1"/>
      <c r="C240" s="1"/>
      <c r="E240" s="11"/>
    </row>
    <row r="241" spans="1:5" ht="17.5" x14ac:dyDescent="0.35">
      <c r="A241" s="1"/>
      <c r="B241" s="1"/>
      <c r="C241" s="1"/>
      <c r="E241" s="11"/>
    </row>
    <row r="242" spans="1:5" ht="17.5" x14ac:dyDescent="0.35">
      <c r="A242" s="1"/>
      <c r="B242" s="1"/>
      <c r="C242" s="1"/>
      <c r="E242" s="11"/>
    </row>
    <row r="243" spans="1:5" ht="17.5" x14ac:dyDescent="0.35">
      <c r="A243" s="1"/>
      <c r="B243" s="1"/>
      <c r="C243" s="1"/>
      <c r="E243" s="11"/>
    </row>
    <row r="244" spans="1:5" ht="17.5" x14ac:dyDescent="0.35">
      <c r="A244" s="1"/>
      <c r="B244" s="1"/>
      <c r="C244" s="1"/>
      <c r="E244" s="11"/>
    </row>
    <row r="245" spans="1:5" ht="17.5" x14ac:dyDescent="0.35">
      <c r="A245" s="1"/>
      <c r="B245" s="1"/>
      <c r="C245" s="1"/>
      <c r="E245" s="11"/>
    </row>
    <row r="246" spans="1:5" ht="17.5" x14ac:dyDescent="0.35">
      <c r="A246" s="1"/>
      <c r="B246" s="1"/>
      <c r="C246" s="1"/>
      <c r="E246" s="11"/>
    </row>
    <row r="247" spans="1:5" ht="17.5" x14ac:dyDescent="0.35">
      <c r="A247" s="1"/>
      <c r="B247" s="1"/>
      <c r="C247" s="1"/>
      <c r="E247" s="11"/>
    </row>
    <row r="248" spans="1:5" ht="17.5" x14ac:dyDescent="0.35">
      <c r="A248" s="1"/>
      <c r="B248" s="1"/>
      <c r="C248" s="1"/>
      <c r="E248" s="11"/>
    </row>
    <row r="249" spans="1:5" ht="17.5" x14ac:dyDescent="0.35">
      <c r="A249" s="1"/>
      <c r="B249" s="1"/>
      <c r="C249" s="1"/>
      <c r="E249" s="11"/>
    </row>
    <row r="250" spans="1:5" ht="17.5" x14ac:dyDescent="0.35">
      <c r="A250" s="1"/>
      <c r="B250" s="1"/>
      <c r="C250" s="1"/>
      <c r="E250" s="11"/>
    </row>
    <row r="251" spans="1:5" ht="17.5" x14ac:dyDescent="0.35">
      <c r="A251" s="1"/>
      <c r="B251" s="1"/>
      <c r="C251" s="1"/>
      <c r="E251" s="11"/>
    </row>
    <row r="252" spans="1:5" ht="17.5" x14ac:dyDescent="0.35">
      <c r="A252" s="1"/>
      <c r="B252" s="1"/>
      <c r="C252" s="1"/>
      <c r="E252" s="11"/>
    </row>
    <row r="253" spans="1:5" ht="17.5" x14ac:dyDescent="0.35">
      <c r="A253" s="1"/>
      <c r="B253" s="1"/>
      <c r="C253" s="1"/>
      <c r="E253" s="11"/>
    </row>
    <row r="254" spans="1:5" ht="17.5" x14ac:dyDescent="0.35">
      <c r="A254" s="1"/>
      <c r="B254" s="1"/>
      <c r="C254" s="1"/>
      <c r="E254" s="11"/>
    </row>
    <row r="255" spans="1:5" ht="17.5" x14ac:dyDescent="0.35">
      <c r="A255" s="1"/>
      <c r="B255" s="1"/>
      <c r="C255" s="1"/>
      <c r="E255" s="11"/>
    </row>
    <row r="256" spans="1:5" ht="17.5" x14ac:dyDescent="0.35">
      <c r="A256" s="1"/>
      <c r="B256" s="1"/>
      <c r="C256" s="1"/>
      <c r="E256" s="11"/>
    </row>
    <row r="257" spans="1:5" ht="17.5" x14ac:dyDescent="0.35">
      <c r="A257" s="1"/>
      <c r="B257" s="1"/>
      <c r="C257" s="1"/>
      <c r="E257" s="11"/>
    </row>
    <row r="258" spans="1:5" ht="17.5" x14ac:dyDescent="0.35">
      <c r="A258" s="1"/>
      <c r="B258" s="1"/>
      <c r="C258" s="1"/>
      <c r="E258" s="11"/>
    </row>
    <row r="259" spans="1:5" ht="17.5" x14ac:dyDescent="0.35">
      <c r="A259" s="1"/>
      <c r="B259" s="1"/>
      <c r="C259" s="1"/>
      <c r="E259" s="11"/>
    </row>
    <row r="260" spans="1:5" ht="17.5" x14ac:dyDescent="0.35">
      <c r="A260" s="1"/>
      <c r="B260" s="1"/>
      <c r="C260" s="1"/>
      <c r="E260" s="11"/>
    </row>
    <row r="261" spans="1:5" ht="17.5" x14ac:dyDescent="0.35">
      <c r="A261" s="1"/>
      <c r="B261" s="1"/>
      <c r="C261" s="1"/>
      <c r="E261" s="11"/>
    </row>
    <row r="262" spans="1:5" ht="17.5" x14ac:dyDescent="0.35">
      <c r="A262" s="1"/>
      <c r="B262" s="1"/>
      <c r="C262" s="1"/>
      <c r="E262" s="11"/>
    </row>
    <row r="263" spans="1:5" ht="17.5" x14ac:dyDescent="0.35">
      <c r="A263" s="1"/>
      <c r="B263" s="1"/>
      <c r="C263" s="1"/>
      <c r="E263" s="11"/>
    </row>
    <row r="264" spans="1:5" ht="17.5" x14ac:dyDescent="0.35">
      <c r="A264" s="1"/>
      <c r="B264" s="1"/>
      <c r="C264" s="1"/>
      <c r="E264" s="11"/>
    </row>
    <row r="265" spans="1:5" ht="17.5" x14ac:dyDescent="0.35">
      <c r="A265" s="1"/>
      <c r="B265" s="1"/>
      <c r="C265" s="1"/>
      <c r="E265" s="11"/>
    </row>
    <row r="266" spans="1:5" ht="17.5" x14ac:dyDescent="0.35">
      <c r="A266" s="1"/>
      <c r="B266" s="1"/>
      <c r="C266" s="1"/>
      <c r="E266" s="11"/>
    </row>
    <row r="267" spans="1:5" ht="17.5" x14ac:dyDescent="0.35">
      <c r="A267" s="1"/>
      <c r="B267" s="1"/>
      <c r="C267" s="1"/>
      <c r="E267" s="11"/>
    </row>
    <row r="268" spans="1:5" ht="17.5" x14ac:dyDescent="0.35">
      <c r="A268" s="1"/>
      <c r="B268" s="1"/>
      <c r="C268" s="1"/>
      <c r="E268" s="11"/>
    </row>
    <row r="269" spans="1:5" ht="17.5" x14ac:dyDescent="0.35">
      <c r="A269" s="1"/>
      <c r="B269" s="1"/>
      <c r="C269" s="1"/>
      <c r="E269" s="11"/>
    </row>
    <row r="270" spans="1:5" ht="17.5" x14ac:dyDescent="0.35">
      <c r="A270" s="1"/>
      <c r="B270" s="1"/>
      <c r="C270" s="1"/>
      <c r="E270" s="11"/>
    </row>
    <row r="271" spans="1:5" ht="17.5" x14ac:dyDescent="0.35">
      <c r="A271" s="1"/>
      <c r="B271" s="1"/>
      <c r="C271" s="1"/>
      <c r="E271" s="11"/>
    </row>
    <row r="272" spans="1:5" ht="17.5" x14ac:dyDescent="0.35">
      <c r="A272" s="1"/>
      <c r="B272" s="1"/>
      <c r="C272" s="1"/>
      <c r="E272" s="11"/>
    </row>
    <row r="273" spans="1:5" ht="17.5" x14ac:dyDescent="0.35">
      <c r="A273" s="1"/>
      <c r="B273" s="1"/>
      <c r="C273" s="1"/>
      <c r="E273" s="11"/>
    </row>
    <row r="274" spans="1:5" ht="17.5" x14ac:dyDescent="0.35">
      <c r="A274" s="1"/>
      <c r="B274" s="1"/>
      <c r="C274" s="1"/>
      <c r="E274" s="11"/>
    </row>
    <row r="275" spans="1:5" ht="17.5" x14ac:dyDescent="0.35">
      <c r="A275" s="1"/>
      <c r="B275" s="1"/>
      <c r="C275" s="1"/>
      <c r="E275" s="11"/>
    </row>
    <row r="276" spans="1:5" ht="17.5" x14ac:dyDescent="0.35">
      <c r="A276" s="1"/>
      <c r="B276" s="1"/>
      <c r="C276" s="1"/>
      <c r="E276" s="11"/>
    </row>
    <row r="277" spans="1:5" ht="17.5" x14ac:dyDescent="0.35">
      <c r="A277" s="1"/>
      <c r="B277" s="1"/>
      <c r="C277" s="1"/>
      <c r="E277" s="11"/>
    </row>
    <row r="278" spans="1:5" ht="17.5" x14ac:dyDescent="0.35">
      <c r="A278" s="1"/>
      <c r="B278" s="1"/>
      <c r="C278" s="1"/>
      <c r="E278" s="11"/>
    </row>
    <row r="279" spans="1:5" ht="17.5" x14ac:dyDescent="0.35">
      <c r="A279" s="1"/>
      <c r="B279" s="1"/>
      <c r="C279" s="1"/>
      <c r="E279" s="11"/>
    </row>
    <row r="280" spans="1:5" ht="17.5" x14ac:dyDescent="0.35">
      <c r="A280" s="1"/>
      <c r="B280" s="1"/>
      <c r="C280" s="1"/>
      <c r="E280" s="11"/>
    </row>
    <row r="281" spans="1:5" ht="17.5" x14ac:dyDescent="0.35">
      <c r="A281" s="1"/>
      <c r="B281" s="1"/>
      <c r="C281" s="1"/>
      <c r="E281" s="11"/>
    </row>
    <row r="282" spans="1:5" ht="17.5" x14ac:dyDescent="0.35">
      <c r="A282" s="1"/>
      <c r="B282" s="1"/>
      <c r="C282" s="1"/>
      <c r="E282" s="11"/>
    </row>
    <row r="283" spans="1:5" ht="17.5" x14ac:dyDescent="0.35">
      <c r="A283" s="1"/>
      <c r="B283" s="1"/>
      <c r="C283" s="1"/>
      <c r="E283" s="11"/>
    </row>
    <row r="284" spans="1:5" ht="17.5" x14ac:dyDescent="0.35">
      <c r="A284" s="1"/>
      <c r="B284" s="1"/>
      <c r="C284" s="1"/>
      <c r="E284" s="11"/>
    </row>
    <row r="285" spans="1:5" ht="17.5" x14ac:dyDescent="0.35">
      <c r="A285" s="1"/>
      <c r="B285" s="1"/>
      <c r="C285" s="1"/>
      <c r="E285" s="11"/>
    </row>
    <row r="286" spans="1:5" ht="17.5" x14ac:dyDescent="0.35">
      <c r="A286" s="1"/>
      <c r="B286" s="1"/>
      <c r="C286" s="1"/>
      <c r="E286" s="11"/>
    </row>
    <row r="287" spans="1:5" ht="17.5" x14ac:dyDescent="0.35">
      <c r="A287" s="1"/>
      <c r="B287" s="1"/>
      <c r="C287" s="1"/>
      <c r="E287" s="11"/>
    </row>
    <row r="288" spans="1:5" ht="17.5" x14ac:dyDescent="0.35">
      <c r="A288" s="1"/>
      <c r="B288" s="1"/>
      <c r="C288" s="1"/>
      <c r="E288" s="11"/>
    </row>
    <row r="289" spans="1:5" ht="17.5" x14ac:dyDescent="0.35">
      <c r="A289" s="1"/>
      <c r="B289" s="1"/>
      <c r="C289" s="1"/>
      <c r="E289" s="11"/>
    </row>
    <row r="290" spans="1:5" ht="17.5" x14ac:dyDescent="0.35">
      <c r="A290" s="1"/>
      <c r="B290" s="1"/>
      <c r="C290" s="1"/>
      <c r="E290" s="11"/>
    </row>
    <row r="291" spans="1:5" ht="17.5" x14ac:dyDescent="0.35">
      <c r="A291" s="1"/>
      <c r="B291" s="1"/>
      <c r="C291" s="1"/>
      <c r="E291" s="11"/>
    </row>
    <row r="292" spans="1:5" ht="17.5" x14ac:dyDescent="0.35">
      <c r="A292" s="1"/>
      <c r="B292" s="1"/>
      <c r="C292" s="1"/>
      <c r="E292" s="11"/>
    </row>
    <row r="293" spans="1:5" ht="17.5" x14ac:dyDescent="0.35">
      <c r="A293" s="1"/>
      <c r="B293" s="1"/>
      <c r="C293" s="1"/>
      <c r="E293" s="11"/>
    </row>
    <row r="294" spans="1:5" ht="17.5" x14ac:dyDescent="0.35">
      <c r="A294" s="1"/>
      <c r="B294" s="1"/>
      <c r="C294" s="1"/>
      <c r="E294" s="11"/>
    </row>
    <row r="295" spans="1:5" ht="17.5" x14ac:dyDescent="0.35">
      <c r="A295" s="1"/>
      <c r="B295" s="1"/>
      <c r="C295" s="1"/>
      <c r="E295" s="11"/>
    </row>
    <row r="296" spans="1:5" ht="17.5" x14ac:dyDescent="0.35">
      <c r="A296" s="1"/>
      <c r="B296" s="1"/>
      <c r="C296" s="1"/>
      <c r="E296" s="11"/>
    </row>
    <row r="297" spans="1:5" ht="17.5" x14ac:dyDescent="0.35">
      <c r="A297" s="1"/>
      <c r="B297" s="1"/>
      <c r="C297" s="1"/>
      <c r="E297" s="11"/>
    </row>
    <row r="298" spans="1:5" ht="17.5" x14ac:dyDescent="0.35">
      <c r="A298" s="1"/>
      <c r="B298" s="1"/>
      <c r="C298" s="1"/>
      <c r="E298" s="11"/>
    </row>
    <row r="299" spans="1:5" ht="17.5" x14ac:dyDescent="0.35">
      <c r="A299" s="1"/>
      <c r="B299" s="1"/>
      <c r="C299" s="1"/>
      <c r="E299" s="11"/>
    </row>
    <row r="300" spans="1:5" ht="17.5" x14ac:dyDescent="0.35">
      <c r="A300" s="1"/>
      <c r="B300" s="1"/>
      <c r="C300" s="1"/>
      <c r="E300" s="11"/>
    </row>
    <row r="301" spans="1:5" ht="17.5" x14ac:dyDescent="0.35">
      <c r="A301" s="1"/>
      <c r="B301" s="1"/>
      <c r="C301" s="1"/>
      <c r="E301" s="11"/>
    </row>
    <row r="302" spans="1:5" ht="17.5" x14ac:dyDescent="0.35">
      <c r="A302" s="1"/>
      <c r="B302" s="1"/>
      <c r="C302" s="1"/>
      <c r="E302" s="11"/>
    </row>
    <row r="303" spans="1:5" ht="17.5" x14ac:dyDescent="0.35">
      <c r="A303" s="1"/>
      <c r="B303" s="1"/>
      <c r="C303" s="1"/>
      <c r="E303" s="11"/>
    </row>
    <row r="304" spans="1:5" ht="17.5" x14ac:dyDescent="0.35">
      <c r="A304" s="1"/>
      <c r="B304" s="1"/>
      <c r="C304" s="1"/>
      <c r="E304" s="11"/>
    </row>
    <row r="305" spans="1:5" ht="17.5" x14ac:dyDescent="0.35">
      <c r="A305" s="1"/>
      <c r="B305" s="1"/>
      <c r="C305" s="1"/>
      <c r="E305" s="11"/>
    </row>
    <row r="306" spans="1:5" ht="17.5" x14ac:dyDescent="0.35">
      <c r="A306" s="1"/>
      <c r="B306" s="1"/>
      <c r="C306" s="1"/>
      <c r="E306" s="11"/>
    </row>
    <row r="307" spans="1:5" ht="17.5" x14ac:dyDescent="0.35">
      <c r="A307" s="1"/>
      <c r="B307" s="1"/>
      <c r="C307" s="1"/>
      <c r="E307" s="11"/>
    </row>
    <row r="308" spans="1:5" ht="17.5" x14ac:dyDescent="0.35">
      <c r="A308" s="1"/>
      <c r="B308" s="1"/>
      <c r="C308" s="1"/>
      <c r="E308" s="11"/>
    </row>
    <row r="309" spans="1:5" ht="17.5" x14ac:dyDescent="0.35">
      <c r="A309" s="1"/>
      <c r="B309" s="1"/>
      <c r="C309" s="1"/>
      <c r="E309" s="11"/>
    </row>
    <row r="310" spans="1:5" ht="17.5" x14ac:dyDescent="0.35">
      <c r="A310" s="1"/>
      <c r="B310" s="1"/>
      <c r="C310" s="1"/>
      <c r="E310" s="11"/>
    </row>
    <row r="311" spans="1:5" ht="17.5" x14ac:dyDescent="0.35">
      <c r="A311" s="1"/>
      <c r="B311" s="1"/>
      <c r="C311" s="1"/>
      <c r="E311" s="11"/>
    </row>
    <row r="312" spans="1:5" ht="17.5" x14ac:dyDescent="0.35">
      <c r="A312" s="1"/>
      <c r="B312" s="1"/>
      <c r="C312" s="1"/>
      <c r="E312" s="11"/>
    </row>
    <row r="313" spans="1:5" ht="17.5" x14ac:dyDescent="0.35">
      <c r="A313" s="1"/>
      <c r="B313" s="1"/>
      <c r="C313" s="1"/>
      <c r="E313" s="11"/>
    </row>
    <row r="314" spans="1:5" ht="17.5" x14ac:dyDescent="0.35">
      <c r="A314" s="1"/>
      <c r="B314" s="1"/>
      <c r="C314" s="1"/>
      <c r="E314" s="11"/>
    </row>
    <row r="315" spans="1:5" ht="17.5" x14ac:dyDescent="0.35">
      <c r="A315" s="1"/>
      <c r="B315" s="1"/>
      <c r="C315" s="1"/>
      <c r="E315" s="11"/>
    </row>
    <row r="316" spans="1:5" ht="17.5" x14ac:dyDescent="0.35">
      <c r="A316" s="1"/>
      <c r="B316" s="1"/>
      <c r="C316" s="1"/>
      <c r="E316" s="11"/>
    </row>
    <row r="317" spans="1:5" ht="17.5" x14ac:dyDescent="0.35">
      <c r="A317" s="1"/>
      <c r="B317" s="1"/>
      <c r="C317" s="1"/>
      <c r="E317" s="11"/>
    </row>
    <row r="318" spans="1:5" ht="17.5" x14ac:dyDescent="0.35">
      <c r="A318" s="1"/>
      <c r="B318" s="1"/>
      <c r="C318" s="1"/>
      <c r="E318" s="11"/>
    </row>
    <row r="319" spans="1:5" ht="17.5" x14ac:dyDescent="0.35">
      <c r="A319" s="1"/>
      <c r="B319" s="1"/>
      <c r="C319" s="1"/>
      <c r="E319" s="11"/>
    </row>
    <row r="320" spans="1:5" ht="17.5" x14ac:dyDescent="0.35">
      <c r="A320" s="1"/>
      <c r="B320" s="1"/>
      <c r="C320" s="1"/>
      <c r="E320" s="11"/>
    </row>
    <row r="321" spans="1:5" ht="17.5" x14ac:dyDescent="0.35">
      <c r="A321" s="1"/>
      <c r="B321" s="1"/>
      <c r="C321" s="1"/>
      <c r="E321" s="11"/>
    </row>
    <row r="322" spans="1:5" ht="17.5" x14ac:dyDescent="0.35">
      <c r="A322" s="1"/>
      <c r="B322" s="1"/>
      <c r="C322" s="1"/>
      <c r="E322" s="11"/>
    </row>
    <row r="323" spans="1:5" ht="17.5" x14ac:dyDescent="0.35">
      <c r="A323" s="1"/>
      <c r="B323" s="1"/>
      <c r="C323" s="1"/>
      <c r="E323" s="11"/>
    </row>
    <row r="324" spans="1:5" ht="17.5" x14ac:dyDescent="0.35">
      <c r="A324" s="1"/>
      <c r="B324" s="1"/>
      <c r="C324" s="1"/>
      <c r="E324" s="11"/>
    </row>
    <row r="325" spans="1:5" ht="17.5" x14ac:dyDescent="0.35">
      <c r="A325" s="1"/>
      <c r="B325" s="1"/>
      <c r="C325" s="1"/>
      <c r="E325" s="11"/>
    </row>
    <row r="326" spans="1:5" ht="17.5" x14ac:dyDescent="0.35">
      <c r="A326" s="1"/>
      <c r="B326" s="1"/>
      <c r="C326" s="1"/>
      <c r="E326" s="11"/>
    </row>
    <row r="327" spans="1:5" ht="17.5" x14ac:dyDescent="0.35">
      <c r="A327" s="1"/>
      <c r="B327" s="1"/>
      <c r="C327" s="1"/>
      <c r="E327" s="11"/>
    </row>
    <row r="328" spans="1:5" ht="17.5" x14ac:dyDescent="0.35">
      <c r="A328" s="1"/>
      <c r="B328" s="1"/>
      <c r="C328" s="1"/>
      <c r="E328" s="11"/>
    </row>
    <row r="329" spans="1:5" ht="17.5" x14ac:dyDescent="0.35">
      <c r="A329" s="1"/>
      <c r="B329" s="1"/>
      <c r="C329" s="1"/>
      <c r="E329" s="11"/>
    </row>
    <row r="330" spans="1:5" ht="17.5" x14ac:dyDescent="0.35">
      <c r="A330" s="1"/>
      <c r="B330" s="1"/>
      <c r="C330" s="1"/>
      <c r="E330" s="11"/>
    </row>
    <row r="331" spans="1:5" ht="17.5" x14ac:dyDescent="0.35">
      <c r="A331" s="1"/>
      <c r="B331" s="1"/>
      <c r="C331" s="1"/>
      <c r="E331" s="11"/>
    </row>
    <row r="332" spans="1:5" ht="17.5" x14ac:dyDescent="0.35">
      <c r="A332" s="1"/>
      <c r="B332" s="1"/>
      <c r="C332" s="1"/>
      <c r="E332" s="11"/>
    </row>
    <row r="333" spans="1:5" ht="17.5" x14ac:dyDescent="0.35">
      <c r="A333" s="1"/>
      <c r="B333" s="1"/>
      <c r="C333" s="1"/>
      <c r="E333" s="11"/>
    </row>
    <row r="334" spans="1:5" ht="17.5" x14ac:dyDescent="0.35">
      <c r="A334" s="1"/>
      <c r="B334" s="1"/>
      <c r="C334" s="1"/>
      <c r="E334" s="11"/>
    </row>
    <row r="335" spans="1:5" ht="17.5" x14ac:dyDescent="0.35">
      <c r="A335" s="1"/>
      <c r="B335" s="1"/>
      <c r="C335" s="1"/>
      <c r="E335" s="11"/>
    </row>
    <row r="336" spans="1:5" ht="17.5" x14ac:dyDescent="0.35">
      <c r="A336" s="1"/>
      <c r="B336" s="1"/>
      <c r="C336" s="1"/>
      <c r="E336" s="11"/>
    </row>
    <row r="337" spans="1:5" ht="17.5" x14ac:dyDescent="0.35">
      <c r="A337" s="1"/>
      <c r="B337" s="1"/>
      <c r="C337" s="1"/>
      <c r="E337" s="11"/>
    </row>
    <row r="338" spans="1:5" ht="17.5" x14ac:dyDescent="0.35">
      <c r="A338" s="1"/>
      <c r="B338" s="1"/>
      <c r="C338" s="1"/>
      <c r="E338" s="11"/>
    </row>
    <row r="339" spans="1:5" ht="17.5" x14ac:dyDescent="0.35">
      <c r="A339" s="1"/>
      <c r="B339" s="1"/>
      <c r="C339" s="1"/>
      <c r="E339" s="11"/>
    </row>
    <row r="340" spans="1:5" ht="17.5" x14ac:dyDescent="0.35">
      <c r="A340" s="1"/>
      <c r="B340" s="1"/>
      <c r="C340" s="1"/>
      <c r="E340" s="11"/>
    </row>
    <row r="341" spans="1:5" ht="17.5" x14ac:dyDescent="0.35">
      <c r="A341" s="1"/>
      <c r="B341" s="1"/>
      <c r="C341" s="1"/>
      <c r="E341" s="11"/>
    </row>
    <row r="342" spans="1:5" ht="17.5" x14ac:dyDescent="0.35">
      <c r="A342" s="1"/>
      <c r="B342" s="1"/>
      <c r="C342" s="1"/>
      <c r="E342" s="11"/>
    </row>
    <row r="343" spans="1:5" ht="17.5" x14ac:dyDescent="0.35">
      <c r="A343" s="1"/>
      <c r="B343" s="1"/>
      <c r="C343" s="1"/>
      <c r="E343" s="11"/>
    </row>
    <row r="344" spans="1:5" ht="17.5" x14ac:dyDescent="0.35">
      <c r="A344" s="1"/>
      <c r="B344" s="1"/>
      <c r="C344" s="1"/>
      <c r="E344" s="11"/>
    </row>
    <row r="345" spans="1:5" ht="17.5" x14ac:dyDescent="0.35">
      <c r="A345" s="1"/>
      <c r="B345" s="1"/>
      <c r="C345" s="1"/>
      <c r="E345" s="11"/>
    </row>
    <row r="346" spans="1:5" ht="17.5" x14ac:dyDescent="0.35">
      <c r="A346" s="1"/>
      <c r="B346" s="1"/>
      <c r="C346" s="1"/>
      <c r="E346" s="11"/>
    </row>
    <row r="347" spans="1:5" ht="17.5" x14ac:dyDescent="0.35">
      <c r="A347" s="1"/>
      <c r="B347" s="1"/>
      <c r="C347" s="1"/>
      <c r="E347" s="11"/>
    </row>
    <row r="348" spans="1:5" ht="17.5" x14ac:dyDescent="0.35">
      <c r="A348" s="1"/>
      <c r="B348" s="1"/>
      <c r="C348" s="1"/>
      <c r="E348" s="11"/>
    </row>
    <row r="349" spans="1:5" ht="17.5" x14ac:dyDescent="0.35">
      <c r="A349" s="1"/>
      <c r="B349" s="1"/>
      <c r="C349" s="1"/>
      <c r="E349" s="11"/>
    </row>
    <row r="350" spans="1:5" ht="17.5" x14ac:dyDescent="0.35">
      <c r="A350" s="1"/>
      <c r="B350" s="1"/>
      <c r="C350" s="1"/>
      <c r="E350" s="11"/>
    </row>
    <row r="351" spans="1:5" ht="17.5" x14ac:dyDescent="0.35">
      <c r="A351" s="1"/>
      <c r="B351" s="1"/>
      <c r="C351" s="1"/>
      <c r="E351" s="11"/>
    </row>
    <row r="352" spans="1:5" ht="17.5" x14ac:dyDescent="0.35">
      <c r="A352" s="1"/>
      <c r="B352" s="1"/>
      <c r="C352" s="1"/>
      <c r="E352" s="11"/>
    </row>
    <row r="353" spans="1:5" ht="17.5" x14ac:dyDescent="0.35">
      <c r="A353" s="1"/>
      <c r="B353" s="1"/>
      <c r="C353" s="1"/>
      <c r="E353" s="11"/>
    </row>
    <row r="354" spans="1:5" ht="17.5" x14ac:dyDescent="0.35">
      <c r="A354" s="1"/>
      <c r="B354" s="1"/>
      <c r="C354" s="1"/>
      <c r="E354" s="11"/>
    </row>
    <row r="355" spans="1:5" ht="17.5" x14ac:dyDescent="0.35">
      <c r="A355" s="1"/>
      <c r="B355" s="1"/>
      <c r="C355" s="1"/>
      <c r="E355" s="11"/>
    </row>
    <row r="356" spans="1:5" ht="17.5" x14ac:dyDescent="0.35">
      <c r="A356" s="1"/>
      <c r="B356" s="1"/>
      <c r="C356" s="1"/>
      <c r="E356" s="11"/>
    </row>
    <row r="357" spans="1:5" ht="17.5" x14ac:dyDescent="0.35">
      <c r="A357" s="1"/>
      <c r="B357" s="1"/>
      <c r="C357" s="1"/>
      <c r="E357" s="11"/>
    </row>
    <row r="358" spans="1:5" ht="17.5" x14ac:dyDescent="0.35">
      <c r="A358" s="1"/>
      <c r="B358" s="1"/>
      <c r="C358" s="1"/>
      <c r="E358" s="11"/>
    </row>
    <row r="359" spans="1:5" ht="17.5" x14ac:dyDescent="0.35">
      <c r="A359" s="1"/>
      <c r="B359" s="1"/>
      <c r="C359" s="1"/>
      <c r="E359" s="11"/>
    </row>
    <row r="360" spans="1:5" ht="17.5" x14ac:dyDescent="0.35">
      <c r="A360" s="1"/>
      <c r="B360" s="1"/>
      <c r="C360" s="1"/>
      <c r="E360" s="11"/>
    </row>
    <row r="361" spans="1:5" ht="17.5" x14ac:dyDescent="0.35">
      <c r="A361" s="1"/>
      <c r="B361" s="1"/>
      <c r="C361" s="1"/>
      <c r="E361" s="11"/>
    </row>
    <row r="362" spans="1:5" ht="17.5" x14ac:dyDescent="0.35">
      <c r="A362" s="1"/>
      <c r="B362" s="1"/>
      <c r="C362" s="1"/>
      <c r="E362" s="11"/>
    </row>
    <row r="363" spans="1:5" ht="17.5" x14ac:dyDescent="0.35">
      <c r="A363" s="1"/>
      <c r="B363" s="1"/>
      <c r="C363" s="1"/>
      <c r="E363" s="11"/>
    </row>
    <row r="364" spans="1:5" ht="17.5" x14ac:dyDescent="0.35">
      <c r="A364" s="1"/>
      <c r="B364" s="1"/>
      <c r="C364" s="1"/>
      <c r="E364" s="11"/>
    </row>
    <row r="365" spans="1:5" ht="17.5" x14ac:dyDescent="0.35">
      <c r="A365" s="1"/>
      <c r="B365" s="1"/>
      <c r="C365" s="1"/>
      <c r="E365" s="11"/>
    </row>
    <row r="366" spans="1:5" ht="17.5" x14ac:dyDescent="0.35">
      <c r="A366" s="1"/>
      <c r="B366" s="1"/>
      <c r="C366" s="1"/>
      <c r="E366" s="11"/>
    </row>
    <row r="367" spans="1:5" ht="17.5" x14ac:dyDescent="0.35">
      <c r="A367" s="1"/>
      <c r="B367" s="1"/>
      <c r="C367" s="1"/>
      <c r="E367" s="11"/>
    </row>
    <row r="368" spans="1:5" ht="17.5" x14ac:dyDescent="0.35">
      <c r="A368" s="1"/>
      <c r="B368" s="1"/>
      <c r="C368" s="1"/>
      <c r="E368" s="11"/>
    </row>
    <row r="369" spans="1:5" ht="17.5" x14ac:dyDescent="0.35">
      <c r="A369" s="1"/>
      <c r="B369" s="1"/>
      <c r="C369" s="1"/>
      <c r="E369" s="11"/>
    </row>
    <row r="370" spans="1:5" ht="17.5" x14ac:dyDescent="0.35">
      <c r="A370" s="1"/>
      <c r="B370" s="1"/>
      <c r="C370" s="1"/>
      <c r="E370" s="11"/>
    </row>
    <row r="371" spans="1:5" ht="17.5" x14ac:dyDescent="0.35">
      <c r="A371" s="1"/>
      <c r="B371" s="1"/>
      <c r="C371" s="1"/>
      <c r="E371" s="11"/>
    </row>
    <row r="372" spans="1:5" ht="17.5" x14ac:dyDescent="0.35">
      <c r="A372" s="1"/>
      <c r="B372" s="1"/>
      <c r="C372" s="1"/>
      <c r="E372" s="11"/>
    </row>
    <row r="373" spans="1:5" ht="17.5" x14ac:dyDescent="0.35">
      <c r="A373" s="1"/>
      <c r="B373" s="1"/>
      <c r="C373" s="1"/>
      <c r="E373" s="11"/>
    </row>
    <row r="374" spans="1:5" ht="17.5" x14ac:dyDescent="0.35">
      <c r="A374" s="1"/>
      <c r="B374" s="1"/>
      <c r="C374" s="1"/>
      <c r="E374" s="11"/>
    </row>
    <row r="375" spans="1:5" ht="17.5" x14ac:dyDescent="0.35">
      <c r="A375" s="1"/>
      <c r="B375" s="1"/>
      <c r="C375" s="1"/>
      <c r="E375" s="11"/>
    </row>
    <row r="376" spans="1:5" ht="17.5" x14ac:dyDescent="0.35">
      <c r="A376" s="1"/>
      <c r="B376" s="1"/>
      <c r="C376" s="1"/>
      <c r="E376" s="11"/>
    </row>
    <row r="377" spans="1:5" ht="17.5" x14ac:dyDescent="0.35">
      <c r="A377" s="1"/>
      <c r="B377" s="1"/>
      <c r="C377" s="1"/>
      <c r="E377" s="11"/>
    </row>
    <row r="378" spans="1:5" ht="17.5" x14ac:dyDescent="0.35">
      <c r="A378" s="1"/>
      <c r="B378" s="1"/>
      <c r="C378" s="1"/>
      <c r="E378" s="11"/>
    </row>
    <row r="379" spans="1:5" ht="17.5" x14ac:dyDescent="0.35">
      <c r="A379" s="1"/>
      <c r="B379" s="1"/>
      <c r="C379" s="1"/>
      <c r="E379" s="11"/>
    </row>
    <row r="380" spans="1:5" ht="17.5" x14ac:dyDescent="0.35">
      <c r="A380" s="1"/>
      <c r="B380" s="1"/>
      <c r="C380" s="1"/>
      <c r="E380" s="11"/>
    </row>
    <row r="381" spans="1:5" ht="17.5" x14ac:dyDescent="0.35">
      <c r="A381" s="1"/>
      <c r="B381" s="1"/>
      <c r="C381" s="1"/>
      <c r="E381" s="11"/>
    </row>
    <row r="382" spans="1:5" ht="17.5" x14ac:dyDescent="0.35">
      <c r="A382" s="1"/>
      <c r="B382" s="1"/>
      <c r="C382" s="1"/>
      <c r="E382" s="11"/>
    </row>
    <row r="383" spans="1:5" ht="17.5" x14ac:dyDescent="0.35">
      <c r="A383" s="1"/>
      <c r="B383" s="1"/>
      <c r="C383" s="1"/>
      <c r="E383" s="11"/>
    </row>
    <row r="384" spans="1:5" ht="17.5" x14ac:dyDescent="0.35">
      <c r="A384" s="1"/>
      <c r="B384" s="1"/>
      <c r="C384" s="1"/>
      <c r="E384" s="11"/>
    </row>
    <row r="385" spans="1:5" ht="17.5" x14ac:dyDescent="0.35">
      <c r="A385" s="1"/>
      <c r="B385" s="1"/>
      <c r="C385" s="1"/>
      <c r="E385" s="11"/>
    </row>
    <row r="386" spans="1:5" ht="17.5" x14ac:dyDescent="0.35">
      <c r="A386" s="1"/>
      <c r="B386" s="1"/>
      <c r="C386" s="1"/>
      <c r="E386" s="11"/>
    </row>
    <row r="387" spans="1:5" ht="17.5" x14ac:dyDescent="0.35">
      <c r="A387" s="1"/>
      <c r="B387" s="1"/>
      <c r="C387" s="1"/>
      <c r="E387" s="11"/>
    </row>
    <row r="388" spans="1:5" ht="17.5" x14ac:dyDescent="0.35">
      <c r="A388" s="1"/>
      <c r="B388" s="1"/>
      <c r="C388" s="1"/>
      <c r="E388" s="11"/>
    </row>
    <row r="389" spans="1:5" ht="17.5" x14ac:dyDescent="0.35">
      <c r="A389" s="1"/>
      <c r="B389" s="1"/>
      <c r="C389" s="1"/>
      <c r="E389" s="11"/>
    </row>
    <row r="390" spans="1:5" ht="17.5" x14ac:dyDescent="0.35">
      <c r="A390" s="1"/>
      <c r="B390" s="1"/>
      <c r="C390" s="1"/>
      <c r="E390" s="11"/>
    </row>
    <row r="391" spans="1:5" ht="17.5" x14ac:dyDescent="0.35">
      <c r="A391" s="1"/>
      <c r="B391" s="1"/>
      <c r="C391" s="1"/>
      <c r="E391" s="11"/>
    </row>
    <row r="392" spans="1:5" ht="17.5" x14ac:dyDescent="0.35">
      <c r="A392" s="1"/>
      <c r="B392" s="1"/>
      <c r="C392" s="1"/>
      <c r="E392" s="11"/>
    </row>
    <row r="393" spans="1:5" ht="17.5" x14ac:dyDescent="0.35">
      <c r="A393" s="1"/>
      <c r="B393" s="1"/>
      <c r="C393" s="1"/>
      <c r="E393" s="11"/>
    </row>
    <row r="394" spans="1:5" ht="17.5" x14ac:dyDescent="0.35">
      <c r="A394" s="1"/>
      <c r="B394" s="1"/>
      <c r="C394" s="1"/>
      <c r="E394" s="11"/>
    </row>
    <row r="395" spans="1:5" ht="17.5" x14ac:dyDescent="0.35">
      <c r="A395" s="1"/>
      <c r="B395" s="1"/>
      <c r="C395" s="1"/>
      <c r="E395" s="11"/>
    </row>
    <row r="396" spans="1:5" ht="17.5" x14ac:dyDescent="0.35">
      <c r="A396" s="1"/>
      <c r="B396" s="1"/>
      <c r="C396" s="1"/>
      <c r="E396" s="11"/>
    </row>
    <row r="397" spans="1:5" ht="17.5" x14ac:dyDescent="0.35">
      <c r="A397" s="1"/>
      <c r="B397" s="1"/>
      <c r="C397" s="1"/>
      <c r="E397" s="11"/>
    </row>
    <row r="398" spans="1:5" ht="17.5" x14ac:dyDescent="0.35">
      <c r="A398" s="1"/>
      <c r="B398" s="1"/>
      <c r="C398" s="1"/>
      <c r="E398" s="11"/>
    </row>
    <row r="399" spans="1:5" ht="17.5" x14ac:dyDescent="0.35">
      <c r="A399" s="1"/>
      <c r="B399" s="1"/>
      <c r="C399" s="1"/>
      <c r="E399" s="11"/>
    </row>
    <row r="400" spans="1:5" ht="17.5" x14ac:dyDescent="0.35">
      <c r="A400" s="1"/>
      <c r="B400" s="1"/>
      <c r="C400" s="1"/>
      <c r="E400" s="11"/>
    </row>
    <row r="401" spans="1:5" ht="17.5" x14ac:dyDescent="0.35">
      <c r="A401" s="1"/>
      <c r="B401" s="1"/>
      <c r="C401" s="1"/>
      <c r="E401" s="11"/>
    </row>
    <row r="402" spans="1:5" ht="17.5" x14ac:dyDescent="0.35">
      <c r="A402" s="1"/>
      <c r="B402" s="1"/>
      <c r="C402" s="1"/>
      <c r="E402" s="11"/>
    </row>
    <row r="403" spans="1:5" ht="17.5" x14ac:dyDescent="0.35">
      <c r="A403" s="1"/>
      <c r="B403" s="1"/>
      <c r="C403" s="1"/>
      <c r="E403" s="11"/>
    </row>
    <row r="404" spans="1:5" ht="17.5" x14ac:dyDescent="0.35">
      <c r="A404" s="1"/>
      <c r="B404" s="1"/>
      <c r="C404" s="1"/>
      <c r="E404" s="11"/>
    </row>
    <row r="405" spans="1:5" ht="17.5" x14ac:dyDescent="0.35">
      <c r="A405" s="1"/>
      <c r="B405" s="1"/>
      <c r="C405" s="1"/>
      <c r="E405" s="11"/>
    </row>
    <row r="406" spans="1:5" ht="17.5" x14ac:dyDescent="0.35">
      <c r="A406" s="1"/>
      <c r="B406" s="1"/>
      <c r="C406" s="1"/>
      <c r="E406" s="11"/>
    </row>
    <row r="407" spans="1:5" ht="17.5" x14ac:dyDescent="0.35">
      <c r="A407" s="1"/>
      <c r="B407" s="1"/>
      <c r="C407" s="1"/>
      <c r="E407" s="11"/>
    </row>
    <row r="408" spans="1:5" ht="17.5" x14ac:dyDescent="0.35">
      <c r="A408" s="1"/>
      <c r="B408" s="1"/>
      <c r="C408" s="1"/>
      <c r="E408" s="11"/>
    </row>
    <row r="409" spans="1:5" ht="17.5" x14ac:dyDescent="0.35">
      <c r="A409" s="1"/>
      <c r="B409" s="1"/>
      <c r="C409" s="1"/>
      <c r="E409" s="11"/>
    </row>
    <row r="410" spans="1:5" ht="17.5" x14ac:dyDescent="0.35">
      <c r="A410" s="1"/>
      <c r="B410" s="1"/>
      <c r="C410" s="1"/>
      <c r="E410" s="11"/>
    </row>
    <row r="411" spans="1:5" ht="17.5" x14ac:dyDescent="0.35">
      <c r="A411" s="1"/>
      <c r="B411" s="1"/>
      <c r="C411" s="1"/>
      <c r="E411" s="11"/>
    </row>
    <row r="412" spans="1:5" ht="17.5" x14ac:dyDescent="0.35">
      <c r="A412" s="1"/>
      <c r="B412" s="1"/>
      <c r="C412" s="1"/>
      <c r="E412" s="11"/>
    </row>
    <row r="413" spans="1:5" ht="17.5" x14ac:dyDescent="0.35">
      <c r="A413" s="1"/>
      <c r="B413" s="1"/>
      <c r="C413" s="1"/>
      <c r="E413" s="11"/>
    </row>
    <row r="414" spans="1:5" ht="17.5" x14ac:dyDescent="0.35">
      <c r="A414" s="1"/>
      <c r="B414" s="1"/>
      <c r="C414" s="1"/>
      <c r="E414" s="11"/>
    </row>
    <row r="415" spans="1:5" ht="17.5" x14ac:dyDescent="0.35">
      <c r="A415" s="1"/>
      <c r="B415" s="1"/>
      <c r="C415" s="1"/>
      <c r="E415" s="11"/>
    </row>
    <row r="416" spans="1:5" ht="17.5" x14ac:dyDescent="0.35">
      <c r="A416" s="1"/>
      <c r="B416" s="1"/>
      <c r="C416" s="1"/>
      <c r="E416" s="11"/>
    </row>
    <row r="417" spans="1:5" ht="17.5" x14ac:dyDescent="0.35">
      <c r="A417" s="1"/>
      <c r="B417" s="1"/>
      <c r="C417" s="1"/>
      <c r="E417" s="11"/>
    </row>
    <row r="418" spans="1:5" ht="17.5" x14ac:dyDescent="0.35">
      <c r="A418" s="1"/>
      <c r="B418" s="1"/>
      <c r="C418" s="1"/>
      <c r="E418" s="11"/>
    </row>
    <row r="419" spans="1:5" ht="17.5" x14ac:dyDescent="0.35">
      <c r="A419" s="1"/>
      <c r="B419" s="1"/>
      <c r="C419" s="1"/>
      <c r="E419" s="11"/>
    </row>
    <row r="420" spans="1:5" ht="17.5" x14ac:dyDescent="0.35">
      <c r="A420" s="1"/>
      <c r="B420" s="1"/>
      <c r="C420" s="1"/>
      <c r="E420" s="11"/>
    </row>
    <row r="421" spans="1:5" ht="17.5" x14ac:dyDescent="0.35">
      <c r="A421" s="1"/>
      <c r="B421" s="1"/>
      <c r="C421" s="1"/>
      <c r="E421" s="11"/>
    </row>
    <row r="422" spans="1:5" ht="17.5" x14ac:dyDescent="0.35">
      <c r="A422" s="1"/>
      <c r="B422" s="1"/>
      <c r="C422" s="1"/>
      <c r="E422" s="11"/>
    </row>
    <row r="423" spans="1:5" ht="17.5" x14ac:dyDescent="0.35">
      <c r="A423" s="1"/>
      <c r="B423" s="1"/>
      <c r="C423" s="1"/>
      <c r="E423" s="11"/>
    </row>
    <row r="424" spans="1:5" ht="17.5" x14ac:dyDescent="0.35">
      <c r="A424" s="1"/>
      <c r="B424" s="1"/>
      <c r="C424" s="1"/>
      <c r="E424" s="11"/>
    </row>
    <row r="425" spans="1:5" ht="17.5" x14ac:dyDescent="0.35">
      <c r="A425" s="1"/>
      <c r="B425" s="1"/>
      <c r="C425" s="1"/>
      <c r="E425" s="11"/>
    </row>
    <row r="426" spans="1:5" ht="17.5" x14ac:dyDescent="0.35">
      <c r="A426" s="1"/>
      <c r="B426" s="1"/>
      <c r="C426" s="1"/>
      <c r="E426" s="11"/>
    </row>
    <row r="427" spans="1:5" ht="17.5" x14ac:dyDescent="0.35">
      <c r="A427" s="1"/>
      <c r="B427" s="1"/>
      <c r="C427" s="1"/>
      <c r="E427" s="11"/>
    </row>
    <row r="428" spans="1:5" ht="17.5" x14ac:dyDescent="0.35">
      <c r="A428" s="1"/>
      <c r="B428" s="1"/>
      <c r="C428" s="1"/>
      <c r="E428" s="11"/>
    </row>
    <row r="429" spans="1:5" ht="17.5" x14ac:dyDescent="0.35">
      <c r="A429" s="1"/>
      <c r="B429" s="1"/>
      <c r="C429" s="1"/>
      <c r="E429" s="11"/>
    </row>
    <row r="430" spans="1:5" ht="17.5" x14ac:dyDescent="0.35">
      <c r="A430" s="1"/>
      <c r="B430" s="1"/>
      <c r="C430" s="1"/>
      <c r="E430" s="11"/>
    </row>
    <row r="431" spans="1:5" ht="17.5" x14ac:dyDescent="0.35">
      <c r="A431" s="1"/>
      <c r="B431" s="1"/>
      <c r="C431" s="1"/>
      <c r="E431" s="11"/>
    </row>
    <row r="432" spans="1:5" ht="17.5" x14ac:dyDescent="0.35">
      <c r="A432" s="1"/>
      <c r="B432" s="1"/>
      <c r="C432" s="1"/>
      <c r="E432" s="11"/>
    </row>
    <row r="433" spans="1:5" ht="17.5" x14ac:dyDescent="0.35">
      <c r="A433" s="1"/>
      <c r="B433" s="1"/>
      <c r="C433" s="1"/>
      <c r="E433" s="11"/>
    </row>
    <row r="434" spans="1:5" ht="17.5" x14ac:dyDescent="0.35">
      <c r="A434" s="1"/>
      <c r="B434" s="1"/>
      <c r="C434" s="1"/>
      <c r="E434" s="11"/>
    </row>
    <row r="435" spans="1:5" ht="17.5" x14ac:dyDescent="0.35">
      <c r="A435" s="1"/>
      <c r="B435" s="1"/>
      <c r="C435" s="1"/>
      <c r="E435" s="11"/>
    </row>
    <row r="436" spans="1:5" ht="17.5" x14ac:dyDescent="0.35">
      <c r="A436" s="1"/>
      <c r="B436" s="1"/>
      <c r="C436" s="1"/>
      <c r="E436" s="11"/>
    </row>
    <row r="437" spans="1:5" ht="17.5" x14ac:dyDescent="0.35">
      <c r="A437" s="1"/>
      <c r="B437" s="1"/>
      <c r="C437" s="1"/>
      <c r="E437" s="11"/>
    </row>
    <row r="438" spans="1:5" ht="17.5" x14ac:dyDescent="0.35">
      <c r="A438" s="1"/>
      <c r="B438" s="1"/>
      <c r="C438" s="1"/>
      <c r="E438" s="11"/>
    </row>
    <row r="439" spans="1:5" ht="17.5" x14ac:dyDescent="0.35">
      <c r="A439" s="1"/>
      <c r="B439" s="1"/>
      <c r="C439" s="1"/>
      <c r="E439" s="11"/>
    </row>
    <row r="440" spans="1:5" ht="17.5" x14ac:dyDescent="0.35">
      <c r="A440" s="1"/>
      <c r="B440" s="1"/>
      <c r="C440" s="1"/>
      <c r="E440" s="11"/>
    </row>
    <row r="441" spans="1:5" ht="17.5" x14ac:dyDescent="0.35">
      <c r="A441" s="1"/>
      <c r="B441" s="1"/>
      <c r="C441" s="1"/>
      <c r="E441" s="11"/>
    </row>
    <row r="442" spans="1:5" ht="17.5" x14ac:dyDescent="0.35">
      <c r="A442" s="1"/>
      <c r="B442" s="1"/>
      <c r="C442" s="1"/>
      <c r="E442" s="11"/>
    </row>
    <row r="443" spans="1:5" ht="17.5" x14ac:dyDescent="0.35">
      <c r="A443" s="1"/>
      <c r="B443" s="1"/>
      <c r="C443" s="1"/>
      <c r="E443" s="11"/>
    </row>
    <row r="444" spans="1:5" ht="17.5" x14ac:dyDescent="0.35">
      <c r="A444" s="1"/>
      <c r="B444" s="1"/>
      <c r="C444" s="1"/>
      <c r="E444" s="11"/>
    </row>
    <row r="445" spans="1:5" ht="17.5" x14ac:dyDescent="0.35">
      <c r="A445" s="1"/>
      <c r="B445" s="1"/>
      <c r="C445" s="1"/>
      <c r="E445" s="11"/>
    </row>
    <row r="446" spans="1:5" ht="17.5" x14ac:dyDescent="0.35">
      <c r="A446" s="1"/>
      <c r="B446" s="1"/>
      <c r="C446" s="1"/>
      <c r="E446" s="11"/>
    </row>
    <row r="447" spans="1:5" ht="17.5" x14ac:dyDescent="0.35">
      <c r="A447" s="1"/>
      <c r="B447" s="1"/>
      <c r="C447" s="1"/>
      <c r="E447" s="11"/>
    </row>
    <row r="448" spans="1:5" ht="17.5" x14ac:dyDescent="0.35">
      <c r="A448" s="1"/>
      <c r="B448" s="1"/>
      <c r="C448" s="1"/>
      <c r="E448" s="11"/>
    </row>
    <row r="449" spans="1:5" ht="17.5" x14ac:dyDescent="0.35">
      <c r="A449" s="1"/>
      <c r="B449" s="1"/>
      <c r="C449" s="1"/>
      <c r="E449" s="11"/>
    </row>
    <row r="450" spans="1:5" ht="17.5" x14ac:dyDescent="0.35">
      <c r="A450" s="1"/>
      <c r="B450" s="1"/>
      <c r="C450" s="1"/>
      <c r="E450" s="11"/>
    </row>
    <row r="451" spans="1:5" ht="17.5" x14ac:dyDescent="0.35">
      <c r="A451" s="1"/>
      <c r="B451" s="1"/>
      <c r="C451" s="1"/>
      <c r="E451" s="11"/>
    </row>
    <row r="452" spans="1:5" ht="17.5" x14ac:dyDescent="0.35">
      <c r="A452" s="1"/>
      <c r="B452" s="1"/>
      <c r="C452" s="1"/>
      <c r="E452" s="11"/>
    </row>
    <row r="453" spans="1:5" ht="17.5" x14ac:dyDescent="0.35">
      <c r="A453" s="1"/>
      <c r="B453" s="1"/>
      <c r="C453" s="1"/>
      <c r="E453" s="11"/>
    </row>
    <row r="454" spans="1:5" ht="17.5" x14ac:dyDescent="0.35">
      <c r="A454" s="1"/>
      <c r="B454" s="1"/>
      <c r="C454" s="1"/>
      <c r="E454" s="11"/>
    </row>
    <row r="455" spans="1:5" ht="17.5" x14ac:dyDescent="0.35">
      <c r="A455" s="1"/>
      <c r="B455" s="1"/>
      <c r="C455" s="1"/>
      <c r="E455" s="11"/>
    </row>
    <row r="456" spans="1:5" ht="17.5" x14ac:dyDescent="0.35">
      <c r="A456" s="1"/>
      <c r="B456" s="1"/>
      <c r="C456" s="1"/>
      <c r="E456" s="11"/>
    </row>
    <row r="457" spans="1:5" ht="17.5" x14ac:dyDescent="0.35">
      <c r="A457" s="1"/>
      <c r="B457" s="1"/>
      <c r="C457" s="1"/>
      <c r="E457" s="11"/>
    </row>
    <row r="458" spans="1:5" ht="17.5" x14ac:dyDescent="0.35">
      <c r="A458" s="1"/>
      <c r="B458" s="1"/>
      <c r="C458" s="1"/>
      <c r="E458" s="11"/>
    </row>
    <row r="459" spans="1:5" ht="17.5" x14ac:dyDescent="0.35">
      <c r="A459" s="1"/>
      <c r="B459" s="1"/>
      <c r="C459" s="1"/>
      <c r="E459" s="11"/>
    </row>
    <row r="460" spans="1:5" ht="17.5" x14ac:dyDescent="0.35">
      <c r="A460" s="1"/>
      <c r="B460" s="1"/>
      <c r="C460" s="1"/>
      <c r="E460" s="11"/>
    </row>
    <row r="461" spans="1:5" ht="17.5" x14ac:dyDescent="0.35">
      <c r="A461" s="1"/>
      <c r="B461" s="1"/>
      <c r="C461" s="1"/>
      <c r="E461" s="11"/>
    </row>
    <row r="462" spans="1:5" ht="17.5" x14ac:dyDescent="0.35">
      <c r="A462" s="1"/>
      <c r="B462" s="1"/>
      <c r="C462" s="1"/>
      <c r="E462" s="11"/>
    </row>
    <row r="463" spans="1:5" ht="17.5" x14ac:dyDescent="0.35">
      <c r="A463" s="1"/>
      <c r="B463" s="1"/>
      <c r="C463" s="1"/>
      <c r="E463" s="11"/>
    </row>
    <row r="464" spans="1:5" ht="17.5" x14ac:dyDescent="0.35">
      <c r="A464" s="1"/>
      <c r="B464" s="1"/>
      <c r="C464" s="1"/>
      <c r="E464" s="11"/>
    </row>
    <row r="465" spans="1:5" ht="17.5" x14ac:dyDescent="0.35">
      <c r="A465" s="1"/>
      <c r="B465" s="1"/>
      <c r="C465" s="1"/>
      <c r="E465" s="11"/>
    </row>
    <row r="466" spans="1:5" ht="17.5" x14ac:dyDescent="0.35">
      <c r="A466" s="1"/>
      <c r="B466" s="1"/>
      <c r="C466" s="1"/>
      <c r="E466" s="11"/>
    </row>
    <row r="467" spans="1:5" ht="17.5" x14ac:dyDescent="0.35">
      <c r="A467" s="1"/>
      <c r="B467" s="1"/>
      <c r="C467" s="1"/>
      <c r="E467" s="11"/>
    </row>
    <row r="468" spans="1:5" ht="17.5" x14ac:dyDescent="0.35">
      <c r="A468" s="1"/>
      <c r="B468" s="1"/>
      <c r="C468" s="1"/>
      <c r="E468" s="11"/>
    </row>
    <row r="469" spans="1:5" ht="17.5" x14ac:dyDescent="0.35">
      <c r="A469" s="1"/>
      <c r="B469" s="1"/>
      <c r="C469" s="1"/>
      <c r="E469" s="11"/>
    </row>
    <row r="470" spans="1:5" ht="17.5" x14ac:dyDescent="0.35">
      <c r="A470" s="1"/>
      <c r="B470" s="1"/>
      <c r="C470" s="1"/>
      <c r="E470" s="11"/>
    </row>
    <row r="471" spans="1:5" ht="17.5" x14ac:dyDescent="0.35">
      <c r="A471" s="1"/>
      <c r="B471" s="1"/>
      <c r="C471" s="1"/>
      <c r="E471" s="11"/>
    </row>
    <row r="472" spans="1:5" ht="17.5" x14ac:dyDescent="0.35">
      <c r="A472" s="1"/>
      <c r="B472" s="1"/>
      <c r="C472" s="1"/>
      <c r="E472" s="11"/>
    </row>
    <row r="473" spans="1:5" ht="17.5" x14ac:dyDescent="0.35">
      <c r="A473" s="1"/>
      <c r="B473" s="1"/>
      <c r="C473" s="1"/>
      <c r="E473" s="11"/>
    </row>
    <row r="474" spans="1:5" ht="17.5" x14ac:dyDescent="0.35">
      <c r="A474" s="1"/>
      <c r="B474" s="1"/>
      <c r="C474" s="1"/>
      <c r="E474" s="11"/>
    </row>
    <row r="475" spans="1:5" ht="17.5" x14ac:dyDescent="0.35">
      <c r="A475" s="1"/>
      <c r="B475" s="1"/>
      <c r="C475" s="1"/>
      <c r="E475" s="11"/>
    </row>
    <row r="476" spans="1:5" ht="17.5" x14ac:dyDescent="0.35">
      <c r="A476" s="1"/>
      <c r="B476" s="1"/>
      <c r="C476" s="1"/>
      <c r="E476" s="11"/>
    </row>
    <row r="477" spans="1:5" ht="17.5" x14ac:dyDescent="0.35">
      <c r="A477" s="1"/>
      <c r="B477" s="1"/>
      <c r="C477" s="1"/>
      <c r="E477" s="11"/>
    </row>
    <row r="478" spans="1:5" ht="17.5" x14ac:dyDescent="0.35">
      <c r="A478" s="1"/>
      <c r="B478" s="1"/>
      <c r="C478" s="1"/>
      <c r="E478" s="11"/>
    </row>
    <row r="479" spans="1:5" ht="17.5" x14ac:dyDescent="0.35">
      <c r="A479" s="1"/>
      <c r="B479" s="1"/>
      <c r="C479" s="1"/>
      <c r="E479" s="11"/>
    </row>
    <row r="480" spans="1:5" ht="17.5" x14ac:dyDescent="0.35">
      <c r="A480" s="1"/>
      <c r="B480" s="1"/>
      <c r="C480" s="1"/>
      <c r="E480" s="11"/>
    </row>
    <row r="481" spans="1:5" ht="17.5" x14ac:dyDescent="0.35">
      <c r="A481" s="1"/>
      <c r="B481" s="1"/>
      <c r="C481" s="1"/>
      <c r="E481" s="11"/>
    </row>
    <row r="482" spans="1:5" ht="17.5" x14ac:dyDescent="0.35">
      <c r="A482" s="1"/>
      <c r="B482" s="1"/>
      <c r="C482" s="1"/>
      <c r="E482" s="11"/>
    </row>
    <row r="483" spans="1:5" ht="17.5" x14ac:dyDescent="0.35">
      <c r="A483" s="1"/>
      <c r="B483" s="1"/>
      <c r="C483" s="1"/>
      <c r="E483" s="11"/>
    </row>
    <row r="484" spans="1:5" ht="17.5" x14ac:dyDescent="0.35">
      <c r="A484" s="1"/>
      <c r="B484" s="1"/>
      <c r="C484" s="1"/>
      <c r="E484" s="11"/>
    </row>
    <row r="485" spans="1:5" ht="17.5" x14ac:dyDescent="0.35">
      <c r="A485" s="1"/>
      <c r="B485" s="1"/>
      <c r="C485" s="1"/>
      <c r="E485" s="11"/>
    </row>
    <row r="486" spans="1:5" ht="17.5" x14ac:dyDescent="0.35">
      <c r="A486" s="1"/>
      <c r="B486" s="1"/>
      <c r="C486" s="1"/>
      <c r="E486" s="11"/>
    </row>
    <row r="487" spans="1:5" ht="17.5" x14ac:dyDescent="0.35">
      <c r="A487" s="1"/>
      <c r="B487" s="1"/>
      <c r="C487" s="1"/>
      <c r="E487" s="11"/>
    </row>
    <row r="488" spans="1:5" ht="17.5" x14ac:dyDescent="0.35">
      <c r="A488" s="1"/>
      <c r="B488" s="1"/>
      <c r="C488" s="1"/>
      <c r="E488" s="11"/>
    </row>
    <row r="489" spans="1:5" ht="17.5" x14ac:dyDescent="0.35">
      <c r="A489" s="1"/>
      <c r="B489" s="1"/>
      <c r="C489" s="1"/>
      <c r="E489" s="11"/>
    </row>
    <row r="490" spans="1:5" ht="17.5" x14ac:dyDescent="0.35">
      <c r="A490" s="1"/>
      <c r="B490" s="1"/>
      <c r="C490" s="1"/>
      <c r="E490" s="11"/>
    </row>
    <row r="491" spans="1:5" ht="17.5" x14ac:dyDescent="0.35">
      <c r="A491" s="1"/>
      <c r="B491" s="1"/>
      <c r="C491" s="1"/>
      <c r="E491" s="11"/>
    </row>
    <row r="492" spans="1:5" ht="17.5" x14ac:dyDescent="0.35">
      <c r="A492" s="1"/>
      <c r="B492" s="1"/>
      <c r="C492" s="1"/>
      <c r="E492" s="11"/>
    </row>
    <row r="493" spans="1:5" ht="17.5" x14ac:dyDescent="0.35">
      <c r="A493" s="1"/>
      <c r="B493" s="1"/>
      <c r="C493" s="1"/>
      <c r="E493" s="11"/>
    </row>
    <row r="494" spans="1:5" ht="17.5" x14ac:dyDescent="0.35">
      <c r="A494" s="1"/>
      <c r="B494" s="1"/>
      <c r="C494" s="1"/>
      <c r="E494" s="11"/>
    </row>
    <row r="495" spans="1:5" ht="17.5" x14ac:dyDescent="0.35">
      <c r="A495" s="1"/>
      <c r="B495" s="1"/>
      <c r="C495" s="1"/>
      <c r="E495" s="11"/>
    </row>
    <row r="496" spans="1:5" ht="17.5" x14ac:dyDescent="0.35">
      <c r="A496" s="1"/>
      <c r="B496" s="1"/>
      <c r="C496" s="1"/>
      <c r="E496" s="11"/>
    </row>
    <row r="497" spans="1:5" ht="17.5" x14ac:dyDescent="0.35">
      <c r="A497" s="1"/>
      <c r="B497" s="1"/>
      <c r="C497" s="1"/>
      <c r="E497" s="11"/>
    </row>
    <row r="498" spans="1:5" ht="17.5" x14ac:dyDescent="0.35">
      <c r="A498" s="1"/>
      <c r="B498" s="1"/>
      <c r="C498" s="1"/>
      <c r="E498" s="11"/>
    </row>
    <row r="499" spans="1:5" ht="17.5" x14ac:dyDescent="0.35">
      <c r="A499" s="1"/>
      <c r="B499" s="1"/>
      <c r="C499" s="1"/>
      <c r="E499" s="11"/>
    </row>
    <row r="500" spans="1:5" ht="17.5" x14ac:dyDescent="0.35">
      <c r="A500" s="1"/>
      <c r="B500" s="1"/>
      <c r="C500" s="1"/>
      <c r="E500" s="11"/>
    </row>
    <row r="501" spans="1:5" ht="17.5" x14ac:dyDescent="0.35">
      <c r="A501" s="1"/>
      <c r="B501" s="1"/>
      <c r="C501" s="1"/>
      <c r="E501" s="11"/>
    </row>
    <row r="502" spans="1:5" ht="17.5" x14ac:dyDescent="0.35">
      <c r="A502" s="1"/>
      <c r="B502" s="1"/>
      <c r="C502" s="1"/>
      <c r="E502" s="11"/>
    </row>
    <row r="503" spans="1:5" ht="17.5" x14ac:dyDescent="0.35">
      <c r="A503" s="1"/>
      <c r="B503" s="1"/>
      <c r="C503" s="1"/>
      <c r="E503" s="11"/>
    </row>
    <row r="504" spans="1:5" ht="17.5" x14ac:dyDescent="0.35">
      <c r="A504" s="1"/>
      <c r="B504" s="1"/>
      <c r="C504" s="1"/>
      <c r="E504" s="11"/>
    </row>
    <row r="505" spans="1:5" ht="17.5" x14ac:dyDescent="0.35">
      <c r="A505" s="1"/>
      <c r="B505" s="1"/>
      <c r="C505" s="1"/>
      <c r="E505" s="11"/>
    </row>
    <row r="506" spans="1:5" ht="17.5" x14ac:dyDescent="0.35">
      <c r="A506" s="1"/>
      <c r="B506" s="1"/>
      <c r="C506" s="1"/>
      <c r="E506" s="11"/>
    </row>
    <row r="507" spans="1:5" ht="17.5" x14ac:dyDescent="0.35">
      <c r="A507" s="1"/>
      <c r="B507" s="1"/>
      <c r="C507" s="1"/>
      <c r="E507" s="11"/>
    </row>
    <row r="508" spans="1:5" ht="17.5" x14ac:dyDescent="0.35">
      <c r="A508" s="1"/>
      <c r="B508" s="1"/>
      <c r="C508" s="1"/>
      <c r="E508" s="11"/>
    </row>
    <row r="509" spans="1:5" ht="17.5" x14ac:dyDescent="0.35">
      <c r="A509" s="1"/>
      <c r="B509" s="1"/>
      <c r="C509" s="1"/>
      <c r="E509" s="11"/>
    </row>
    <row r="510" spans="1:5" ht="17.5" x14ac:dyDescent="0.35">
      <c r="A510" s="1"/>
      <c r="B510" s="1"/>
      <c r="C510" s="1"/>
      <c r="E510" s="11"/>
    </row>
    <row r="511" spans="1:5" ht="17.5" x14ac:dyDescent="0.35">
      <c r="A511" s="1"/>
      <c r="B511" s="1"/>
      <c r="C511" s="1"/>
      <c r="E511" s="11"/>
    </row>
    <row r="512" spans="1:5" ht="17.5" x14ac:dyDescent="0.35">
      <c r="A512" s="1"/>
      <c r="B512" s="1"/>
      <c r="C512" s="1"/>
      <c r="E512" s="11"/>
    </row>
    <row r="513" spans="1:5" ht="17.5" x14ac:dyDescent="0.35">
      <c r="A513" s="1"/>
      <c r="B513" s="1"/>
      <c r="C513" s="1"/>
      <c r="E513" s="11"/>
    </row>
    <row r="514" spans="1:5" ht="17.5" x14ac:dyDescent="0.35">
      <c r="A514" s="1"/>
      <c r="B514" s="1"/>
      <c r="C514" s="1"/>
      <c r="E514" s="11"/>
    </row>
    <row r="515" spans="1:5" ht="17.5" x14ac:dyDescent="0.35">
      <c r="A515" s="1"/>
      <c r="B515" s="1"/>
      <c r="C515" s="1"/>
      <c r="E515" s="11"/>
    </row>
    <row r="516" spans="1:5" ht="17.5" x14ac:dyDescent="0.35">
      <c r="A516" s="1"/>
      <c r="B516" s="1"/>
      <c r="C516" s="1"/>
      <c r="E516" s="11"/>
    </row>
    <row r="517" spans="1:5" ht="17.5" x14ac:dyDescent="0.35">
      <c r="A517" s="1"/>
      <c r="B517" s="1"/>
      <c r="C517" s="1"/>
      <c r="E517" s="11"/>
    </row>
    <row r="518" spans="1:5" ht="17.5" x14ac:dyDescent="0.35">
      <c r="A518" s="1"/>
      <c r="B518" s="1"/>
      <c r="C518" s="1"/>
      <c r="E518" s="11"/>
    </row>
    <row r="519" spans="1:5" ht="17.5" x14ac:dyDescent="0.35">
      <c r="A519" s="1"/>
      <c r="B519" s="1"/>
      <c r="C519" s="1"/>
      <c r="E519" s="11"/>
    </row>
    <row r="520" spans="1:5" ht="17.5" x14ac:dyDescent="0.35">
      <c r="A520" s="1"/>
      <c r="B520" s="1"/>
      <c r="C520" s="1"/>
      <c r="E520" s="11"/>
    </row>
    <row r="521" spans="1:5" x14ac:dyDescent="0.4">
      <c r="A521" s="1"/>
      <c r="B521" s="1"/>
      <c r="C521" s="1"/>
    </row>
    <row r="522" spans="1:5" x14ac:dyDescent="0.4">
      <c r="A522" s="1"/>
      <c r="B522" s="1"/>
      <c r="C522" s="1"/>
    </row>
    <row r="523" spans="1:5" x14ac:dyDescent="0.4">
      <c r="A523" s="1"/>
      <c r="B523" s="1"/>
      <c r="C523" s="1"/>
    </row>
    <row r="524" spans="1:5" x14ac:dyDescent="0.4">
      <c r="A524" s="1"/>
      <c r="B524" s="1"/>
      <c r="C524" s="1"/>
    </row>
    <row r="525" spans="1:5" x14ac:dyDescent="0.4">
      <c r="A525" s="1"/>
      <c r="B525" s="1"/>
      <c r="C525" s="1"/>
    </row>
    <row r="526" spans="1:5" x14ac:dyDescent="0.4">
      <c r="A526" s="1"/>
      <c r="B526" s="1"/>
      <c r="C526" s="1"/>
    </row>
    <row r="527" spans="1:5" x14ac:dyDescent="0.4">
      <c r="A527" s="1"/>
      <c r="B527" s="1"/>
      <c r="C527" s="1"/>
    </row>
    <row r="528" spans="1:5" x14ac:dyDescent="0.4">
      <c r="A528" s="1"/>
      <c r="B528" s="1"/>
      <c r="C528" s="1"/>
    </row>
    <row r="529" spans="1:3" x14ac:dyDescent="0.4">
      <c r="A529" s="1"/>
      <c r="B529" s="1"/>
      <c r="C529" s="1"/>
    </row>
    <row r="530" spans="1:3" x14ac:dyDescent="0.4">
      <c r="A530" s="1"/>
      <c r="B530" s="1"/>
      <c r="C530" s="1"/>
    </row>
    <row r="531" spans="1:3" x14ac:dyDescent="0.4">
      <c r="A531" s="1"/>
      <c r="B531" s="1"/>
      <c r="C531" s="1"/>
    </row>
    <row r="532" spans="1:3" x14ac:dyDescent="0.4">
      <c r="A532" s="1"/>
      <c r="B532" s="1"/>
      <c r="C532" s="1"/>
    </row>
    <row r="533" spans="1:3" x14ac:dyDescent="0.4">
      <c r="A533" s="1"/>
      <c r="B533" s="1"/>
      <c r="C533" s="1"/>
    </row>
    <row r="534" spans="1:3" x14ac:dyDescent="0.4">
      <c r="A534" s="1"/>
      <c r="B534" s="1"/>
      <c r="C534" s="1"/>
    </row>
    <row r="535" spans="1:3" x14ac:dyDescent="0.4">
      <c r="A535" s="1"/>
      <c r="B535" s="1"/>
      <c r="C535" s="1"/>
    </row>
    <row r="536" spans="1:3" x14ac:dyDescent="0.4">
      <c r="A536" s="1"/>
      <c r="B536" s="1"/>
      <c r="C536" s="1"/>
    </row>
    <row r="537" spans="1:3" x14ac:dyDescent="0.4">
      <c r="A537" s="1"/>
      <c r="B537" s="1"/>
      <c r="C537" s="1"/>
    </row>
    <row r="538" spans="1:3" x14ac:dyDescent="0.4">
      <c r="A538" s="1"/>
      <c r="B538" s="1"/>
      <c r="C538" s="1"/>
    </row>
    <row r="539" spans="1:3" x14ac:dyDescent="0.4">
      <c r="A539" s="1"/>
      <c r="B539" s="1"/>
      <c r="C539" s="1"/>
    </row>
    <row r="540" spans="1:3" x14ac:dyDescent="0.4">
      <c r="A540" s="1"/>
      <c r="B540" s="1"/>
      <c r="C540" s="1"/>
    </row>
    <row r="541" spans="1:3" x14ac:dyDescent="0.4">
      <c r="A541" s="1"/>
      <c r="B541" s="1"/>
      <c r="C541" s="1"/>
    </row>
    <row r="542" spans="1:3" x14ac:dyDescent="0.4">
      <c r="A542" s="1"/>
      <c r="B542" s="1"/>
      <c r="C542" s="1"/>
    </row>
    <row r="543" spans="1:3" x14ac:dyDescent="0.4">
      <c r="A543" s="1"/>
      <c r="B543" s="1"/>
      <c r="C543" s="1"/>
    </row>
    <row r="544" spans="1:3" x14ac:dyDescent="0.4">
      <c r="A544" s="1"/>
      <c r="B544" s="1"/>
      <c r="C544" s="1"/>
    </row>
    <row r="545" spans="1:3" x14ac:dyDescent="0.4">
      <c r="A545" s="1"/>
      <c r="B545" s="1"/>
      <c r="C545" s="1"/>
    </row>
    <row r="546" spans="1:3" x14ac:dyDescent="0.4">
      <c r="A546" s="1"/>
      <c r="B546" s="1"/>
      <c r="C546" s="1"/>
    </row>
    <row r="547" spans="1:3" x14ac:dyDescent="0.4">
      <c r="A547" s="1"/>
      <c r="B547" s="1"/>
      <c r="C547" s="1"/>
    </row>
    <row r="548" spans="1:3" x14ac:dyDescent="0.4">
      <c r="A548" s="1"/>
      <c r="B548" s="1"/>
      <c r="C548" s="1"/>
    </row>
    <row r="549" spans="1:3" x14ac:dyDescent="0.4">
      <c r="A549" s="1"/>
      <c r="B549" s="1"/>
      <c r="C549" s="1"/>
    </row>
    <row r="550" spans="1:3" x14ac:dyDescent="0.4">
      <c r="A550" s="1"/>
      <c r="B550" s="1"/>
      <c r="C550" s="1"/>
    </row>
    <row r="551" spans="1:3" x14ac:dyDescent="0.4">
      <c r="A551" s="1"/>
      <c r="B551" s="1"/>
      <c r="C551" s="1"/>
    </row>
    <row r="552" spans="1:3" x14ac:dyDescent="0.4">
      <c r="A552" s="1"/>
      <c r="B552" s="1"/>
      <c r="C552" s="1"/>
    </row>
    <row r="553" spans="1:3" x14ac:dyDescent="0.4">
      <c r="A553" s="1"/>
      <c r="B553" s="1"/>
      <c r="C553" s="1"/>
    </row>
    <row r="554" spans="1:3" x14ac:dyDescent="0.4">
      <c r="A554" s="1"/>
      <c r="B554" s="1"/>
      <c r="C554" s="1"/>
    </row>
    <row r="555" spans="1:3" x14ac:dyDescent="0.4">
      <c r="A555" s="1"/>
      <c r="B555" s="1"/>
      <c r="C555" s="1"/>
    </row>
    <row r="556" spans="1:3" x14ac:dyDescent="0.4">
      <c r="A556" s="1"/>
      <c r="B556" s="1"/>
      <c r="C556" s="1"/>
    </row>
    <row r="557" spans="1:3" x14ac:dyDescent="0.4">
      <c r="A557" s="1"/>
      <c r="B557" s="1"/>
      <c r="C557" s="1"/>
    </row>
    <row r="558" spans="1:3" x14ac:dyDescent="0.4">
      <c r="A558" s="1"/>
      <c r="B558" s="1"/>
      <c r="C558" s="1"/>
    </row>
    <row r="559" spans="1:3" x14ac:dyDescent="0.4">
      <c r="A559" s="1"/>
      <c r="B559" s="1"/>
      <c r="C559" s="1"/>
    </row>
    <row r="560" spans="1:3" x14ac:dyDescent="0.4">
      <c r="A560" s="1"/>
      <c r="B560" s="1"/>
      <c r="C560" s="1"/>
    </row>
    <row r="561" spans="1:3" x14ac:dyDescent="0.4">
      <c r="A561" s="1"/>
      <c r="B561" s="1"/>
      <c r="C561" s="1"/>
    </row>
    <row r="562" spans="1:3" x14ac:dyDescent="0.4">
      <c r="A562" s="1"/>
      <c r="B562" s="1"/>
      <c r="C562" s="1"/>
    </row>
    <row r="563" spans="1:3" x14ac:dyDescent="0.4">
      <c r="A563" s="1"/>
      <c r="B563" s="1"/>
      <c r="C563" s="1"/>
    </row>
    <row r="564" spans="1:3" x14ac:dyDescent="0.4">
      <c r="A564" s="1"/>
      <c r="B564" s="1"/>
      <c r="C564" s="1"/>
    </row>
    <row r="565" spans="1:3" x14ac:dyDescent="0.4">
      <c r="A565" s="1"/>
      <c r="B565" s="1"/>
      <c r="C565" s="1"/>
    </row>
    <row r="566" spans="1:3" x14ac:dyDescent="0.4">
      <c r="A566" s="1"/>
      <c r="B566" s="1"/>
      <c r="C566" s="1"/>
    </row>
    <row r="567" spans="1:3" x14ac:dyDescent="0.4">
      <c r="A567" s="1"/>
      <c r="B567" s="1"/>
      <c r="C567" s="1"/>
    </row>
    <row r="568" spans="1:3" x14ac:dyDescent="0.4">
      <c r="A568" s="1"/>
      <c r="B568" s="1"/>
      <c r="C568" s="1"/>
    </row>
    <row r="569" spans="1:3" x14ac:dyDescent="0.4">
      <c r="A569" s="1"/>
      <c r="B569" s="1"/>
      <c r="C569" s="1"/>
    </row>
    <row r="570" spans="1:3" x14ac:dyDescent="0.4">
      <c r="A570" s="1"/>
      <c r="B570" s="1"/>
      <c r="C570" s="1"/>
    </row>
    <row r="571" spans="1:3" x14ac:dyDescent="0.4">
      <c r="A571" s="1"/>
      <c r="B571" s="1"/>
      <c r="C571" s="1"/>
    </row>
    <row r="572" spans="1:3" x14ac:dyDescent="0.4">
      <c r="A572" s="1"/>
      <c r="B572" s="1"/>
      <c r="C572" s="1"/>
    </row>
    <row r="573" spans="1:3" x14ac:dyDescent="0.4">
      <c r="A573" s="1"/>
      <c r="B573" s="1"/>
      <c r="C573" s="1"/>
    </row>
    <row r="574" spans="1:3" x14ac:dyDescent="0.4">
      <c r="A574" s="1"/>
      <c r="B574" s="1"/>
      <c r="C574" s="1"/>
    </row>
    <row r="575" spans="1:3" x14ac:dyDescent="0.4">
      <c r="A575" s="1"/>
      <c r="B575" s="1"/>
      <c r="C575" s="1"/>
    </row>
    <row r="576" spans="1:3" x14ac:dyDescent="0.4">
      <c r="A576" s="1"/>
      <c r="B576" s="1"/>
      <c r="C576" s="1"/>
    </row>
    <row r="577" spans="1:3" x14ac:dyDescent="0.4">
      <c r="A577" s="1"/>
      <c r="B577" s="1"/>
      <c r="C577" s="1"/>
    </row>
    <row r="578" spans="1:3" x14ac:dyDescent="0.4">
      <c r="A578" s="1"/>
      <c r="B578" s="1"/>
      <c r="C578" s="1"/>
    </row>
    <row r="579" spans="1:3" x14ac:dyDescent="0.4">
      <c r="A579" s="1"/>
      <c r="B579" s="1"/>
      <c r="C579" s="1"/>
    </row>
    <row r="580" spans="1:3" x14ac:dyDescent="0.4">
      <c r="A580" s="1"/>
      <c r="B580" s="1"/>
      <c r="C580" s="1"/>
    </row>
    <row r="581" spans="1:3" x14ac:dyDescent="0.4">
      <c r="A581" s="1"/>
      <c r="B581" s="1"/>
      <c r="C581" s="1"/>
    </row>
    <row r="582" spans="1:3" x14ac:dyDescent="0.4">
      <c r="A582" s="1"/>
      <c r="B582" s="1"/>
      <c r="C582" s="1"/>
    </row>
    <row r="583" spans="1:3" x14ac:dyDescent="0.4">
      <c r="A583" s="1"/>
      <c r="B583" s="1"/>
      <c r="C583" s="1"/>
    </row>
    <row r="584" spans="1:3" x14ac:dyDescent="0.4">
      <c r="A584" s="1"/>
      <c r="B584" s="1"/>
      <c r="C584" s="1"/>
    </row>
    <row r="585" spans="1:3" x14ac:dyDescent="0.4">
      <c r="A585" s="1"/>
      <c r="B585" s="1"/>
      <c r="C585" s="1"/>
    </row>
    <row r="586" spans="1:3" x14ac:dyDescent="0.4">
      <c r="A586" s="1"/>
      <c r="B586" s="1"/>
      <c r="C586" s="1"/>
    </row>
    <row r="587" spans="1:3" x14ac:dyDescent="0.4">
      <c r="A587" s="1"/>
      <c r="B587" s="1"/>
      <c r="C587" s="1"/>
    </row>
    <row r="588" spans="1:3" x14ac:dyDescent="0.4">
      <c r="A588" s="1"/>
      <c r="B588" s="1"/>
      <c r="C588" s="1"/>
    </row>
    <row r="589" spans="1:3" x14ac:dyDescent="0.4">
      <c r="A589" s="1"/>
      <c r="B589" s="1"/>
      <c r="C589" s="1"/>
    </row>
    <row r="590" spans="1:3" x14ac:dyDescent="0.4">
      <c r="A590" s="1"/>
      <c r="B590" s="1"/>
      <c r="C590" s="1"/>
    </row>
    <row r="591" spans="1:3" x14ac:dyDescent="0.4">
      <c r="A591" s="1"/>
      <c r="B591" s="1"/>
      <c r="C591" s="1"/>
    </row>
    <row r="592" spans="1:3" x14ac:dyDescent="0.4">
      <c r="A592" s="1"/>
      <c r="B592" s="1"/>
      <c r="C592" s="1"/>
    </row>
    <row r="593" spans="1:3" x14ac:dyDescent="0.4">
      <c r="A593" s="1"/>
      <c r="B593" s="1"/>
      <c r="C593" s="1"/>
    </row>
    <row r="594" spans="1:3" x14ac:dyDescent="0.4">
      <c r="A594" s="1"/>
      <c r="B594" s="1"/>
      <c r="C594" s="1"/>
    </row>
    <row r="595" spans="1:3" x14ac:dyDescent="0.4">
      <c r="A595" s="1"/>
      <c r="B595" s="1"/>
      <c r="C595" s="1"/>
    </row>
    <row r="596" spans="1:3" x14ac:dyDescent="0.4">
      <c r="A596" s="1"/>
      <c r="B596" s="1"/>
      <c r="C596" s="1"/>
    </row>
    <row r="597" spans="1:3" x14ac:dyDescent="0.4">
      <c r="A597" s="1"/>
      <c r="B597" s="1"/>
      <c r="C597" s="1"/>
    </row>
    <row r="598" spans="1:3" x14ac:dyDescent="0.4">
      <c r="A598" s="1"/>
      <c r="B598" s="1"/>
      <c r="C598" s="1"/>
    </row>
    <row r="599" spans="1:3" x14ac:dyDescent="0.4">
      <c r="A599" s="1"/>
      <c r="B599" s="1"/>
      <c r="C599" s="1"/>
    </row>
    <row r="600" spans="1:3" x14ac:dyDescent="0.4">
      <c r="A600" s="1"/>
      <c r="B600" s="1"/>
      <c r="C600" s="1"/>
    </row>
    <row r="601" spans="1:3" x14ac:dyDescent="0.4">
      <c r="A601" s="1"/>
      <c r="B601" s="1"/>
      <c r="C601" s="1"/>
    </row>
    <row r="602" spans="1:3" x14ac:dyDescent="0.4">
      <c r="A602" s="1"/>
      <c r="B602" s="1"/>
      <c r="C602" s="1"/>
    </row>
    <row r="603" spans="1:3" x14ac:dyDescent="0.4">
      <c r="A603" s="1"/>
      <c r="B603" s="1"/>
      <c r="C603" s="1"/>
    </row>
    <row r="604" spans="1:3" x14ac:dyDescent="0.4">
      <c r="A604" s="1"/>
      <c r="B604" s="1"/>
      <c r="C604" s="1"/>
    </row>
    <row r="605" spans="1:3" x14ac:dyDescent="0.4">
      <c r="A605" s="1"/>
      <c r="B605" s="1"/>
      <c r="C605" s="1"/>
    </row>
    <row r="606" spans="1:3" x14ac:dyDescent="0.4">
      <c r="A606" s="1"/>
      <c r="B606" s="1"/>
      <c r="C606" s="1"/>
    </row>
    <row r="607" spans="1:3" x14ac:dyDescent="0.4">
      <c r="A607" s="1"/>
      <c r="B607" s="1"/>
      <c r="C607" s="1"/>
    </row>
    <row r="608" spans="1:3" x14ac:dyDescent="0.4">
      <c r="A608" s="1"/>
      <c r="B608" s="1"/>
      <c r="C608" s="1"/>
    </row>
    <row r="609" spans="1:3" x14ac:dyDescent="0.4">
      <c r="A609" s="1"/>
      <c r="B609" s="1"/>
      <c r="C609" s="1"/>
    </row>
    <row r="610" spans="1:3" x14ac:dyDescent="0.4">
      <c r="A610" s="1"/>
      <c r="B610" s="1"/>
      <c r="C610" s="1"/>
    </row>
    <row r="611" spans="1:3" x14ac:dyDescent="0.4">
      <c r="A611" s="1"/>
      <c r="B611" s="1"/>
      <c r="C611" s="1"/>
    </row>
    <row r="612" spans="1:3" x14ac:dyDescent="0.4">
      <c r="A612" s="1"/>
      <c r="B612" s="1"/>
      <c r="C612" s="1"/>
    </row>
    <row r="613" spans="1:3" x14ac:dyDescent="0.4">
      <c r="A613" s="1"/>
      <c r="B613" s="1"/>
      <c r="C613" s="1"/>
    </row>
    <row r="614" spans="1:3" x14ac:dyDescent="0.4">
      <c r="A614" s="1"/>
      <c r="B614" s="1"/>
      <c r="C614" s="1"/>
    </row>
    <row r="615" spans="1:3" x14ac:dyDescent="0.4">
      <c r="A615" s="1"/>
      <c r="B615" s="1"/>
      <c r="C615" s="1"/>
    </row>
    <row r="616" spans="1:3" x14ac:dyDescent="0.4">
      <c r="A616" s="1"/>
      <c r="B616" s="1"/>
      <c r="C616" s="1"/>
    </row>
    <row r="617" spans="1:3" x14ac:dyDescent="0.4">
      <c r="A617" s="1"/>
      <c r="B617" s="1"/>
      <c r="C617" s="1"/>
    </row>
    <row r="618" spans="1:3" x14ac:dyDescent="0.4">
      <c r="A618" s="1"/>
      <c r="B618" s="1"/>
      <c r="C618" s="1"/>
    </row>
    <row r="619" spans="1:3" x14ac:dyDescent="0.4">
      <c r="A619" s="1"/>
      <c r="B619" s="1"/>
      <c r="C619" s="1"/>
    </row>
    <row r="620" spans="1:3" x14ac:dyDescent="0.4">
      <c r="A620" s="1"/>
      <c r="B620" s="1"/>
      <c r="C620" s="1"/>
    </row>
    <row r="621" spans="1:3" x14ac:dyDescent="0.4">
      <c r="A621" s="1"/>
      <c r="B621" s="1"/>
      <c r="C621" s="1"/>
    </row>
    <row r="622" spans="1:3" x14ac:dyDescent="0.4">
      <c r="A622" s="1"/>
      <c r="B622" s="1"/>
      <c r="C622" s="1"/>
    </row>
    <row r="623" spans="1:3" x14ac:dyDescent="0.4">
      <c r="A623" s="1"/>
      <c r="B623" s="1"/>
      <c r="C623" s="1"/>
    </row>
    <row r="624" spans="1:3" x14ac:dyDescent="0.4">
      <c r="A624" s="1"/>
      <c r="B624" s="1"/>
      <c r="C624" s="1"/>
    </row>
    <row r="625" spans="1:3" x14ac:dyDescent="0.4">
      <c r="A625" s="1"/>
      <c r="B625" s="1"/>
      <c r="C625" s="1"/>
    </row>
    <row r="626" spans="1:3" x14ac:dyDescent="0.4">
      <c r="A626" s="1"/>
      <c r="B626" s="1"/>
      <c r="C626" s="1"/>
    </row>
    <row r="627" spans="1:3" x14ac:dyDescent="0.4">
      <c r="A627" s="1"/>
      <c r="B627" s="1"/>
      <c r="C627" s="1"/>
    </row>
    <row r="628" spans="1:3" x14ac:dyDescent="0.4">
      <c r="A628" s="1"/>
      <c r="B628" s="1"/>
      <c r="C628" s="1"/>
    </row>
    <row r="629" spans="1:3" x14ac:dyDescent="0.4">
      <c r="A629" s="1"/>
      <c r="B629" s="1"/>
      <c r="C629" s="1"/>
    </row>
    <row r="630" spans="1:3" x14ac:dyDescent="0.4">
      <c r="A630" s="1"/>
      <c r="B630" s="1"/>
      <c r="C630" s="1"/>
    </row>
    <row r="631" spans="1:3" x14ac:dyDescent="0.4">
      <c r="A631" s="1"/>
      <c r="B631" s="1"/>
      <c r="C631" s="1"/>
    </row>
    <row r="632" spans="1:3" x14ac:dyDescent="0.4">
      <c r="A632" s="1"/>
      <c r="B632" s="1"/>
      <c r="C632" s="1"/>
    </row>
    <row r="633" spans="1:3" x14ac:dyDescent="0.4">
      <c r="A633" s="1"/>
      <c r="B633" s="1"/>
      <c r="C633" s="1"/>
    </row>
    <row r="634" spans="1:3" x14ac:dyDescent="0.4">
      <c r="A634" s="1"/>
      <c r="B634" s="1"/>
      <c r="C634" s="1"/>
    </row>
    <row r="635" spans="1:3" x14ac:dyDescent="0.4">
      <c r="A635" s="1"/>
      <c r="B635" s="1"/>
      <c r="C635" s="1"/>
    </row>
    <row r="636" spans="1:3" x14ac:dyDescent="0.4">
      <c r="A636" s="1"/>
      <c r="B636" s="1"/>
      <c r="C636" s="1"/>
    </row>
    <row r="637" spans="1:3" x14ac:dyDescent="0.4">
      <c r="A637" s="1"/>
      <c r="B637" s="1"/>
      <c r="C637" s="1"/>
    </row>
    <row r="638" spans="1:3" x14ac:dyDescent="0.4">
      <c r="A638" s="1"/>
      <c r="B638" s="1"/>
      <c r="C638" s="1"/>
    </row>
    <row r="639" spans="1:3" x14ac:dyDescent="0.4">
      <c r="A639" s="1"/>
      <c r="B639" s="1"/>
      <c r="C639" s="1"/>
    </row>
    <row r="640" spans="1:3" x14ac:dyDescent="0.4">
      <c r="A640" s="1"/>
      <c r="B640" s="1"/>
      <c r="C640" s="1"/>
    </row>
    <row r="641" spans="1:3" x14ac:dyDescent="0.4">
      <c r="A641" s="1"/>
      <c r="B641" s="1"/>
      <c r="C641" s="1"/>
    </row>
    <row r="642" spans="1:3" x14ac:dyDescent="0.4">
      <c r="A642" s="1"/>
      <c r="B642" s="1"/>
      <c r="C642" s="1"/>
    </row>
    <row r="643" spans="1:3" x14ac:dyDescent="0.4">
      <c r="A643" s="1"/>
      <c r="B643" s="1"/>
      <c r="C643" s="1"/>
    </row>
    <row r="644" spans="1:3" x14ac:dyDescent="0.4">
      <c r="A644" s="1"/>
      <c r="B644" s="1"/>
      <c r="C644" s="1"/>
    </row>
    <row r="645" spans="1:3" x14ac:dyDescent="0.4">
      <c r="A645" s="1"/>
      <c r="B645" s="1"/>
      <c r="C645" s="1"/>
    </row>
    <row r="646" spans="1:3" x14ac:dyDescent="0.4">
      <c r="A646" s="1"/>
      <c r="B646" s="1"/>
      <c r="C646" s="1"/>
    </row>
    <row r="647" spans="1:3" x14ac:dyDescent="0.4">
      <c r="A647" s="1"/>
      <c r="B647" s="1"/>
      <c r="C647" s="1"/>
    </row>
    <row r="648" spans="1:3" x14ac:dyDescent="0.4">
      <c r="A648" s="1"/>
      <c r="B648" s="1"/>
      <c r="C648" s="1"/>
    </row>
    <row r="649" spans="1:3" x14ac:dyDescent="0.4">
      <c r="A649" s="1"/>
      <c r="B649" s="1"/>
      <c r="C649" s="1"/>
    </row>
    <row r="650" spans="1:3" x14ac:dyDescent="0.4">
      <c r="A650" s="1"/>
      <c r="B650" s="1"/>
      <c r="C650" s="1"/>
    </row>
    <row r="651" spans="1:3" x14ac:dyDescent="0.4">
      <c r="A651" s="1"/>
      <c r="B651" s="1"/>
      <c r="C651" s="1"/>
    </row>
    <row r="652" spans="1:3" x14ac:dyDescent="0.4">
      <c r="A652" s="1"/>
      <c r="B652" s="1"/>
      <c r="C652" s="1"/>
    </row>
    <row r="653" spans="1:3" x14ac:dyDescent="0.4">
      <c r="A653" s="1"/>
      <c r="B653" s="1"/>
      <c r="C653" s="1"/>
    </row>
    <row r="654" spans="1:3" x14ac:dyDescent="0.4">
      <c r="A654" s="1"/>
      <c r="B654" s="1"/>
      <c r="C654" s="1"/>
    </row>
    <row r="655" spans="1:3" x14ac:dyDescent="0.4">
      <c r="A655" s="1"/>
      <c r="B655" s="1"/>
      <c r="C655" s="1"/>
    </row>
    <row r="656" spans="1:3" x14ac:dyDescent="0.4">
      <c r="A656" s="1"/>
      <c r="B656" s="1"/>
      <c r="C656" s="1"/>
    </row>
    <row r="657" spans="1:3" x14ac:dyDescent="0.4">
      <c r="A657" s="1"/>
      <c r="B657" s="1"/>
      <c r="C657" s="1"/>
    </row>
    <row r="658" spans="1:3" x14ac:dyDescent="0.4">
      <c r="A658" s="1"/>
      <c r="B658" s="1"/>
      <c r="C658" s="1"/>
    </row>
    <row r="659" spans="1:3" x14ac:dyDescent="0.4">
      <c r="A659" s="1"/>
      <c r="B659" s="1"/>
      <c r="C659" s="1"/>
    </row>
    <row r="660" spans="1:3" x14ac:dyDescent="0.4">
      <c r="A660" s="1"/>
      <c r="B660" s="1"/>
      <c r="C660" s="1"/>
    </row>
    <row r="661" spans="1:3" x14ac:dyDescent="0.4">
      <c r="A661" s="1"/>
      <c r="B661" s="1"/>
      <c r="C661" s="1"/>
    </row>
    <row r="662" spans="1:3" x14ac:dyDescent="0.4">
      <c r="A662" s="1"/>
      <c r="B662" s="1"/>
      <c r="C662" s="1"/>
    </row>
    <row r="663" spans="1:3" x14ac:dyDescent="0.4">
      <c r="A663" s="1"/>
      <c r="B663" s="1"/>
      <c r="C663" s="1"/>
    </row>
    <row r="664" spans="1:3" x14ac:dyDescent="0.4">
      <c r="A664" s="1"/>
      <c r="B664" s="1"/>
      <c r="C664" s="1"/>
    </row>
    <row r="665" spans="1:3" x14ac:dyDescent="0.4">
      <c r="A665" s="1"/>
      <c r="B665" s="1"/>
      <c r="C665" s="1"/>
    </row>
    <row r="666" spans="1:3" x14ac:dyDescent="0.4">
      <c r="A666" s="1"/>
      <c r="B666" s="1"/>
      <c r="C666" s="1"/>
    </row>
    <row r="667" spans="1:3" x14ac:dyDescent="0.4">
      <c r="A667" s="1"/>
      <c r="B667" s="1"/>
      <c r="C667" s="1"/>
    </row>
    <row r="668" spans="1:3" x14ac:dyDescent="0.4">
      <c r="A668" s="1"/>
      <c r="B668" s="1"/>
      <c r="C668" s="1"/>
    </row>
    <row r="669" spans="1:3" x14ac:dyDescent="0.4">
      <c r="A669" s="1"/>
      <c r="B669" s="1"/>
      <c r="C669" s="1"/>
    </row>
    <row r="670" spans="1:3" x14ac:dyDescent="0.4">
      <c r="A670" s="1"/>
      <c r="B670" s="1"/>
      <c r="C670" s="1"/>
    </row>
    <row r="671" spans="1:3" x14ac:dyDescent="0.4">
      <c r="A671" s="1"/>
      <c r="B671" s="1"/>
      <c r="C671" s="1"/>
    </row>
    <row r="672" spans="1:3" x14ac:dyDescent="0.4">
      <c r="A672" s="1"/>
      <c r="B672" s="1"/>
      <c r="C672" s="1"/>
    </row>
    <row r="673" spans="1:3" x14ac:dyDescent="0.4">
      <c r="A673" s="1"/>
      <c r="B673" s="1"/>
      <c r="C673" s="1"/>
    </row>
    <row r="674" spans="1:3" x14ac:dyDescent="0.4">
      <c r="A674" s="1"/>
      <c r="B674" s="1"/>
      <c r="C674" s="1"/>
    </row>
    <row r="675" spans="1:3" x14ac:dyDescent="0.4">
      <c r="A675" s="1"/>
      <c r="B675" s="1"/>
      <c r="C675" s="1"/>
    </row>
    <row r="676" spans="1:3" x14ac:dyDescent="0.4">
      <c r="A676" s="1"/>
      <c r="B676" s="1"/>
      <c r="C676" s="1"/>
    </row>
    <row r="677" spans="1:3" x14ac:dyDescent="0.4">
      <c r="A677" s="1"/>
      <c r="B677" s="1"/>
      <c r="C677" s="1"/>
    </row>
    <row r="678" spans="1:3" x14ac:dyDescent="0.4">
      <c r="A678" s="1"/>
      <c r="B678" s="1"/>
      <c r="C678" s="1"/>
    </row>
    <row r="679" spans="1:3" x14ac:dyDescent="0.4">
      <c r="A679" s="1"/>
      <c r="B679" s="1"/>
      <c r="C679" s="1"/>
    </row>
    <row r="680" spans="1:3" x14ac:dyDescent="0.4">
      <c r="A680" s="1"/>
      <c r="B680" s="1"/>
      <c r="C680" s="1"/>
    </row>
    <row r="681" spans="1:3" x14ac:dyDescent="0.4">
      <c r="A681" s="1"/>
      <c r="B681" s="1"/>
      <c r="C681" s="1"/>
    </row>
    <row r="682" spans="1:3" x14ac:dyDescent="0.4">
      <c r="A682" s="1"/>
      <c r="B682" s="1"/>
      <c r="C682" s="1"/>
    </row>
    <row r="683" spans="1:3" x14ac:dyDescent="0.4">
      <c r="A683" s="1"/>
      <c r="B683" s="1"/>
      <c r="C683" s="1"/>
    </row>
    <row r="684" spans="1:3" x14ac:dyDescent="0.4">
      <c r="A684" s="1"/>
      <c r="B684" s="1"/>
      <c r="C684" s="1"/>
    </row>
    <row r="685" spans="1:3" x14ac:dyDescent="0.4">
      <c r="A685" s="1"/>
      <c r="B685" s="1"/>
      <c r="C685" s="1"/>
    </row>
    <row r="686" spans="1:3" x14ac:dyDescent="0.4">
      <c r="A686" s="1"/>
      <c r="B686" s="1"/>
      <c r="C686" s="1"/>
    </row>
    <row r="687" spans="1:3" x14ac:dyDescent="0.4">
      <c r="A687" s="1"/>
      <c r="B687" s="1"/>
      <c r="C687" s="1"/>
    </row>
    <row r="688" spans="1:3" x14ac:dyDescent="0.4">
      <c r="A688" s="1"/>
      <c r="B688" s="1"/>
      <c r="C688" s="1"/>
    </row>
    <row r="689" spans="1:3" x14ac:dyDescent="0.4">
      <c r="A689" s="1"/>
      <c r="B689" s="1"/>
      <c r="C689" s="1"/>
    </row>
    <row r="690" spans="1:3" x14ac:dyDescent="0.4">
      <c r="A690" s="1"/>
      <c r="B690" s="1"/>
      <c r="C690" s="1"/>
    </row>
    <row r="691" spans="1:3" x14ac:dyDescent="0.4">
      <c r="A691" s="1"/>
      <c r="B691" s="1"/>
      <c r="C691" s="1"/>
    </row>
    <row r="692" spans="1:3" x14ac:dyDescent="0.4">
      <c r="A692" s="1"/>
      <c r="B692" s="1"/>
      <c r="C692" s="1"/>
    </row>
    <row r="693" spans="1:3" x14ac:dyDescent="0.4">
      <c r="A693" s="1"/>
      <c r="B693" s="1"/>
      <c r="C693" s="1"/>
    </row>
    <row r="694" spans="1:3" x14ac:dyDescent="0.4">
      <c r="A694" s="1"/>
      <c r="B694" s="1"/>
      <c r="C694" s="1"/>
    </row>
    <row r="695" spans="1:3" x14ac:dyDescent="0.4">
      <c r="A695" s="1"/>
      <c r="B695" s="1"/>
      <c r="C695" s="1"/>
    </row>
    <row r="696" spans="1:3" x14ac:dyDescent="0.4">
      <c r="A696" s="1"/>
      <c r="B696" s="1"/>
      <c r="C696" s="1"/>
    </row>
    <row r="697" spans="1:3" x14ac:dyDescent="0.4">
      <c r="A697" s="1"/>
      <c r="B697" s="1"/>
      <c r="C697" s="1"/>
    </row>
    <row r="698" spans="1:3" x14ac:dyDescent="0.4">
      <c r="A698" s="1"/>
      <c r="B698" s="1"/>
      <c r="C698" s="1"/>
    </row>
    <row r="699" spans="1:3" x14ac:dyDescent="0.4">
      <c r="A699" s="1"/>
      <c r="B699" s="1"/>
      <c r="C699" s="1"/>
    </row>
    <row r="700" spans="1:3" x14ac:dyDescent="0.4">
      <c r="A700" s="1"/>
      <c r="B700" s="1"/>
      <c r="C700" s="1"/>
    </row>
    <row r="701" spans="1:3" x14ac:dyDescent="0.4">
      <c r="A701" s="1"/>
      <c r="B701" s="1"/>
      <c r="C701" s="1"/>
    </row>
    <row r="702" spans="1:3" x14ac:dyDescent="0.4">
      <c r="A702" s="1"/>
      <c r="B702" s="1"/>
      <c r="C702" s="1"/>
    </row>
    <row r="703" spans="1:3" x14ac:dyDescent="0.4">
      <c r="A703" s="1"/>
      <c r="B703" s="1"/>
      <c r="C703" s="1"/>
    </row>
    <row r="704" spans="1:3" x14ac:dyDescent="0.4">
      <c r="A704" s="1"/>
      <c r="B704" s="1"/>
      <c r="C704" s="1"/>
    </row>
    <row r="705" spans="1:3" x14ac:dyDescent="0.4">
      <c r="A705" s="1"/>
      <c r="B705" s="1"/>
      <c r="C705" s="1"/>
    </row>
    <row r="706" spans="1:3" x14ac:dyDescent="0.4">
      <c r="A706" s="1"/>
      <c r="B706" s="1"/>
      <c r="C706" s="1"/>
    </row>
    <row r="707" spans="1:3" x14ac:dyDescent="0.4">
      <c r="A707" s="1"/>
      <c r="B707" s="1"/>
      <c r="C707" s="1"/>
    </row>
    <row r="708" spans="1:3" x14ac:dyDescent="0.4">
      <c r="A708" s="1"/>
      <c r="B708" s="1"/>
      <c r="C708" s="1"/>
    </row>
    <row r="709" spans="1:3" x14ac:dyDescent="0.4">
      <c r="A709" s="1"/>
      <c r="B709" s="1"/>
      <c r="C709" s="1"/>
    </row>
    <row r="710" spans="1:3" x14ac:dyDescent="0.4">
      <c r="A710" s="1"/>
      <c r="B710" s="1"/>
      <c r="C710" s="1"/>
    </row>
    <row r="711" spans="1:3" x14ac:dyDescent="0.4">
      <c r="A711" s="1"/>
      <c r="B711" s="1"/>
      <c r="C711" s="1"/>
    </row>
    <row r="712" spans="1:3" x14ac:dyDescent="0.4">
      <c r="A712" s="1"/>
      <c r="B712" s="1"/>
      <c r="C712" s="1"/>
    </row>
    <row r="713" spans="1:3" x14ac:dyDescent="0.4">
      <c r="A713" s="1"/>
      <c r="B713" s="1"/>
      <c r="C713" s="1"/>
    </row>
    <row r="714" spans="1:3" x14ac:dyDescent="0.4">
      <c r="A714" s="1"/>
      <c r="B714" s="1"/>
      <c r="C714" s="1"/>
    </row>
    <row r="715" spans="1:3" x14ac:dyDescent="0.4">
      <c r="A715" s="1"/>
      <c r="B715" s="1"/>
      <c r="C715" s="1"/>
    </row>
    <row r="716" spans="1:3" x14ac:dyDescent="0.4">
      <c r="A716" s="1"/>
      <c r="B716" s="1"/>
      <c r="C716" s="1"/>
    </row>
    <row r="717" spans="1:3" x14ac:dyDescent="0.4">
      <c r="A717" s="1"/>
      <c r="B717" s="1"/>
      <c r="C717" s="1"/>
    </row>
    <row r="718" spans="1:3" x14ac:dyDescent="0.4">
      <c r="A718" s="1"/>
      <c r="B718" s="1"/>
      <c r="C718" s="1"/>
    </row>
    <row r="719" spans="1:3" x14ac:dyDescent="0.4">
      <c r="A719" s="1"/>
      <c r="B719" s="1"/>
      <c r="C719" s="1"/>
    </row>
    <row r="720" spans="1:3" x14ac:dyDescent="0.4">
      <c r="A720" s="1"/>
      <c r="B720" s="1"/>
      <c r="C720" s="1"/>
    </row>
    <row r="721" spans="1:3" x14ac:dyDescent="0.4">
      <c r="A721" s="1"/>
      <c r="B721" s="1"/>
      <c r="C721" s="1"/>
    </row>
    <row r="722" spans="1:3" x14ac:dyDescent="0.4">
      <c r="A722" s="1"/>
      <c r="B722" s="1"/>
      <c r="C722" s="1"/>
    </row>
    <row r="723" spans="1:3" x14ac:dyDescent="0.4">
      <c r="A723" s="1"/>
      <c r="B723" s="1"/>
      <c r="C723" s="1"/>
    </row>
    <row r="724" spans="1:3" x14ac:dyDescent="0.4">
      <c r="A724" s="1"/>
      <c r="B724" s="1"/>
      <c r="C724" s="1"/>
    </row>
    <row r="725" spans="1:3" x14ac:dyDescent="0.4">
      <c r="A725" s="1"/>
      <c r="B725" s="1"/>
      <c r="C725" s="1"/>
    </row>
    <row r="726" spans="1:3" x14ac:dyDescent="0.4">
      <c r="A726" s="1"/>
      <c r="B726" s="1"/>
      <c r="C726" s="1"/>
    </row>
    <row r="727" spans="1:3" x14ac:dyDescent="0.4">
      <c r="A727" s="1"/>
      <c r="B727" s="1"/>
      <c r="C727" s="1"/>
    </row>
    <row r="728" spans="1:3" x14ac:dyDescent="0.4">
      <c r="A728" s="1"/>
      <c r="B728" s="1"/>
      <c r="C728" s="1"/>
    </row>
    <row r="729" spans="1:3" x14ac:dyDescent="0.4">
      <c r="A729" s="1"/>
      <c r="B729" s="1"/>
      <c r="C729" s="1"/>
    </row>
    <row r="730" spans="1:3" x14ac:dyDescent="0.4">
      <c r="A730" s="1"/>
      <c r="B730" s="1"/>
      <c r="C730" s="1"/>
    </row>
    <row r="731" spans="1:3" x14ac:dyDescent="0.4">
      <c r="A731" s="1"/>
      <c r="B731" s="1"/>
      <c r="C731" s="1"/>
    </row>
    <row r="732" spans="1:3" x14ac:dyDescent="0.4">
      <c r="A732" s="1"/>
      <c r="B732" s="1"/>
      <c r="C732" s="1"/>
    </row>
    <row r="733" spans="1:3" x14ac:dyDescent="0.4">
      <c r="A733" s="1"/>
      <c r="B733" s="1"/>
      <c r="C733" s="1"/>
    </row>
    <row r="734" spans="1:3" x14ac:dyDescent="0.4">
      <c r="A734" s="1"/>
      <c r="B734" s="1"/>
      <c r="C734" s="1"/>
    </row>
    <row r="735" spans="1:3" x14ac:dyDescent="0.4">
      <c r="A735" s="1"/>
      <c r="B735" s="1"/>
      <c r="C735" s="1"/>
    </row>
    <row r="736" spans="1:3" x14ac:dyDescent="0.4">
      <c r="A736" s="1"/>
      <c r="B736" s="1"/>
      <c r="C736" s="1"/>
    </row>
    <row r="737" spans="1:3" x14ac:dyDescent="0.4">
      <c r="A737" s="1"/>
      <c r="B737" s="1"/>
      <c r="C737" s="1"/>
    </row>
    <row r="738" spans="1:3" x14ac:dyDescent="0.4">
      <c r="A738" s="1"/>
      <c r="B738" s="1"/>
      <c r="C738" s="1"/>
    </row>
    <row r="739" spans="1:3" x14ac:dyDescent="0.4">
      <c r="A739" s="1"/>
      <c r="B739" s="1"/>
      <c r="C739" s="1"/>
    </row>
    <row r="740" spans="1:3" x14ac:dyDescent="0.4">
      <c r="A740" s="1"/>
      <c r="B740" s="1"/>
      <c r="C740" s="1"/>
    </row>
    <row r="741" spans="1:3" x14ac:dyDescent="0.4">
      <c r="A741" s="1"/>
      <c r="B741" s="1"/>
      <c r="C741" s="1"/>
    </row>
    <row r="742" spans="1:3" x14ac:dyDescent="0.4">
      <c r="A742" s="1"/>
      <c r="B742" s="1"/>
      <c r="C742" s="1"/>
    </row>
    <row r="743" spans="1:3" x14ac:dyDescent="0.4">
      <c r="A743" s="1"/>
      <c r="B743" s="1"/>
      <c r="C743" s="1"/>
    </row>
    <row r="744" spans="1:3" x14ac:dyDescent="0.4">
      <c r="A744" s="1"/>
      <c r="B744" s="1"/>
      <c r="C744" s="1"/>
    </row>
    <row r="745" spans="1:3" x14ac:dyDescent="0.4">
      <c r="A745" s="1"/>
      <c r="B745" s="1"/>
      <c r="C745" s="1"/>
    </row>
    <row r="746" spans="1:3" x14ac:dyDescent="0.4">
      <c r="A746" s="1"/>
      <c r="B746" s="1"/>
      <c r="C746" s="1"/>
    </row>
    <row r="747" spans="1:3" x14ac:dyDescent="0.4">
      <c r="A747" s="1"/>
      <c r="B747" s="1"/>
      <c r="C747" s="1"/>
    </row>
    <row r="748" spans="1:3" x14ac:dyDescent="0.4">
      <c r="A748" s="1"/>
      <c r="B748" s="1"/>
      <c r="C748" s="1"/>
    </row>
    <row r="749" spans="1:3" x14ac:dyDescent="0.4">
      <c r="A749" s="1"/>
      <c r="B749" s="1"/>
      <c r="C749" s="1"/>
    </row>
    <row r="750" spans="1:3" x14ac:dyDescent="0.4">
      <c r="A750" s="1"/>
      <c r="B750" s="1"/>
      <c r="C750" s="1"/>
    </row>
    <row r="751" spans="1:3" x14ac:dyDescent="0.4">
      <c r="A751" s="1"/>
      <c r="B751" s="1"/>
      <c r="C751" s="1"/>
    </row>
    <row r="752" spans="1:3" x14ac:dyDescent="0.4">
      <c r="A752" s="1"/>
      <c r="B752" s="1"/>
      <c r="C752" s="1"/>
    </row>
    <row r="753" spans="1:3" x14ac:dyDescent="0.4">
      <c r="A753" s="1"/>
      <c r="B753" s="1"/>
      <c r="C753" s="1"/>
    </row>
    <row r="754" spans="1:3" x14ac:dyDescent="0.4">
      <c r="A754" s="1"/>
      <c r="B754" s="1"/>
      <c r="C754" s="1"/>
    </row>
    <row r="755" spans="1:3" x14ac:dyDescent="0.4">
      <c r="A755" s="1"/>
      <c r="B755" s="1"/>
      <c r="C755" s="1"/>
    </row>
    <row r="756" spans="1:3" x14ac:dyDescent="0.4">
      <c r="A756" s="1"/>
      <c r="B756" s="1"/>
      <c r="C756" s="1"/>
    </row>
    <row r="757" spans="1:3" x14ac:dyDescent="0.4">
      <c r="A757" s="1"/>
      <c r="B757" s="1"/>
      <c r="C757" s="1"/>
    </row>
    <row r="758" spans="1:3" x14ac:dyDescent="0.4">
      <c r="A758" s="1"/>
      <c r="B758" s="1"/>
      <c r="C758" s="1"/>
    </row>
    <row r="759" spans="1:3" x14ac:dyDescent="0.4">
      <c r="A759" s="1"/>
      <c r="B759" s="1"/>
      <c r="C759" s="1"/>
    </row>
    <row r="760" spans="1:3" x14ac:dyDescent="0.4">
      <c r="A760" s="1"/>
      <c r="B760" s="1"/>
      <c r="C760" s="1"/>
    </row>
    <row r="761" spans="1:3" x14ac:dyDescent="0.4">
      <c r="A761" s="1"/>
      <c r="B761" s="1"/>
      <c r="C761" s="1"/>
    </row>
    <row r="762" spans="1:3" x14ac:dyDescent="0.4">
      <c r="A762" s="1"/>
      <c r="B762" s="1"/>
      <c r="C762" s="1"/>
    </row>
    <row r="763" spans="1:3" x14ac:dyDescent="0.4">
      <c r="A763" s="1"/>
      <c r="B763" s="1"/>
      <c r="C763" s="1"/>
    </row>
    <row r="764" spans="1:3" x14ac:dyDescent="0.4">
      <c r="A764" s="1"/>
      <c r="B764" s="1"/>
      <c r="C764" s="1"/>
    </row>
    <row r="765" spans="1:3" x14ac:dyDescent="0.4">
      <c r="A765" s="1"/>
      <c r="B765" s="1"/>
      <c r="C765" s="1"/>
    </row>
    <row r="766" spans="1:3" x14ac:dyDescent="0.4">
      <c r="A766" s="1"/>
      <c r="B766" s="1"/>
      <c r="C766" s="1"/>
    </row>
    <row r="767" spans="1:3" x14ac:dyDescent="0.4">
      <c r="A767" s="1"/>
      <c r="B767" s="1"/>
      <c r="C767" s="1"/>
    </row>
    <row r="768" spans="1:3" x14ac:dyDescent="0.4">
      <c r="A768" s="1"/>
      <c r="B768" s="1"/>
      <c r="C768" s="1"/>
    </row>
    <row r="769" spans="1:3" x14ac:dyDescent="0.4">
      <c r="A769" s="1"/>
      <c r="B769" s="1"/>
      <c r="C769" s="1"/>
    </row>
    <row r="770" spans="1:3" x14ac:dyDescent="0.4">
      <c r="A770" s="1"/>
      <c r="B770" s="1"/>
      <c r="C770" s="1"/>
    </row>
    <row r="771" spans="1:3" x14ac:dyDescent="0.4">
      <c r="A771" s="1"/>
      <c r="B771" s="1"/>
      <c r="C771" s="1"/>
    </row>
    <row r="772" spans="1:3" x14ac:dyDescent="0.4">
      <c r="A772" s="1"/>
      <c r="B772" s="1"/>
      <c r="C772" s="1"/>
    </row>
    <row r="773" spans="1:3" x14ac:dyDescent="0.4">
      <c r="A773" s="1"/>
      <c r="B773" s="1"/>
      <c r="C773" s="1"/>
    </row>
    <row r="774" spans="1:3" x14ac:dyDescent="0.4">
      <c r="A774" s="1"/>
      <c r="B774" s="1"/>
      <c r="C774" s="1"/>
    </row>
    <row r="775" spans="1:3" x14ac:dyDescent="0.4">
      <c r="A775" s="1"/>
      <c r="B775" s="1"/>
      <c r="C775" s="1"/>
    </row>
    <row r="776" spans="1:3" x14ac:dyDescent="0.4">
      <c r="A776" s="1"/>
      <c r="B776" s="1"/>
      <c r="C776" s="1"/>
    </row>
    <row r="777" spans="1:3" x14ac:dyDescent="0.4">
      <c r="A777" s="1"/>
      <c r="B777" s="1"/>
      <c r="C777" s="1"/>
    </row>
    <row r="778" spans="1:3" x14ac:dyDescent="0.4">
      <c r="A778" s="1"/>
      <c r="B778" s="1"/>
      <c r="C778" s="1"/>
    </row>
    <row r="779" spans="1:3" x14ac:dyDescent="0.4">
      <c r="A779" s="1"/>
      <c r="B779" s="1"/>
      <c r="C779" s="1"/>
    </row>
    <row r="780" spans="1:3" x14ac:dyDescent="0.4">
      <c r="A780" s="1"/>
      <c r="B780" s="1"/>
      <c r="C780" s="1"/>
    </row>
    <row r="781" spans="1:3" x14ac:dyDescent="0.4">
      <c r="A781" s="1"/>
      <c r="B781" s="1"/>
      <c r="C781" s="1"/>
    </row>
    <row r="782" spans="1:3" x14ac:dyDescent="0.4">
      <c r="A782" s="1"/>
      <c r="B782" s="1"/>
      <c r="C782" s="1"/>
    </row>
    <row r="783" spans="1:3" x14ac:dyDescent="0.4">
      <c r="A783" s="1"/>
      <c r="B783" s="1"/>
      <c r="C783" s="1"/>
    </row>
    <row r="784" spans="1:3" x14ac:dyDescent="0.4">
      <c r="A784" s="1"/>
      <c r="B784" s="1"/>
      <c r="C784" s="1"/>
    </row>
    <row r="785" spans="1:3" x14ac:dyDescent="0.4">
      <c r="A785" s="1"/>
      <c r="B785" s="1"/>
      <c r="C785" s="1"/>
    </row>
    <row r="786" spans="1:3" x14ac:dyDescent="0.4">
      <c r="A786" s="1"/>
      <c r="B786" s="1"/>
      <c r="C786" s="1"/>
    </row>
    <row r="787" spans="1:3" x14ac:dyDescent="0.4">
      <c r="A787" s="1"/>
      <c r="B787" s="1"/>
      <c r="C787" s="1"/>
    </row>
    <row r="788" spans="1:3" x14ac:dyDescent="0.4">
      <c r="A788" s="1"/>
      <c r="B788" s="1"/>
      <c r="C788" s="1"/>
    </row>
    <row r="789" spans="1:3" x14ac:dyDescent="0.4">
      <c r="A789" s="1"/>
      <c r="B789" s="1"/>
      <c r="C789" s="1"/>
    </row>
    <row r="790" spans="1:3" x14ac:dyDescent="0.4">
      <c r="A790" s="1"/>
      <c r="B790" s="1"/>
      <c r="C790" s="1"/>
    </row>
    <row r="791" spans="1:3" x14ac:dyDescent="0.4">
      <c r="A791" s="1"/>
      <c r="B791" s="1"/>
      <c r="C791" s="1"/>
    </row>
    <row r="792" spans="1:3" x14ac:dyDescent="0.4">
      <c r="A792" s="1"/>
      <c r="B792" s="1"/>
      <c r="C792" s="1"/>
    </row>
    <row r="793" spans="1:3" x14ac:dyDescent="0.4">
      <c r="A793" s="1"/>
      <c r="B793" s="1"/>
      <c r="C793" s="1"/>
    </row>
    <row r="794" spans="1:3" x14ac:dyDescent="0.4">
      <c r="A794" s="1"/>
      <c r="B794" s="1"/>
      <c r="C794" s="1"/>
    </row>
    <row r="795" spans="1:3" x14ac:dyDescent="0.4">
      <c r="A795" s="1"/>
      <c r="B795" s="1"/>
      <c r="C795" s="1"/>
    </row>
    <row r="796" spans="1:3" x14ac:dyDescent="0.4">
      <c r="A796" s="1"/>
      <c r="B796" s="1"/>
      <c r="C796" s="1"/>
    </row>
    <row r="797" spans="1:3" x14ac:dyDescent="0.4">
      <c r="A797" s="1"/>
      <c r="B797" s="1"/>
      <c r="C797" s="1"/>
    </row>
    <row r="798" spans="1:3" x14ac:dyDescent="0.4">
      <c r="A798" s="1"/>
      <c r="B798" s="1"/>
      <c r="C798" s="1"/>
    </row>
    <row r="799" spans="1:3" x14ac:dyDescent="0.4">
      <c r="A799" s="1"/>
      <c r="B799" s="1"/>
      <c r="C799" s="1"/>
    </row>
    <row r="800" spans="1:3" x14ac:dyDescent="0.4">
      <c r="A800" s="1"/>
      <c r="B800" s="1"/>
      <c r="C800" s="1"/>
    </row>
    <row r="801" spans="1:3" x14ac:dyDescent="0.4">
      <c r="A801" s="1"/>
      <c r="B801" s="1"/>
      <c r="C801" s="1"/>
    </row>
    <row r="802" spans="1:3" x14ac:dyDescent="0.4">
      <c r="A802" s="1"/>
      <c r="B802" s="1"/>
      <c r="C802" s="1"/>
    </row>
    <row r="803" spans="1:3" x14ac:dyDescent="0.4">
      <c r="A803" s="1"/>
      <c r="B803" s="1"/>
      <c r="C803" s="1"/>
    </row>
    <row r="804" spans="1:3" x14ac:dyDescent="0.4">
      <c r="A804" s="1"/>
      <c r="B804" s="1"/>
      <c r="C804" s="1"/>
    </row>
    <row r="805" spans="1:3" x14ac:dyDescent="0.4">
      <c r="A805" s="1"/>
      <c r="B805" s="1"/>
      <c r="C805" s="1"/>
    </row>
    <row r="806" spans="1:3" x14ac:dyDescent="0.4">
      <c r="A806" s="1"/>
      <c r="B806" s="1"/>
      <c r="C806" s="1"/>
    </row>
    <row r="807" spans="1:3" x14ac:dyDescent="0.4">
      <c r="A807" s="1"/>
      <c r="B807" s="1"/>
      <c r="C807" s="1"/>
    </row>
    <row r="808" spans="1:3" x14ac:dyDescent="0.4">
      <c r="A808" s="1"/>
      <c r="B808" s="1"/>
      <c r="C808" s="1"/>
    </row>
    <row r="809" spans="1:3" x14ac:dyDescent="0.4">
      <c r="A809" s="1"/>
      <c r="B809" s="1"/>
      <c r="C809" s="1"/>
    </row>
    <row r="810" spans="1:3" x14ac:dyDescent="0.4">
      <c r="A810" s="1"/>
      <c r="B810" s="1"/>
      <c r="C810" s="1"/>
    </row>
    <row r="811" spans="1:3" x14ac:dyDescent="0.4">
      <c r="A811" s="1"/>
      <c r="B811" s="1"/>
      <c r="C811" s="1"/>
    </row>
    <row r="812" spans="1:3" x14ac:dyDescent="0.4">
      <c r="A812" s="1"/>
      <c r="B812" s="1"/>
      <c r="C812" s="1"/>
    </row>
    <row r="813" spans="1:3" x14ac:dyDescent="0.4">
      <c r="A813" s="1"/>
      <c r="B813" s="1"/>
      <c r="C813" s="1"/>
    </row>
    <row r="814" spans="1:3" x14ac:dyDescent="0.4">
      <c r="A814" s="1"/>
      <c r="B814" s="1"/>
      <c r="C814" s="1"/>
    </row>
    <row r="815" spans="1:3" x14ac:dyDescent="0.4">
      <c r="A815" s="1"/>
      <c r="B815" s="1"/>
      <c r="C815" s="1"/>
    </row>
    <row r="816" spans="1:3" x14ac:dyDescent="0.4">
      <c r="A816" s="1"/>
      <c r="B816" s="1"/>
      <c r="C816" s="1"/>
    </row>
    <row r="817" spans="1:3" x14ac:dyDescent="0.4">
      <c r="A817" s="1"/>
      <c r="B817" s="1"/>
      <c r="C817" s="1"/>
    </row>
    <row r="818" spans="1:3" x14ac:dyDescent="0.4">
      <c r="A818" s="1"/>
      <c r="B818" s="1"/>
      <c r="C818" s="1"/>
    </row>
    <row r="819" spans="1:3" x14ac:dyDescent="0.4">
      <c r="A819" s="1"/>
      <c r="B819" s="1"/>
      <c r="C819" s="1"/>
    </row>
    <row r="820" spans="1:3" x14ac:dyDescent="0.4">
      <c r="A820" s="1"/>
      <c r="B820" s="1"/>
      <c r="C820" s="1"/>
    </row>
    <row r="821" spans="1:3" x14ac:dyDescent="0.4">
      <c r="A821" s="1"/>
      <c r="B821" s="1"/>
      <c r="C821" s="1"/>
    </row>
    <row r="822" spans="1:3" x14ac:dyDescent="0.4">
      <c r="A822" s="1"/>
      <c r="B822" s="1"/>
      <c r="C822" s="1"/>
    </row>
    <row r="823" spans="1:3" x14ac:dyDescent="0.4">
      <c r="A823" s="1"/>
      <c r="B823" s="1"/>
      <c r="C823" s="1"/>
    </row>
    <row r="824" spans="1:3" x14ac:dyDescent="0.4">
      <c r="A824" s="1"/>
      <c r="B824" s="1"/>
      <c r="C824" s="1"/>
    </row>
    <row r="825" spans="1:3" x14ac:dyDescent="0.4">
      <c r="A825" s="1"/>
      <c r="B825" s="1"/>
      <c r="C825" s="1"/>
    </row>
    <row r="826" spans="1:3" x14ac:dyDescent="0.4">
      <c r="A826" s="1"/>
      <c r="B826" s="1"/>
      <c r="C826" s="1"/>
    </row>
    <row r="827" spans="1:3" x14ac:dyDescent="0.4">
      <c r="A827" s="1"/>
      <c r="B827" s="1"/>
      <c r="C827" s="1"/>
    </row>
    <row r="828" spans="1:3" x14ac:dyDescent="0.4">
      <c r="A828" s="1"/>
      <c r="B828" s="1"/>
      <c r="C828" s="1"/>
    </row>
    <row r="829" spans="1:3" x14ac:dyDescent="0.4">
      <c r="A829" s="1"/>
      <c r="B829" s="1"/>
      <c r="C829" s="1"/>
    </row>
    <row r="830" spans="1:3" x14ac:dyDescent="0.4">
      <c r="A830" s="1"/>
      <c r="B830" s="1"/>
      <c r="C830" s="1"/>
    </row>
    <row r="831" spans="1:3" x14ac:dyDescent="0.4">
      <c r="A831" s="1"/>
      <c r="B831" s="1"/>
      <c r="C831" s="1"/>
    </row>
    <row r="832" spans="1:3" x14ac:dyDescent="0.4">
      <c r="A832" s="1"/>
      <c r="B832" s="1"/>
      <c r="C832" s="1"/>
    </row>
    <row r="833" spans="1:3" x14ac:dyDescent="0.4">
      <c r="A833" s="1"/>
      <c r="B833" s="1"/>
      <c r="C833" s="1"/>
    </row>
    <row r="834" spans="1:3" x14ac:dyDescent="0.4">
      <c r="A834" s="1"/>
      <c r="B834" s="1"/>
      <c r="C834" s="1"/>
    </row>
    <row r="835" spans="1:3" x14ac:dyDescent="0.4">
      <c r="A835" s="1"/>
      <c r="B835" s="1"/>
      <c r="C835" s="1"/>
    </row>
    <row r="836" spans="1:3" x14ac:dyDescent="0.4">
      <c r="A836" s="1"/>
      <c r="B836" s="1"/>
      <c r="C836" s="1"/>
    </row>
    <row r="837" spans="1:3" x14ac:dyDescent="0.4">
      <c r="A837" s="1"/>
      <c r="B837" s="1"/>
      <c r="C837" s="1"/>
    </row>
    <row r="838" spans="1:3" x14ac:dyDescent="0.4">
      <c r="A838" s="1"/>
      <c r="B838" s="1"/>
      <c r="C838" s="1"/>
    </row>
    <row r="839" spans="1:3" x14ac:dyDescent="0.4">
      <c r="A839" s="1"/>
      <c r="B839" s="1"/>
      <c r="C839" s="1"/>
    </row>
    <row r="840" spans="1:3" x14ac:dyDescent="0.4">
      <c r="A840" s="1"/>
      <c r="B840" s="1"/>
      <c r="C840" s="1"/>
    </row>
    <row r="841" spans="1:3" x14ac:dyDescent="0.4">
      <c r="A841" s="1"/>
      <c r="B841" s="1"/>
      <c r="C841" s="1"/>
    </row>
    <row r="842" spans="1:3" x14ac:dyDescent="0.4">
      <c r="A842" s="1"/>
      <c r="B842" s="1"/>
      <c r="C842" s="1"/>
    </row>
    <row r="843" spans="1:3" x14ac:dyDescent="0.4">
      <c r="A843" s="1"/>
      <c r="B843" s="1"/>
      <c r="C843" s="1"/>
    </row>
    <row r="844" spans="1:3" x14ac:dyDescent="0.4">
      <c r="A844" s="1"/>
      <c r="B844" s="1"/>
      <c r="C844" s="1"/>
    </row>
    <row r="845" spans="1:3" x14ac:dyDescent="0.4">
      <c r="A845" s="1"/>
      <c r="B845" s="1"/>
      <c r="C845" s="1"/>
    </row>
    <row r="846" spans="1:3" x14ac:dyDescent="0.4">
      <c r="A846" s="1"/>
      <c r="B846" s="1"/>
      <c r="C846" s="1"/>
    </row>
    <row r="847" spans="1:3" x14ac:dyDescent="0.4">
      <c r="A847" s="1"/>
      <c r="B847" s="1"/>
      <c r="C847" s="1"/>
    </row>
    <row r="848" spans="1:3" x14ac:dyDescent="0.4">
      <c r="A848" s="1"/>
      <c r="B848" s="1"/>
      <c r="C848" s="1"/>
    </row>
    <row r="849" spans="1:3" x14ac:dyDescent="0.4">
      <c r="A849" s="1"/>
      <c r="B849" s="1"/>
      <c r="C849" s="1"/>
    </row>
    <row r="850" spans="1:3" x14ac:dyDescent="0.4">
      <c r="A850" s="1"/>
      <c r="B850" s="1"/>
      <c r="C850" s="1"/>
    </row>
    <row r="851" spans="1:3" x14ac:dyDescent="0.4">
      <c r="A851" s="1"/>
      <c r="B851" s="1"/>
      <c r="C851" s="1"/>
    </row>
    <row r="852" spans="1:3" x14ac:dyDescent="0.4">
      <c r="A852" s="1"/>
      <c r="B852" s="1"/>
      <c r="C852" s="1"/>
    </row>
    <row r="853" spans="1:3" x14ac:dyDescent="0.4">
      <c r="A853" s="1"/>
      <c r="B853" s="1"/>
      <c r="C853" s="1"/>
    </row>
    <row r="854" spans="1:3" x14ac:dyDescent="0.4">
      <c r="A854" s="1"/>
      <c r="B854" s="1"/>
      <c r="C854" s="1"/>
    </row>
    <row r="855" spans="1:3" x14ac:dyDescent="0.4">
      <c r="A855" s="1"/>
      <c r="B855" s="1"/>
      <c r="C855" s="1"/>
    </row>
    <row r="856" spans="1:3" x14ac:dyDescent="0.4">
      <c r="A856" s="1"/>
      <c r="B856" s="1"/>
      <c r="C856" s="1"/>
    </row>
    <row r="857" spans="1:3" x14ac:dyDescent="0.4">
      <c r="A857" s="1"/>
      <c r="B857" s="1"/>
      <c r="C857" s="1"/>
    </row>
    <row r="858" spans="1:3" x14ac:dyDescent="0.4">
      <c r="A858" s="1"/>
      <c r="B858" s="1"/>
      <c r="C858" s="1"/>
    </row>
    <row r="859" spans="1:3" x14ac:dyDescent="0.4">
      <c r="A859" s="1"/>
      <c r="B859" s="1"/>
      <c r="C859" s="1"/>
    </row>
    <row r="860" spans="1:3" x14ac:dyDescent="0.4">
      <c r="A860" s="1"/>
      <c r="B860" s="1"/>
      <c r="C860" s="1"/>
    </row>
    <row r="861" spans="1:3" x14ac:dyDescent="0.4">
      <c r="A861" s="1"/>
      <c r="B861" s="1"/>
      <c r="C861" s="7"/>
    </row>
    <row r="862" spans="1:3" x14ac:dyDescent="0.4">
      <c r="A862" s="1"/>
      <c r="B862" s="1"/>
      <c r="C862" s="7"/>
    </row>
    <row r="863" spans="1:3" x14ac:dyDescent="0.4">
      <c r="A863" s="1"/>
      <c r="B863" s="1"/>
      <c r="C863" s="7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8"/>
  <sheetViews>
    <sheetView tabSelected="1" zoomScale="64" zoomScaleNormal="110" zoomScaleSheetLayoutView="100" zoomScalePageLayoutView="160" workbookViewId="0">
      <selection activeCell="F20" sqref="F20"/>
    </sheetView>
  </sheetViews>
  <sheetFormatPr defaultColWidth="9.1796875" defaultRowHeight="18.5" x14ac:dyDescent="0.45"/>
  <cols>
    <col min="1" max="1" width="26.453125" style="25" customWidth="1"/>
    <col min="2" max="2" width="20" style="25" customWidth="1"/>
    <col min="3" max="3" width="17.36328125" style="25" customWidth="1"/>
    <col min="4" max="4" width="19.453125" style="25" customWidth="1"/>
    <col min="5" max="5" width="18.81640625" style="25" customWidth="1"/>
    <col min="6" max="6" width="26.453125" style="25" customWidth="1"/>
    <col min="7" max="7" width="29.453125" style="25" customWidth="1"/>
    <col min="8" max="8" width="19.453125" style="25" customWidth="1"/>
    <col min="9" max="10" width="9.1796875" style="25"/>
    <col min="11" max="11" width="12.6328125" style="25" customWidth="1"/>
    <col min="12" max="16384" width="9.1796875" style="25"/>
  </cols>
  <sheetData>
    <row r="1" spans="1:11" s="18" customFormat="1" ht="25.5" customHeight="1" x14ac:dyDescent="0.4">
      <c r="A1" s="20">
        <v>45671</v>
      </c>
      <c r="B1" s="21" t="s">
        <v>241</v>
      </c>
      <c r="C1" s="22" t="s">
        <v>242</v>
      </c>
      <c r="D1" s="21" t="s">
        <v>214</v>
      </c>
      <c r="E1" s="22" t="s">
        <v>213</v>
      </c>
      <c r="F1" s="23" t="s">
        <v>223</v>
      </c>
      <c r="G1" s="17" t="s">
        <v>224</v>
      </c>
    </row>
    <row r="2" spans="1:11" ht="20.25" customHeight="1" x14ac:dyDescent="0.45">
      <c r="A2" s="13" t="s">
        <v>0</v>
      </c>
      <c r="B2" s="15"/>
      <c r="C2" s="15"/>
      <c r="D2" s="15">
        <f>12.18</f>
        <v>12.18</v>
      </c>
      <c r="E2" s="16">
        <f>(B2*C2)+D2</f>
        <v>12.18</v>
      </c>
      <c r="F2" s="17"/>
      <c r="G2" s="24" t="s">
        <v>225</v>
      </c>
      <c r="K2" s="19"/>
    </row>
    <row r="3" spans="1:11" ht="18" customHeight="1" x14ac:dyDescent="0.45">
      <c r="A3" s="13" t="s">
        <v>208</v>
      </c>
      <c r="B3" s="14">
        <v>1</v>
      </c>
      <c r="C3" s="15">
        <v>20</v>
      </c>
      <c r="D3" s="15">
        <v>15.27</v>
      </c>
      <c r="E3" s="16">
        <f>(B3*C3)+D3</f>
        <v>35.269999999999996</v>
      </c>
      <c r="F3" s="17"/>
      <c r="G3" s="24" t="s">
        <v>226</v>
      </c>
      <c r="K3" s="19"/>
    </row>
    <row r="4" spans="1:11" ht="18.75" customHeight="1" x14ac:dyDescent="0.45">
      <c r="A4" s="13" t="s">
        <v>209</v>
      </c>
      <c r="B4" s="14">
        <f>80/20</f>
        <v>4</v>
      </c>
      <c r="C4" s="15">
        <v>20</v>
      </c>
      <c r="D4" s="15">
        <v>10.14</v>
      </c>
      <c r="E4" s="16">
        <f>(B4*C4)+D4</f>
        <v>90.14</v>
      </c>
      <c r="F4" s="17"/>
      <c r="G4" s="24" t="s">
        <v>227</v>
      </c>
      <c r="K4" s="19"/>
    </row>
    <row r="5" spans="1:11" x14ac:dyDescent="0.45">
      <c r="A5" s="13" t="s">
        <v>199</v>
      </c>
      <c r="B5" s="14">
        <f>25/25</f>
        <v>1</v>
      </c>
      <c r="C5" s="15">
        <v>25</v>
      </c>
      <c r="D5" s="15">
        <v>3.76</v>
      </c>
      <c r="E5" s="16">
        <f>(B5*C5)+D5</f>
        <v>28.759999999999998</v>
      </c>
      <c r="F5" s="17"/>
      <c r="K5" s="19"/>
    </row>
    <row r="6" spans="1:11" x14ac:dyDescent="0.45">
      <c r="A6" s="13" t="s">
        <v>251</v>
      </c>
      <c r="B6" s="14">
        <v>5</v>
      </c>
      <c r="C6" s="15">
        <v>20</v>
      </c>
      <c r="D6" s="15">
        <v>10.19</v>
      </c>
      <c r="E6" s="16">
        <f>(B6*C6)+D6</f>
        <v>110.19</v>
      </c>
      <c r="F6" s="17"/>
      <c r="K6" s="19"/>
    </row>
    <row r="7" spans="1:11" ht="18" customHeight="1" x14ac:dyDescent="0.45">
      <c r="A7" s="13" t="s">
        <v>258</v>
      </c>
      <c r="B7" s="14">
        <f>80/20</f>
        <v>4</v>
      </c>
      <c r="C7" s="15">
        <v>20</v>
      </c>
      <c r="D7" s="15">
        <v>15.2</v>
      </c>
      <c r="E7" s="16">
        <f>(B7*C7)+D7</f>
        <v>95.2</v>
      </c>
      <c r="F7" s="17"/>
      <c r="K7" s="19"/>
    </row>
    <row r="8" spans="1:11" ht="18" customHeight="1" x14ac:dyDescent="0.45">
      <c r="A8" s="13" t="s">
        <v>250</v>
      </c>
      <c r="B8" s="14">
        <f>125/25</f>
        <v>5</v>
      </c>
      <c r="C8" s="15">
        <v>25</v>
      </c>
      <c r="D8" s="15">
        <v>10.72</v>
      </c>
      <c r="E8" s="16">
        <f>(B8*C8)+D8</f>
        <v>135.72</v>
      </c>
      <c r="F8" s="17"/>
      <c r="K8" s="19"/>
    </row>
    <row r="9" spans="1:11" ht="18" customHeight="1" x14ac:dyDescent="0.45">
      <c r="A9" s="13" t="s">
        <v>252</v>
      </c>
      <c r="B9" s="14">
        <v>3</v>
      </c>
      <c r="C9" s="15">
        <v>25</v>
      </c>
      <c r="D9" s="15">
        <v>11.57</v>
      </c>
      <c r="E9" s="16">
        <f>(B9*C9)+D9</f>
        <v>86.57</v>
      </c>
      <c r="F9" s="17"/>
      <c r="K9" s="19"/>
    </row>
    <row r="10" spans="1:11" ht="17.25" customHeight="1" x14ac:dyDescent="0.45">
      <c r="A10" s="13" t="s">
        <v>281</v>
      </c>
      <c r="B10" s="14">
        <f>75/25</f>
        <v>3</v>
      </c>
      <c r="C10" s="15">
        <v>25</v>
      </c>
      <c r="D10" s="15">
        <v>2.09</v>
      </c>
      <c r="E10" s="16">
        <f>(B10*C10)+D10</f>
        <v>77.09</v>
      </c>
      <c r="F10" s="17"/>
      <c r="K10" s="19"/>
    </row>
    <row r="11" spans="1:11" ht="18" customHeight="1" x14ac:dyDescent="0.45">
      <c r="A11" s="13" t="s">
        <v>232</v>
      </c>
      <c r="B11" s="14"/>
      <c r="C11" s="15"/>
      <c r="D11" s="15">
        <v>0.21</v>
      </c>
      <c r="E11" s="16">
        <f>(B11*C11)+D11</f>
        <v>0.21</v>
      </c>
      <c r="F11" s="17"/>
      <c r="K11" s="19"/>
    </row>
    <row r="12" spans="1:11" ht="18" customHeight="1" x14ac:dyDescent="0.45">
      <c r="A12" s="13" t="s">
        <v>1</v>
      </c>
      <c r="B12" s="14">
        <v>2</v>
      </c>
      <c r="C12" s="15">
        <v>25</v>
      </c>
      <c r="D12" s="15">
        <f>12.81+50.12</f>
        <v>62.93</v>
      </c>
      <c r="E12" s="16">
        <f>(B12*C12)+D12</f>
        <v>112.93</v>
      </c>
      <c r="F12" s="17"/>
      <c r="K12" s="19"/>
    </row>
    <row r="13" spans="1:11" ht="18" customHeight="1" x14ac:dyDescent="0.45">
      <c r="A13" s="13" t="s">
        <v>2</v>
      </c>
      <c r="B13" s="14">
        <v>1</v>
      </c>
      <c r="C13" s="15">
        <v>25</v>
      </c>
      <c r="D13" s="15">
        <v>9.0500000000000007</v>
      </c>
      <c r="E13" s="16">
        <f>(B13*C13)+D13</f>
        <v>34.049999999999997</v>
      </c>
      <c r="F13" s="17"/>
      <c r="K13" s="19"/>
    </row>
    <row r="14" spans="1:11" x14ac:dyDescent="0.45">
      <c r="A14" s="13" t="s">
        <v>3</v>
      </c>
      <c r="B14" s="14"/>
      <c r="C14" s="15"/>
      <c r="D14" s="15">
        <f>13.01-0.12</f>
        <v>12.89</v>
      </c>
      <c r="E14" s="16">
        <f>(B14*C14)+D14</f>
        <v>12.89</v>
      </c>
      <c r="F14" s="17"/>
      <c r="G14" s="9"/>
      <c r="K14" s="19"/>
    </row>
    <row r="15" spans="1:11" ht="15.75" customHeight="1" x14ac:dyDescent="0.45">
      <c r="A15" s="13" t="s">
        <v>4</v>
      </c>
      <c r="B15" s="14">
        <v>2</v>
      </c>
      <c r="C15" s="15">
        <v>25</v>
      </c>
      <c r="D15" s="15">
        <f>22.71+59.62</f>
        <v>82.33</v>
      </c>
      <c r="E15" s="16">
        <f>(B15*C15)+D15</f>
        <v>132.32999999999998</v>
      </c>
      <c r="F15" s="17"/>
      <c r="K15" s="19"/>
    </row>
    <row r="16" spans="1:11" ht="16.5" customHeight="1" x14ac:dyDescent="0.45">
      <c r="A16" s="13" t="s">
        <v>5</v>
      </c>
      <c r="B16" s="14">
        <f>75/25</f>
        <v>3</v>
      </c>
      <c r="C16" s="15">
        <v>25</v>
      </c>
      <c r="D16" s="15">
        <f>1.54+14.92+25.02</f>
        <v>41.480000000000004</v>
      </c>
      <c r="E16" s="16">
        <f>(B16*C16)+D16</f>
        <v>116.48</v>
      </c>
      <c r="F16" s="17"/>
      <c r="K16" s="19"/>
    </row>
    <row r="17" spans="1:11" ht="15.75" customHeight="1" x14ac:dyDescent="0.45">
      <c r="A17" s="13" t="s">
        <v>6</v>
      </c>
      <c r="B17" s="14">
        <v>4</v>
      </c>
      <c r="C17" s="15">
        <v>25</v>
      </c>
      <c r="D17" s="15">
        <f>15.33</f>
        <v>15.33</v>
      </c>
      <c r="E17" s="16">
        <f>(B17*C17)+D17</f>
        <v>115.33</v>
      </c>
      <c r="F17" s="17"/>
      <c r="K17" s="19"/>
    </row>
    <row r="18" spans="1:11" ht="16.5" customHeight="1" x14ac:dyDescent="0.45">
      <c r="A18" s="13" t="s">
        <v>270</v>
      </c>
      <c r="B18" s="14">
        <v>8</v>
      </c>
      <c r="C18" s="15">
        <v>25</v>
      </c>
      <c r="D18" s="15"/>
      <c r="E18" s="16">
        <f>(B18*C18)+D18</f>
        <v>200</v>
      </c>
      <c r="F18" s="17"/>
      <c r="K18" s="19"/>
    </row>
    <row r="19" spans="1:11" ht="18" customHeight="1" x14ac:dyDescent="0.45">
      <c r="A19" s="13" t="s">
        <v>7</v>
      </c>
      <c r="B19" s="14"/>
      <c r="C19" s="15"/>
      <c r="D19" s="15">
        <v>18.62</v>
      </c>
      <c r="E19" s="16">
        <f>(B19*C19)+D19</f>
        <v>18.62</v>
      </c>
      <c r="F19" s="17"/>
      <c r="K19" s="19"/>
    </row>
    <row r="20" spans="1:11" ht="18" customHeight="1" x14ac:dyDescent="0.45">
      <c r="A20" s="13" t="s">
        <v>8</v>
      </c>
      <c r="B20" s="14"/>
      <c r="C20" s="15"/>
      <c r="D20" s="15">
        <v>3.41</v>
      </c>
      <c r="E20" s="16">
        <f>(B20*C20)+D20</f>
        <v>3.41</v>
      </c>
      <c r="F20" s="17"/>
      <c r="K20" s="19"/>
    </row>
    <row r="21" spans="1:11" ht="18" customHeight="1" x14ac:dyDescent="0.45">
      <c r="A21" s="13" t="s">
        <v>9</v>
      </c>
      <c r="B21" s="14">
        <f>75/15</f>
        <v>5</v>
      </c>
      <c r="C21" s="15">
        <v>15</v>
      </c>
      <c r="D21" s="15">
        <f>28.83+9.6</f>
        <v>38.43</v>
      </c>
      <c r="E21" s="16">
        <f>(B21*C21)+D21</f>
        <v>113.43</v>
      </c>
      <c r="F21" s="17"/>
      <c r="K21" s="19"/>
    </row>
    <row r="22" spans="1:11" ht="17.25" customHeight="1" x14ac:dyDescent="0.45">
      <c r="A22" s="13" t="s">
        <v>228</v>
      </c>
      <c r="B22" s="14"/>
      <c r="C22" s="15"/>
      <c r="D22" s="15">
        <v>19.899999999999999</v>
      </c>
      <c r="E22" s="16">
        <f>(B22*C22)+D22</f>
        <v>19.899999999999999</v>
      </c>
      <c r="F22" s="17"/>
      <c r="K22" s="19"/>
    </row>
    <row r="23" spans="1:11" ht="18" customHeight="1" x14ac:dyDescent="0.45">
      <c r="A23" s="13" t="s">
        <v>10</v>
      </c>
      <c r="B23" s="14">
        <v>6</v>
      </c>
      <c r="C23" s="15">
        <v>10</v>
      </c>
      <c r="D23" s="15">
        <v>4.25</v>
      </c>
      <c r="E23" s="16">
        <f>(B23*C23)+D23</f>
        <v>64.25</v>
      </c>
      <c r="F23" s="17"/>
      <c r="K23" s="19"/>
    </row>
    <row r="24" spans="1:11" ht="18" customHeight="1" x14ac:dyDescent="0.45">
      <c r="A24" s="13" t="s">
        <v>11</v>
      </c>
      <c r="B24" s="14">
        <v>1</v>
      </c>
      <c r="C24" s="15">
        <v>50</v>
      </c>
      <c r="D24" s="15">
        <v>18.739999999999998</v>
      </c>
      <c r="E24" s="16">
        <f>(B24*C24)+D24</f>
        <v>68.739999999999995</v>
      </c>
      <c r="F24" s="17"/>
      <c r="K24" s="19"/>
    </row>
    <row r="25" spans="1:11" ht="17.25" customHeight="1" x14ac:dyDescent="0.45">
      <c r="A25" s="13" t="s">
        <v>135</v>
      </c>
      <c r="B25" s="14"/>
      <c r="C25" s="15"/>
      <c r="D25" s="15">
        <f>23.9+14.89</f>
        <v>38.79</v>
      </c>
      <c r="E25" s="16">
        <f>(B25*C25)+D25</f>
        <v>38.79</v>
      </c>
      <c r="F25" s="17"/>
      <c r="K25" s="19"/>
    </row>
    <row r="26" spans="1:11" ht="18" customHeight="1" x14ac:dyDescent="0.45">
      <c r="A26" s="13" t="s">
        <v>139</v>
      </c>
      <c r="B26" s="14"/>
      <c r="C26" s="15"/>
      <c r="D26" s="15">
        <v>11.89</v>
      </c>
      <c r="E26" s="16">
        <f>(B26*C26)+D26</f>
        <v>11.89</v>
      </c>
      <c r="F26" s="17"/>
      <c r="K26" s="19"/>
    </row>
    <row r="27" spans="1:11" ht="18" customHeight="1" x14ac:dyDescent="0.45">
      <c r="A27" s="13" t="s">
        <v>211</v>
      </c>
      <c r="B27" s="14">
        <v>1</v>
      </c>
      <c r="C27" s="15">
        <v>25</v>
      </c>
      <c r="D27" s="15">
        <v>13.53</v>
      </c>
      <c r="E27" s="16">
        <f>(B27*C27)+D27</f>
        <v>38.53</v>
      </c>
      <c r="F27" s="17"/>
      <c r="K27" s="19"/>
    </row>
    <row r="28" spans="1:11" ht="18" customHeight="1" x14ac:dyDescent="0.45">
      <c r="A28" s="13" t="s">
        <v>256</v>
      </c>
      <c r="B28" s="14"/>
      <c r="C28" s="15"/>
      <c r="D28" s="15">
        <v>15.4</v>
      </c>
      <c r="E28" s="16">
        <f>(B28*C28)+D28</f>
        <v>15.4</v>
      </c>
      <c r="F28" s="17"/>
      <c r="K28" s="19"/>
    </row>
    <row r="29" spans="1:11" ht="18" customHeight="1" x14ac:dyDescent="0.45">
      <c r="A29" s="13" t="s">
        <v>269</v>
      </c>
      <c r="B29" s="14"/>
      <c r="C29" s="15"/>
      <c r="D29" s="15">
        <v>2.97</v>
      </c>
      <c r="E29" s="16">
        <f>(B29*C29)+D29</f>
        <v>2.97</v>
      </c>
      <c r="F29" s="17"/>
      <c r="K29" s="19"/>
    </row>
    <row r="30" spans="1:11" ht="17.25" customHeight="1" x14ac:dyDescent="0.45">
      <c r="A30" s="13" t="s">
        <v>131</v>
      </c>
      <c r="B30" s="14"/>
      <c r="C30" s="15"/>
      <c r="D30" s="15">
        <v>0.98</v>
      </c>
      <c r="E30" s="16">
        <f>(B30*C30)+D30</f>
        <v>0.98</v>
      </c>
      <c r="F30" s="17"/>
      <c r="K30" s="19"/>
    </row>
    <row r="31" spans="1:11" ht="18" customHeight="1" x14ac:dyDescent="0.45">
      <c r="A31" s="13" t="s">
        <v>13</v>
      </c>
      <c r="B31" s="14"/>
      <c r="C31" s="15"/>
      <c r="D31" s="15">
        <v>8.6999999999999993</v>
      </c>
      <c r="E31" s="16">
        <f>(B31*C31)+D31</f>
        <v>8.6999999999999993</v>
      </c>
      <c r="F31" s="17"/>
      <c r="K31" s="19"/>
    </row>
    <row r="32" spans="1:11" ht="18" customHeight="1" x14ac:dyDescent="0.45">
      <c r="A32" s="13" t="s">
        <v>12</v>
      </c>
      <c r="B32" s="14"/>
      <c r="C32" s="15"/>
      <c r="D32" s="15">
        <v>19.809999999999999</v>
      </c>
      <c r="E32" s="16">
        <f>(B32*C32)+D32</f>
        <v>19.809999999999999</v>
      </c>
      <c r="F32" s="17"/>
      <c r="K32" s="19"/>
    </row>
    <row r="33" spans="1:11" s="30" customFormat="1" ht="17.25" customHeight="1" x14ac:dyDescent="0.45">
      <c r="A33" s="26" t="s">
        <v>15</v>
      </c>
      <c r="B33" s="27"/>
      <c r="C33" s="28"/>
      <c r="D33" s="29">
        <v>11.13</v>
      </c>
      <c r="E33" s="16">
        <f>(B33*C33)+D33</f>
        <v>11.13</v>
      </c>
      <c r="F33" s="17"/>
      <c r="G33" s="25"/>
      <c r="K33" s="19"/>
    </row>
    <row r="34" spans="1:11" ht="18" customHeight="1" x14ac:dyDescent="0.45">
      <c r="A34" s="13" t="s">
        <v>16</v>
      </c>
      <c r="B34" s="14"/>
      <c r="C34" s="15"/>
      <c r="D34" s="15">
        <v>5.34</v>
      </c>
      <c r="E34" s="16">
        <f>(B34*C34)+D34</f>
        <v>5.34</v>
      </c>
      <c r="F34" s="17"/>
      <c r="K34" s="19"/>
    </row>
    <row r="35" spans="1:11" ht="18" customHeight="1" x14ac:dyDescent="0.45">
      <c r="A35" s="13" t="s">
        <v>18</v>
      </c>
      <c r="B35" s="14"/>
      <c r="C35" s="15"/>
      <c r="D35" s="15">
        <v>8.25</v>
      </c>
      <c r="E35" s="16">
        <f>(B35*C35)+D35</f>
        <v>8.25</v>
      </c>
      <c r="F35" s="17"/>
      <c r="G35" s="30"/>
      <c r="K35" s="19"/>
    </row>
    <row r="36" spans="1:11" ht="18" customHeight="1" x14ac:dyDescent="0.45">
      <c r="A36" s="13" t="s">
        <v>19</v>
      </c>
      <c r="B36" s="14"/>
      <c r="C36" s="15"/>
      <c r="D36" s="15">
        <v>9</v>
      </c>
      <c r="E36" s="16">
        <f>(B36*C36)+D36</f>
        <v>9</v>
      </c>
      <c r="F36" s="17"/>
      <c r="K36" s="19"/>
    </row>
    <row r="37" spans="1:11" ht="18" customHeight="1" x14ac:dyDescent="0.45">
      <c r="A37" s="13" t="s">
        <v>20</v>
      </c>
      <c r="B37" s="14">
        <f>3+1</f>
        <v>4</v>
      </c>
      <c r="C37" s="15">
        <v>25</v>
      </c>
      <c r="D37" s="15"/>
      <c r="E37" s="16">
        <f>(B37*C37)+D37</f>
        <v>100</v>
      </c>
      <c r="F37" s="17"/>
      <c r="K37" s="19"/>
    </row>
    <row r="38" spans="1:11" ht="18" customHeight="1" x14ac:dyDescent="0.45">
      <c r="A38" s="13" t="s">
        <v>210</v>
      </c>
      <c r="B38" s="14"/>
      <c r="C38" s="15"/>
      <c r="D38" s="15">
        <v>1.85</v>
      </c>
      <c r="E38" s="16">
        <f>(B38*C38)+D38</f>
        <v>1.85</v>
      </c>
      <c r="F38" s="17"/>
      <c r="K38" s="19"/>
    </row>
    <row r="39" spans="1:11" ht="18" customHeight="1" x14ac:dyDescent="0.45">
      <c r="A39" s="13" t="s">
        <v>243</v>
      </c>
      <c r="B39" s="14"/>
      <c r="C39" s="15"/>
      <c r="D39" s="15">
        <v>23.06</v>
      </c>
      <c r="E39" s="16">
        <f>(B39*C39)+D39</f>
        <v>23.06</v>
      </c>
      <c r="F39" s="17"/>
      <c r="K39" s="19"/>
    </row>
    <row r="40" spans="1:11" ht="18" customHeight="1" x14ac:dyDescent="0.45">
      <c r="A40" s="13" t="s">
        <v>17</v>
      </c>
      <c r="B40" s="14"/>
      <c r="C40" s="15"/>
      <c r="D40" s="15">
        <f>24.92-0.1</f>
        <v>24.82</v>
      </c>
      <c r="E40" s="16">
        <f>(B40*C40)+D40</f>
        <v>24.82</v>
      </c>
      <c r="F40" s="17"/>
      <c r="K40" s="19"/>
    </row>
    <row r="41" spans="1:11" ht="18" customHeight="1" x14ac:dyDescent="0.45">
      <c r="A41" s="13" t="s">
        <v>22</v>
      </c>
      <c r="B41" s="14"/>
      <c r="C41" s="15"/>
      <c r="D41" s="15">
        <v>1.72</v>
      </c>
      <c r="E41" s="16">
        <f>(B41*C41)+D41</f>
        <v>1.72</v>
      </c>
      <c r="F41" s="17"/>
      <c r="K41" s="19"/>
    </row>
    <row r="42" spans="1:11" ht="18" customHeight="1" x14ac:dyDescent="0.45">
      <c r="A42" s="13" t="s">
        <v>200</v>
      </c>
      <c r="B42" s="41">
        <v>1</v>
      </c>
      <c r="C42" s="42">
        <v>25</v>
      </c>
      <c r="D42" s="42"/>
      <c r="E42" s="16">
        <f>(B42*C42)+D42</f>
        <v>25</v>
      </c>
      <c r="F42" s="17"/>
      <c r="K42" s="19"/>
    </row>
    <row r="43" spans="1:11" ht="18" customHeight="1" x14ac:dyDescent="0.45">
      <c r="A43" s="13" t="s">
        <v>21</v>
      </c>
      <c r="B43" s="35"/>
      <c r="C43" s="29"/>
      <c r="D43" s="29">
        <v>0.06</v>
      </c>
      <c r="E43" s="16">
        <f>(B43*C43)+D43</f>
        <v>0.06</v>
      </c>
      <c r="F43" s="17"/>
    </row>
    <row r="44" spans="1:11" ht="18" customHeight="1" x14ac:dyDescent="0.45">
      <c r="A44" s="13" t="s">
        <v>23</v>
      </c>
      <c r="B44" s="14"/>
      <c r="C44" s="15"/>
      <c r="D44" s="15">
        <v>19.05</v>
      </c>
      <c r="E44" s="16">
        <f>(B44*C44)+D44</f>
        <v>19.05</v>
      </c>
      <c r="F44" s="17"/>
      <c r="K44" s="19"/>
    </row>
    <row r="45" spans="1:11" ht="18" customHeight="1" x14ac:dyDescent="0.45">
      <c r="A45" s="13" t="s">
        <v>196</v>
      </c>
      <c r="B45" s="14"/>
      <c r="C45" s="15"/>
      <c r="D45" s="15">
        <v>16.45</v>
      </c>
      <c r="E45" s="16">
        <f>(B45*C45)+D45</f>
        <v>16.45</v>
      </c>
      <c r="F45" s="17"/>
      <c r="K45" s="19"/>
    </row>
    <row r="46" spans="1:11" ht="18" customHeight="1" x14ac:dyDescent="0.45">
      <c r="A46" s="13" t="s">
        <v>24</v>
      </c>
      <c r="B46" s="14"/>
      <c r="C46" s="15"/>
      <c r="D46" s="15">
        <v>20.350000000000001</v>
      </c>
      <c r="E46" s="16">
        <f>(B46*C46)+D46</f>
        <v>20.350000000000001</v>
      </c>
      <c r="F46" s="17"/>
      <c r="K46" s="19"/>
    </row>
    <row r="47" spans="1:11" ht="18" customHeight="1" x14ac:dyDescent="0.45">
      <c r="A47" s="13" t="s">
        <v>25</v>
      </c>
      <c r="B47" s="14"/>
      <c r="C47" s="15"/>
      <c r="D47" s="15">
        <v>1.27</v>
      </c>
      <c r="E47" s="16">
        <f>(B47*C47)+D47</f>
        <v>1.27</v>
      </c>
      <c r="F47" s="17"/>
      <c r="K47" s="19"/>
    </row>
    <row r="48" spans="1:11" ht="17.25" customHeight="1" x14ac:dyDescent="0.45">
      <c r="A48" s="13" t="s">
        <v>27</v>
      </c>
      <c r="B48" s="14">
        <v>1</v>
      </c>
      <c r="C48" s="15">
        <v>25</v>
      </c>
      <c r="D48" s="15">
        <f>13.55+22.27</f>
        <v>35.82</v>
      </c>
      <c r="E48" s="16">
        <f>(B48*C48)+D48</f>
        <v>60.82</v>
      </c>
      <c r="F48" s="17"/>
      <c r="K48" s="19"/>
    </row>
    <row r="49" spans="1:11" ht="18" customHeight="1" x14ac:dyDescent="0.45">
      <c r="A49" s="13" t="s">
        <v>272</v>
      </c>
      <c r="B49" s="14">
        <v>3</v>
      </c>
      <c r="C49" s="15">
        <v>20</v>
      </c>
      <c r="D49" s="15">
        <v>2.04</v>
      </c>
      <c r="E49" s="16">
        <f>(B49*C49)+D49</f>
        <v>62.04</v>
      </c>
      <c r="F49" s="17"/>
      <c r="K49" s="19"/>
    </row>
    <row r="50" spans="1:11" ht="17.25" customHeight="1" x14ac:dyDescent="0.45">
      <c r="A50" s="13" t="s">
        <v>32</v>
      </c>
      <c r="B50" s="14">
        <v>1</v>
      </c>
      <c r="C50" s="15">
        <v>25</v>
      </c>
      <c r="D50" s="15">
        <f>24.32+22.77</f>
        <v>47.09</v>
      </c>
      <c r="E50" s="16">
        <f>(B50*C50)+D50</f>
        <v>72.09</v>
      </c>
      <c r="F50" s="17"/>
      <c r="K50" s="19"/>
    </row>
    <row r="51" spans="1:11" ht="17.25" customHeight="1" x14ac:dyDescent="0.45">
      <c r="A51" s="13" t="s">
        <v>231</v>
      </c>
      <c r="B51" s="14"/>
      <c r="C51" s="15"/>
      <c r="D51" s="15">
        <v>21.15</v>
      </c>
      <c r="E51" s="16">
        <f>(B51*C51)+D51</f>
        <v>21.15</v>
      </c>
      <c r="F51" s="17"/>
      <c r="K51" s="19"/>
    </row>
    <row r="52" spans="1:11" ht="18" customHeight="1" x14ac:dyDescent="0.45">
      <c r="A52" s="26" t="s">
        <v>268</v>
      </c>
      <c r="B52" s="14"/>
      <c r="C52" s="15"/>
      <c r="D52" s="15">
        <v>20.9</v>
      </c>
      <c r="E52" s="16">
        <f>(B52*C52)+D52</f>
        <v>20.9</v>
      </c>
      <c r="F52" s="17"/>
      <c r="K52" s="19"/>
    </row>
    <row r="53" spans="1:11" ht="18" customHeight="1" x14ac:dyDescent="0.45">
      <c r="A53" s="26" t="s">
        <v>271</v>
      </c>
      <c r="B53" s="14"/>
      <c r="C53" s="15"/>
      <c r="D53" s="15">
        <v>19.62</v>
      </c>
      <c r="E53" s="16">
        <f>(B53*C53)+D53</f>
        <v>19.62</v>
      </c>
      <c r="F53" s="17"/>
      <c r="K53" s="19"/>
    </row>
    <row r="54" spans="1:11" ht="20.25" customHeight="1" x14ac:dyDescent="0.45">
      <c r="A54" s="26" t="s">
        <v>34</v>
      </c>
      <c r="B54" s="14">
        <f>1120/40</f>
        <v>28</v>
      </c>
      <c r="C54" s="15">
        <v>40</v>
      </c>
      <c r="D54" s="15">
        <f>105.95+7</f>
        <v>112.95</v>
      </c>
      <c r="E54" s="16">
        <f>(B54*C54)+D54</f>
        <v>1232.95</v>
      </c>
      <c r="F54" s="17"/>
      <c r="K54" s="19"/>
    </row>
    <row r="55" spans="1:11" ht="19.5" customHeight="1" x14ac:dyDescent="0.45">
      <c r="A55" s="13" t="s">
        <v>264</v>
      </c>
      <c r="B55" s="14">
        <f>2200/25</f>
        <v>88</v>
      </c>
      <c r="C55" s="15">
        <v>25</v>
      </c>
      <c r="D55" s="15">
        <f>1837.44+28.63</f>
        <v>1866.0700000000002</v>
      </c>
      <c r="E55" s="16">
        <f>(B55*C55)+D55</f>
        <v>4066.07</v>
      </c>
      <c r="F55" s="17"/>
      <c r="K55" s="19"/>
    </row>
    <row r="56" spans="1:11" ht="19.5" customHeight="1" x14ac:dyDescent="0.45">
      <c r="A56" s="13" t="s">
        <v>234</v>
      </c>
      <c r="B56" s="14">
        <v>1</v>
      </c>
      <c r="C56" s="15">
        <v>25</v>
      </c>
      <c r="D56" s="15">
        <v>7.14</v>
      </c>
      <c r="E56" s="16">
        <f>(B56*C56)+D56</f>
        <v>32.14</v>
      </c>
      <c r="F56" s="17"/>
      <c r="K56" s="19"/>
    </row>
    <row r="57" spans="1:11" ht="18" customHeight="1" x14ac:dyDescent="0.45">
      <c r="A57" s="13" t="s">
        <v>38</v>
      </c>
      <c r="B57" s="14"/>
      <c r="C57" s="15"/>
      <c r="D57" s="15">
        <v>5.0999999999999996</v>
      </c>
      <c r="E57" s="16">
        <f>(B57*C57)+D57</f>
        <v>5.0999999999999996</v>
      </c>
      <c r="F57" s="17"/>
      <c r="K57" s="19"/>
    </row>
    <row r="58" spans="1:11" ht="19.5" customHeight="1" x14ac:dyDescent="0.45">
      <c r="A58" s="13" t="s">
        <v>39</v>
      </c>
      <c r="B58" s="14">
        <f>925/25</f>
        <v>37</v>
      </c>
      <c r="C58" s="15">
        <v>25</v>
      </c>
      <c r="D58" s="15">
        <f>26.74+102.88+145.83</f>
        <v>275.45000000000005</v>
      </c>
      <c r="E58" s="16">
        <f>(B58*C58)+D58</f>
        <v>1200.45</v>
      </c>
      <c r="F58" s="17"/>
      <c r="K58" s="19"/>
    </row>
    <row r="59" spans="1:11" ht="18" customHeight="1" x14ac:dyDescent="0.45">
      <c r="A59" s="13" t="s">
        <v>40</v>
      </c>
      <c r="B59" s="14"/>
      <c r="C59" s="15"/>
      <c r="D59" s="15">
        <f>15.74</f>
        <v>15.74</v>
      </c>
      <c r="E59" s="16">
        <f>(B59*C59)+D59</f>
        <v>15.74</v>
      </c>
      <c r="F59" s="17"/>
      <c r="K59" s="19"/>
    </row>
    <row r="60" spans="1:11" ht="18" customHeight="1" x14ac:dyDescent="0.45">
      <c r="A60" s="13" t="s">
        <v>266</v>
      </c>
      <c r="B60" s="14">
        <f>1700/20</f>
        <v>85</v>
      </c>
      <c r="C60" s="15">
        <v>20</v>
      </c>
      <c r="D60" s="15">
        <f>9.26+103.48+321.47</f>
        <v>434.21000000000004</v>
      </c>
      <c r="E60" s="16">
        <f>(B60*C60)+D60</f>
        <v>2134.21</v>
      </c>
      <c r="F60" s="17"/>
      <c r="K60" s="19"/>
    </row>
    <row r="61" spans="1:11" ht="18" customHeight="1" x14ac:dyDescent="0.45">
      <c r="A61" s="13" t="s">
        <v>230</v>
      </c>
      <c r="B61" s="14"/>
      <c r="C61" s="15"/>
      <c r="D61" s="15">
        <v>19.71</v>
      </c>
      <c r="E61" s="16">
        <f>(B61*C61)+D61</f>
        <v>19.71</v>
      </c>
      <c r="F61" s="17"/>
      <c r="K61" s="19"/>
    </row>
    <row r="62" spans="1:11" ht="18" customHeight="1" x14ac:dyDescent="0.45">
      <c r="A62" s="13" t="s">
        <v>246</v>
      </c>
      <c r="B62" s="14"/>
      <c r="C62" s="15"/>
      <c r="D62" s="15">
        <v>24</v>
      </c>
      <c r="E62" s="16">
        <f>(B62*C62)+D62</f>
        <v>24</v>
      </c>
      <c r="F62" s="17"/>
      <c r="K62" s="19"/>
    </row>
    <row r="63" spans="1:11" ht="18" customHeight="1" x14ac:dyDescent="0.45">
      <c r="A63" s="13" t="s">
        <v>193</v>
      </c>
      <c r="B63" s="14"/>
      <c r="C63" s="15"/>
      <c r="D63" s="15">
        <v>53</v>
      </c>
      <c r="E63" s="16">
        <f>(B63*C63)+D63</f>
        <v>53</v>
      </c>
      <c r="F63" s="17"/>
      <c r="K63" s="19"/>
    </row>
    <row r="64" spans="1:11" ht="18" customHeight="1" x14ac:dyDescent="0.45">
      <c r="A64" s="13" t="s">
        <v>41</v>
      </c>
      <c r="B64" s="14">
        <f>1420/20</f>
        <v>71</v>
      </c>
      <c r="C64" s="15">
        <v>20</v>
      </c>
      <c r="D64" s="15">
        <f>8.8+120</f>
        <v>128.80000000000001</v>
      </c>
      <c r="E64" s="16">
        <f>(B64*C64)+D64</f>
        <v>1548.8</v>
      </c>
      <c r="F64" s="17"/>
      <c r="K64" s="19"/>
    </row>
    <row r="65" spans="1:11" ht="18.75" customHeight="1" x14ac:dyDescent="0.45">
      <c r="A65" s="13" t="s">
        <v>42</v>
      </c>
      <c r="B65" s="14">
        <f>1280/20</f>
        <v>64</v>
      </c>
      <c r="C65" s="15">
        <v>20</v>
      </c>
      <c r="D65" s="15">
        <f>18.47+267.75</f>
        <v>286.22000000000003</v>
      </c>
      <c r="E65" s="16">
        <f>(B65*C65)+D65</f>
        <v>1566.22</v>
      </c>
      <c r="F65" s="17"/>
      <c r="K65" s="19"/>
    </row>
    <row r="66" spans="1:11" ht="18" customHeight="1" x14ac:dyDescent="0.45">
      <c r="A66" s="13" t="s">
        <v>43</v>
      </c>
      <c r="B66" s="14"/>
      <c r="C66" s="15"/>
      <c r="D66" s="15">
        <f>7.35+1235</f>
        <v>1242.3499999999999</v>
      </c>
      <c r="E66" s="16">
        <f>(B66*C66)+D66</f>
        <v>1242.3499999999999</v>
      </c>
      <c r="F66" s="17"/>
      <c r="K66" s="19"/>
    </row>
    <row r="67" spans="1:11" ht="16.5" customHeight="1" x14ac:dyDescent="0.45">
      <c r="A67" s="13" t="s">
        <v>276</v>
      </c>
      <c r="B67" s="14"/>
      <c r="C67" s="15"/>
      <c r="D67" s="15">
        <f>2207.94</f>
        <v>2207.94</v>
      </c>
      <c r="E67" s="16">
        <f>(B67*C67)+D67</f>
        <v>2207.94</v>
      </c>
      <c r="F67" s="17"/>
      <c r="K67" s="19"/>
    </row>
    <row r="68" spans="1:11" ht="17.25" customHeight="1" x14ac:dyDescent="0.45">
      <c r="A68" s="13" t="s">
        <v>45</v>
      </c>
      <c r="B68" s="14">
        <f>135/25</f>
        <v>5.4</v>
      </c>
      <c r="C68" s="15">
        <v>25</v>
      </c>
      <c r="D68" s="15">
        <v>9.17</v>
      </c>
      <c r="E68" s="16">
        <f>(B68*C68)+D68</f>
        <v>144.16999999999999</v>
      </c>
      <c r="F68" s="17"/>
      <c r="K68" s="19"/>
    </row>
    <row r="69" spans="1:11" ht="18" customHeight="1" x14ac:dyDescent="0.45">
      <c r="A69" s="13" t="s">
        <v>247</v>
      </c>
      <c r="B69" s="14">
        <f>40/20</f>
        <v>2</v>
      </c>
      <c r="C69" s="15">
        <v>20</v>
      </c>
      <c r="D69" s="15">
        <v>5.03</v>
      </c>
      <c r="E69" s="16">
        <f>(B69*C69)+D69</f>
        <v>45.03</v>
      </c>
      <c r="F69" s="17"/>
      <c r="K69" s="19"/>
    </row>
    <row r="70" spans="1:11" ht="18" customHeight="1" x14ac:dyDescent="0.45">
      <c r="A70" s="13" t="s">
        <v>47</v>
      </c>
      <c r="B70" s="14"/>
      <c r="C70" s="15"/>
      <c r="D70" s="15">
        <v>1.98</v>
      </c>
      <c r="E70" s="16">
        <f>(B70*C70)+D70</f>
        <v>1.98</v>
      </c>
      <c r="F70" s="17"/>
      <c r="K70" s="19"/>
    </row>
    <row r="71" spans="1:11" ht="18" customHeight="1" x14ac:dyDescent="0.45">
      <c r="A71" s="13" t="s">
        <v>48</v>
      </c>
      <c r="B71" s="14"/>
      <c r="C71" s="15"/>
      <c r="D71" s="15">
        <v>9.76</v>
      </c>
      <c r="E71" s="16">
        <f>(B71*C71)+D71</f>
        <v>9.76</v>
      </c>
      <c r="F71" s="17"/>
      <c r="H71" s="18"/>
      <c r="K71" s="19"/>
    </row>
    <row r="72" spans="1:11" s="18" customFormat="1" ht="18" customHeight="1" x14ac:dyDescent="0.45">
      <c r="A72" s="13" t="s">
        <v>49</v>
      </c>
      <c r="B72" s="14"/>
      <c r="C72" s="15"/>
      <c r="D72" s="15">
        <v>14.84</v>
      </c>
      <c r="E72" s="16">
        <f>(B72*C72)+D72</f>
        <v>14.84</v>
      </c>
      <c r="F72" s="17"/>
      <c r="G72" s="25"/>
      <c r="K72" s="19"/>
    </row>
    <row r="73" spans="1:11" s="18" customFormat="1" ht="18" customHeight="1" x14ac:dyDescent="0.45">
      <c r="A73" s="13" t="s">
        <v>50</v>
      </c>
      <c r="B73" s="14">
        <f>(75+450)/25</f>
        <v>21</v>
      </c>
      <c r="C73" s="15">
        <v>25</v>
      </c>
      <c r="D73" s="15">
        <f>20.24</f>
        <v>20.239999999999998</v>
      </c>
      <c r="E73" s="16">
        <f>(B73*C73)+D73</f>
        <v>545.24</v>
      </c>
      <c r="F73" s="17"/>
      <c r="K73" s="19"/>
    </row>
    <row r="74" spans="1:11" s="18" customFormat="1" ht="18" customHeight="1" x14ac:dyDescent="0.45">
      <c r="A74" s="13" t="s">
        <v>203</v>
      </c>
      <c r="B74" s="14"/>
      <c r="C74" s="15"/>
      <c r="D74" s="15">
        <v>13.26</v>
      </c>
      <c r="E74" s="16">
        <f>(B74*C74)+D74</f>
        <v>13.26</v>
      </c>
      <c r="F74" s="17"/>
      <c r="K74" s="19"/>
    </row>
    <row r="75" spans="1:11" s="18" customFormat="1" ht="18" customHeight="1" x14ac:dyDescent="0.45">
      <c r="A75" s="26" t="s">
        <v>204</v>
      </c>
      <c r="B75" s="14">
        <f>1140/20</f>
        <v>57</v>
      </c>
      <c r="C75" s="15">
        <v>20</v>
      </c>
      <c r="D75" s="15">
        <v>12.62</v>
      </c>
      <c r="E75" s="16">
        <f>(B75*C75)+D75</f>
        <v>1152.6199999999999</v>
      </c>
      <c r="F75" s="17"/>
      <c r="K75" s="19"/>
    </row>
    <row r="76" spans="1:11" s="18" customFormat="1" ht="18" customHeight="1" x14ac:dyDescent="0.45">
      <c r="A76" s="26" t="s">
        <v>54</v>
      </c>
      <c r="B76" s="14"/>
      <c r="C76" s="15"/>
      <c r="D76" s="15">
        <v>19.489999999999998</v>
      </c>
      <c r="E76" s="16">
        <f>(B76*C76)+D76</f>
        <v>19.489999999999998</v>
      </c>
      <c r="F76" s="17"/>
      <c r="K76" s="19"/>
    </row>
    <row r="77" spans="1:11" s="18" customFormat="1" ht="18" customHeight="1" x14ac:dyDescent="0.45">
      <c r="A77" s="13" t="s">
        <v>248</v>
      </c>
      <c r="B77" s="14">
        <f>1926/18</f>
        <v>107</v>
      </c>
      <c r="C77" s="15">
        <v>18</v>
      </c>
      <c r="D77" s="15">
        <f>6.89+754.08</f>
        <v>760.97</v>
      </c>
      <c r="E77" s="16">
        <f>(B77*C77)+D77</f>
        <v>2686.9700000000003</v>
      </c>
      <c r="F77" s="17"/>
      <c r="K77" s="19"/>
    </row>
    <row r="78" spans="1:11" s="18" customFormat="1" ht="18" customHeight="1" x14ac:dyDescent="0.45">
      <c r="A78" s="13" t="s">
        <v>55</v>
      </c>
      <c r="B78" s="14">
        <f>175/25</f>
        <v>7</v>
      </c>
      <c r="C78" s="15">
        <v>25</v>
      </c>
      <c r="D78" s="15"/>
      <c r="E78" s="16">
        <f>(B78*C78)+D78</f>
        <v>175</v>
      </c>
      <c r="F78" s="17"/>
      <c r="K78" s="19"/>
    </row>
    <row r="79" spans="1:11" s="18" customFormat="1" ht="18" customHeight="1" x14ac:dyDescent="0.45">
      <c r="A79" s="13" t="s">
        <v>265</v>
      </c>
      <c r="B79" s="14">
        <f>2540/20</f>
        <v>127</v>
      </c>
      <c r="C79" s="15">
        <v>20</v>
      </c>
      <c r="D79" s="15">
        <f>19.99</f>
        <v>19.989999999999998</v>
      </c>
      <c r="E79" s="16">
        <f>(B79*C79)+D79</f>
        <v>2559.9899999999998</v>
      </c>
      <c r="F79" s="17"/>
      <c r="K79" s="19"/>
    </row>
    <row r="80" spans="1:11" s="18" customFormat="1" x14ac:dyDescent="0.45">
      <c r="A80" s="13" t="s">
        <v>263</v>
      </c>
      <c r="B80" s="14"/>
      <c r="C80" s="15"/>
      <c r="D80" s="15">
        <v>6.78</v>
      </c>
      <c r="E80" s="16">
        <f>(B80*C80)+D80</f>
        <v>6.78</v>
      </c>
      <c r="F80" s="17"/>
      <c r="K80" s="19"/>
    </row>
    <row r="81" spans="1:11" s="18" customFormat="1" x14ac:dyDescent="0.45">
      <c r="A81" s="13" t="s">
        <v>194</v>
      </c>
      <c r="B81" s="14">
        <f>1125/25</f>
        <v>45</v>
      </c>
      <c r="C81" s="15">
        <v>25</v>
      </c>
      <c r="D81" s="15">
        <v>18.84</v>
      </c>
      <c r="E81" s="16">
        <f>(B81*C81)+D81</f>
        <v>1143.8399999999999</v>
      </c>
      <c r="F81" s="17"/>
      <c r="K81" s="19"/>
    </row>
    <row r="82" spans="1:11" s="18" customFormat="1" ht="18" customHeight="1" x14ac:dyDescent="0.45">
      <c r="A82" s="13" t="s">
        <v>148</v>
      </c>
      <c r="B82" s="14"/>
      <c r="C82" s="15"/>
      <c r="D82" s="15">
        <f>3.86-1.65-1</f>
        <v>1.21</v>
      </c>
      <c r="E82" s="16">
        <f>(B82*C82)+D82</f>
        <v>1.21</v>
      </c>
      <c r="F82" s="17"/>
      <c r="K82" s="19"/>
    </row>
    <row r="83" spans="1:11" s="18" customFormat="1" ht="18" customHeight="1" x14ac:dyDescent="0.45">
      <c r="A83" s="13" t="s">
        <v>221</v>
      </c>
      <c r="B83" s="14"/>
      <c r="C83" s="15"/>
      <c r="D83" s="15">
        <v>1095.69</v>
      </c>
      <c r="E83" s="16">
        <f>(B83*C83)+D83</f>
        <v>1095.69</v>
      </c>
      <c r="F83" s="17"/>
      <c r="K83" s="19"/>
    </row>
    <row r="84" spans="1:11" s="18" customFormat="1" ht="18" customHeight="1" x14ac:dyDescent="0.45">
      <c r="A84" s="13" t="s">
        <v>267</v>
      </c>
      <c r="B84" s="14"/>
      <c r="C84" s="15"/>
      <c r="D84" s="15">
        <v>23.68</v>
      </c>
      <c r="E84" s="16">
        <f>(B84*C84)+D84</f>
        <v>23.68</v>
      </c>
      <c r="F84" s="17"/>
      <c r="K84" s="19"/>
    </row>
    <row r="85" spans="1:11" ht="18" customHeight="1" x14ac:dyDescent="0.45">
      <c r="A85" s="13" t="s">
        <v>57</v>
      </c>
      <c r="B85" s="14"/>
      <c r="C85" s="15"/>
      <c r="D85" s="15">
        <v>7.47</v>
      </c>
      <c r="E85" s="16">
        <f>(B85*C85)+D85</f>
        <v>7.47</v>
      </c>
      <c r="F85" s="17"/>
      <c r="G85" s="18"/>
      <c r="K85" s="19"/>
    </row>
    <row r="86" spans="1:11" ht="18" customHeight="1" x14ac:dyDescent="0.45">
      <c r="A86" s="13" t="s">
        <v>58</v>
      </c>
      <c r="B86" s="14"/>
      <c r="C86" s="15"/>
      <c r="D86" s="15">
        <v>4.55</v>
      </c>
      <c r="E86" s="16">
        <f>(B86*C86)+D86</f>
        <v>4.55</v>
      </c>
      <c r="F86" s="17"/>
      <c r="G86" s="18"/>
      <c r="K86" s="19"/>
    </row>
    <row r="87" spans="1:11" ht="18" customHeight="1" x14ac:dyDescent="0.45">
      <c r="A87" s="13" t="s">
        <v>59</v>
      </c>
      <c r="B87" s="14"/>
      <c r="C87" s="15"/>
      <c r="D87" s="15">
        <v>1.71</v>
      </c>
      <c r="E87" s="16">
        <f>(B87*C87)+D87</f>
        <v>1.71</v>
      </c>
      <c r="F87" s="17"/>
      <c r="K87" s="19"/>
    </row>
    <row r="88" spans="1:11" ht="18" customHeight="1" x14ac:dyDescent="0.45">
      <c r="A88" s="13" t="s">
        <v>278</v>
      </c>
      <c r="B88" s="14"/>
      <c r="C88" s="15"/>
      <c r="D88" s="15">
        <v>9.9</v>
      </c>
      <c r="E88" s="16">
        <f>(B88*C88)+D88</f>
        <v>9.9</v>
      </c>
      <c r="F88" s="17"/>
      <c r="K88" s="19"/>
    </row>
    <row r="89" spans="1:11" ht="18" customHeight="1" x14ac:dyDescent="0.45">
      <c r="A89" s="13" t="s">
        <v>222</v>
      </c>
      <c r="B89" s="14">
        <f>125/25</f>
        <v>5</v>
      </c>
      <c r="C89" s="15">
        <v>25</v>
      </c>
      <c r="D89" s="15">
        <v>22.68</v>
      </c>
      <c r="E89" s="16">
        <f>(B89*C89)+D89</f>
        <v>147.68</v>
      </c>
      <c r="F89" s="17"/>
      <c r="K89" s="19"/>
    </row>
    <row r="90" spans="1:11" x14ac:dyDescent="0.45">
      <c r="A90" s="13" t="s">
        <v>60</v>
      </c>
      <c r="B90" s="14">
        <v>4</v>
      </c>
      <c r="C90" s="15">
        <v>20</v>
      </c>
      <c r="D90" s="15">
        <v>10.43</v>
      </c>
      <c r="E90" s="16">
        <f>(B90*C90)+D90</f>
        <v>90.43</v>
      </c>
      <c r="F90" s="17"/>
      <c r="K90" s="19"/>
    </row>
    <row r="91" spans="1:11" x14ac:dyDescent="0.45">
      <c r="A91" s="13" t="s">
        <v>61</v>
      </c>
      <c r="B91" s="14">
        <f>1+5</f>
        <v>6</v>
      </c>
      <c r="C91" s="15">
        <v>10</v>
      </c>
      <c r="D91" s="15">
        <f>4.51</f>
        <v>4.51</v>
      </c>
      <c r="E91" s="16">
        <f>(B91*C91)+D91</f>
        <v>64.510000000000005</v>
      </c>
      <c r="F91" s="17"/>
      <c r="K91" s="19"/>
    </row>
    <row r="92" spans="1:11" ht="18" customHeight="1" x14ac:dyDescent="0.45">
      <c r="A92" s="13" t="s">
        <v>62</v>
      </c>
      <c r="B92" s="14"/>
      <c r="C92" s="15"/>
      <c r="D92" s="15">
        <f>6.18+9.74</f>
        <v>15.92</v>
      </c>
      <c r="E92" s="16">
        <f>(B92*C92)+D92</f>
        <v>15.92</v>
      </c>
      <c r="F92" s="17"/>
      <c r="K92" s="19"/>
    </row>
    <row r="93" spans="1:11" ht="18" customHeight="1" x14ac:dyDescent="0.45">
      <c r="A93" s="13" t="s">
        <v>279</v>
      </c>
      <c r="B93" s="14">
        <f>75/25</f>
        <v>3</v>
      </c>
      <c r="C93" s="15">
        <v>25</v>
      </c>
      <c r="D93" s="15">
        <f>0.38</f>
        <v>0.38</v>
      </c>
      <c r="E93" s="16">
        <f>(B93*C93)+D93</f>
        <v>75.38</v>
      </c>
      <c r="F93" s="17"/>
      <c r="K93" s="19"/>
    </row>
    <row r="94" spans="1:11" ht="18" customHeight="1" x14ac:dyDescent="0.45">
      <c r="A94" s="13" t="s">
        <v>293</v>
      </c>
      <c r="B94" s="14">
        <v>8</v>
      </c>
      <c r="C94" s="15">
        <v>25</v>
      </c>
      <c r="D94" s="15"/>
      <c r="E94" s="16">
        <f>(B94*C94)+D94</f>
        <v>200</v>
      </c>
      <c r="F94" s="17"/>
      <c r="K94" s="19"/>
    </row>
    <row r="95" spans="1:11" ht="18" customHeight="1" x14ac:dyDescent="0.45">
      <c r="A95" s="13" t="s">
        <v>64</v>
      </c>
      <c r="B95" s="14">
        <f>100/25</f>
        <v>4</v>
      </c>
      <c r="C95" s="15">
        <v>25</v>
      </c>
      <c r="D95" s="15">
        <f>5.36</f>
        <v>5.36</v>
      </c>
      <c r="E95" s="16">
        <f>(B95*C95)+D95</f>
        <v>105.36</v>
      </c>
      <c r="F95" s="17"/>
      <c r="K95" s="19"/>
    </row>
    <row r="96" spans="1:11" ht="18" customHeight="1" x14ac:dyDescent="0.45">
      <c r="A96" s="13" t="s">
        <v>65</v>
      </c>
      <c r="B96" s="14">
        <f>150/25</f>
        <v>6</v>
      </c>
      <c r="C96" s="15">
        <v>25</v>
      </c>
      <c r="D96" s="15">
        <f>11.59</f>
        <v>11.59</v>
      </c>
      <c r="E96" s="16">
        <f>(B96*C96)+D96</f>
        <v>161.59</v>
      </c>
      <c r="F96" s="17"/>
      <c r="K96" s="19"/>
    </row>
    <row r="97" spans="1:11" ht="18" customHeight="1" x14ac:dyDescent="0.45">
      <c r="A97" s="13" t="s">
        <v>66</v>
      </c>
      <c r="B97" s="14">
        <f>(50+100)/25</f>
        <v>6</v>
      </c>
      <c r="C97" s="15">
        <v>25</v>
      </c>
      <c r="D97" s="15">
        <v>19.23</v>
      </c>
      <c r="E97" s="16">
        <f>(B97*C97)+D97</f>
        <v>169.23</v>
      </c>
      <c r="F97" s="17"/>
      <c r="K97" s="19"/>
    </row>
    <row r="98" spans="1:11" ht="18" customHeight="1" x14ac:dyDescent="0.45">
      <c r="A98" s="13" t="s">
        <v>67</v>
      </c>
      <c r="B98" s="14"/>
      <c r="C98" s="15"/>
      <c r="D98" s="15">
        <f>15.31</f>
        <v>15.31</v>
      </c>
      <c r="E98" s="16">
        <f>(B98*C98)+D98</f>
        <v>15.31</v>
      </c>
      <c r="F98" s="17"/>
      <c r="H98" s="18"/>
      <c r="K98" s="19"/>
    </row>
    <row r="99" spans="1:11" s="18" customFormat="1" ht="18" customHeight="1" x14ac:dyDescent="0.45">
      <c r="A99" s="13" t="s">
        <v>68</v>
      </c>
      <c r="B99" s="14"/>
      <c r="C99" s="15"/>
      <c r="D99" s="15">
        <v>9.82</v>
      </c>
      <c r="E99" s="16">
        <f>(B99*C99)+D99</f>
        <v>9.82</v>
      </c>
      <c r="F99" s="17"/>
      <c r="G99" s="25"/>
      <c r="K99" s="19"/>
    </row>
    <row r="100" spans="1:11" s="18" customFormat="1" ht="18" customHeight="1" x14ac:dyDescent="0.45">
      <c r="A100" s="13" t="s">
        <v>69</v>
      </c>
      <c r="B100" s="14"/>
      <c r="C100" s="15"/>
      <c r="D100" s="15">
        <v>9.1</v>
      </c>
      <c r="E100" s="16">
        <f>(B100*C100)+D100</f>
        <v>9.1</v>
      </c>
      <c r="F100" s="17"/>
      <c r="K100" s="19"/>
    </row>
    <row r="101" spans="1:11" s="18" customFormat="1" ht="18" customHeight="1" x14ac:dyDescent="0.45">
      <c r="A101" s="13" t="s">
        <v>71</v>
      </c>
      <c r="B101" s="14"/>
      <c r="C101" s="15"/>
      <c r="D101" s="15">
        <v>32.770000000000003</v>
      </c>
      <c r="E101" s="16">
        <f>(B101*C101)+D101</f>
        <v>32.770000000000003</v>
      </c>
      <c r="F101" s="17"/>
      <c r="K101" s="19"/>
    </row>
    <row r="102" spans="1:11" s="18" customFormat="1" ht="18" customHeight="1" x14ac:dyDescent="0.45">
      <c r="A102" s="13" t="s">
        <v>74</v>
      </c>
      <c r="B102" s="14"/>
      <c r="C102" s="15"/>
      <c r="D102" s="15">
        <v>21.39</v>
      </c>
      <c r="E102" s="16">
        <f>(B102*C102)+D102</f>
        <v>21.39</v>
      </c>
      <c r="F102" s="17"/>
      <c r="K102" s="19"/>
    </row>
    <row r="103" spans="1:11" s="18" customFormat="1" ht="18" customHeight="1" x14ac:dyDescent="0.45">
      <c r="A103" s="13" t="s">
        <v>78</v>
      </c>
      <c r="B103" s="14"/>
      <c r="C103" s="15"/>
      <c r="D103" s="15">
        <v>15</v>
      </c>
      <c r="E103" s="16">
        <f>(B103*C103)+D103</f>
        <v>15</v>
      </c>
      <c r="F103" s="17"/>
      <c r="K103" s="19"/>
    </row>
    <row r="104" spans="1:11" s="18" customFormat="1" ht="18" customHeight="1" x14ac:dyDescent="0.45">
      <c r="A104" s="13" t="s">
        <v>254</v>
      </c>
      <c r="B104" s="14"/>
      <c r="C104" s="15"/>
      <c r="D104" s="15">
        <f>23.73</f>
        <v>23.73</v>
      </c>
      <c r="E104" s="16">
        <f>(B104*C104)+D104</f>
        <v>23.73</v>
      </c>
      <c r="F104" s="17"/>
      <c r="K104" s="19"/>
    </row>
    <row r="105" spans="1:11" s="18" customFormat="1" ht="18" customHeight="1" x14ac:dyDescent="0.45">
      <c r="A105" s="13" t="s">
        <v>273</v>
      </c>
      <c r="B105" s="14">
        <f>180/20</f>
        <v>9</v>
      </c>
      <c r="C105" s="15">
        <v>20</v>
      </c>
      <c r="D105" s="15">
        <v>2.02</v>
      </c>
      <c r="E105" s="16">
        <f>(B105*C105)+D105</f>
        <v>182.02</v>
      </c>
      <c r="F105" s="17"/>
      <c r="K105" s="19"/>
    </row>
    <row r="106" spans="1:11" s="18" customFormat="1" ht="18" customHeight="1" x14ac:dyDescent="0.45">
      <c r="A106" s="13" t="s">
        <v>147</v>
      </c>
      <c r="B106" s="14">
        <f>(175)/25</f>
        <v>7</v>
      </c>
      <c r="C106" s="15">
        <v>25</v>
      </c>
      <c r="D106" s="15">
        <f>9.29</f>
        <v>9.2899999999999991</v>
      </c>
      <c r="E106" s="16">
        <f>(B106*C106)+D106</f>
        <v>184.29</v>
      </c>
      <c r="F106" s="17"/>
      <c r="K106" s="19"/>
    </row>
    <row r="107" spans="1:11" s="18" customFormat="1" ht="18" customHeight="1" x14ac:dyDescent="0.45">
      <c r="A107" s="13" t="s">
        <v>277</v>
      </c>
      <c r="B107" s="14">
        <f>325/25</f>
        <v>13</v>
      </c>
      <c r="C107" s="15">
        <v>25</v>
      </c>
      <c r="D107" s="15">
        <f>16.87+550</f>
        <v>566.87</v>
      </c>
      <c r="E107" s="16">
        <f>(B107*C107)+D107</f>
        <v>891.87</v>
      </c>
      <c r="F107" s="17"/>
      <c r="K107" s="19"/>
    </row>
    <row r="108" spans="1:11" s="18" customFormat="1" ht="18" customHeight="1" x14ac:dyDescent="0.45">
      <c r="A108" s="13" t="s">
        <v>262</v>
      </c>
      <c r="B108" s="14">
        <f>2900/20</f>
        <v>145</v>
      </c>
      <c r="C108" s="15">
        <v>20</v>
      </c>
      <c r="D108" s="15">
        <v>2.92</v>
      </c>
      <c r="E108" s="16">
        <f>(B108*C108)+D108</f>
        <v>2902.92</v>
      </c>
      <c r="F108" s="17"/>
      <c r="K108" s="19"/>
    </row>
    <row r="109" spans="1:11" s="18" customFormat="1" ht="17.25" customHeight="1" x14ac:dyDescent="0.45">
      <c r="A109" s="13" t="s">
        <v>290</v>
      </c>
      <c r="B109" s="14">
        <f>1000/25</f>
        <v>40</v>
      </c>
      <c r="C109" s="15">
        <v>25</v>
      </c>
      <c r="D109" s="15"/>
      <c r="E109" s="16">
        <f>(B109*C109)+D109</f>
        <v>1000</v>
      </c>
      <c r="F109" s="17"/>
      <c r="K109" s="19"/>
    </row>
    <row r="110" spans="1:11" s="18" customFormat="1" ht="18" customHeight="1" x14ac:dyDescent="0.45">
      <c r="A110" s="13" t="s">
        <v>291</v>
      </c>
      <c r="B110" s="14">
        <f>820/20</f>
        <v>41</v>
      </c>
      <c r="C110" s="15">
        <v>20</v>
      </c>
      <c r="D110" s="15">
        <v>15.13</v>
      </c>
      <c r="E110" s="16">
        <f>(B110*C110)+D110</f>
        <v>835.13</v>
      </c>
      <c r="F110" s="17"/>
      <c r="K110" s="19"/>
    </row>
    <row r="111" spans="1:11" s="18" customFormat="1" ht="18" customHeight="1" x14ac:dyDescent="0.45">
      <c r="A111" s="13" t="s">
        <v>255</v>
      </c>
      <c r="B111" s="14">
        <f>100/20</f>
        <v>5</v>
      </c>
      <c r="C111" s="15">
        <v>20</v>
      </c>
      <c r="D111" s="15"/>
      <c r="E111" s="16">
        <f>(B111*C111)+D111</f>
        <v>100</v>
      </c>
      <c r="F111" s="17"/>
      <c r="K111" s="19"/>
    </row>
    <row r="112" spans="1:11" s="18" customFormat="1" ht="18" customHeight="1" x14ac:dyDescent="0.45">
      <c r="A112" s="13" t="s">
        <v>134</v>
      </c>
      <c r="B112" s="14"/>
      <c r="C112" s="15"/>
      <c r="D112" s="15">
        <f>31.75</f>
        <v>31.75</v>
      </c>
      <c r="E112" s="16">
        <f>(B112*C112)+D112</f>
        <v>31.75</v>
      </c>
      <c r="F112" s="17"/>
      <c r="K112" s="19"/>
    </row>
    <row r="113" spans="1:11" s="18" customFormat="1" ht="18" customHeight="1" x14ac:dyDescent="0.45">
      <c r="A113" s="13" t="s">
        <v>257</v>
      </c>
      <c r="B113" s="14">
        <f>360/20</f>
        <v>18</v>
      </c>
      <c r="C113" s="15">
        <v>20</v>
      </c>
      <c r="D113" s="15">
        <f>1.32</f>
        <v>1.32</v>
      </c>
      <c r="E113" s="16">
        <f>(B113*C113)+D113</f>
        <v>361.32</v>
      </c>
      <c r="F113" s="17"/>
      <c r="K113" s="19"/>
    </row>
    <row r="114" spans="1:11" s="18" customFormat="1" ht="18" customHeight="1" x14ac:dyDescent="0.45">
      <c r="A114" s="13" t="s">
        <v>259</v>
      </c>
      <c r="B114" s="14">
        <f>50/25</f>
        <v>2</v>
      </c>
      <c r="C114" s="15">
        <v>25</v>
      </c>
      <c r="D114" s="15">
        <v>13.05</v>
      </c>
      <c r="E114" s="16">
        <f>(B114*C114)+D114</f>
        <v>63.05</v>
      </c>
      <c r="F114" s="17"/>
      <c r="K114" s="19"/>
    </row>
    <row r="115" spans="1:11" s="18" customFormat="1" ht="18" customHeight="1" x14ac:dyDescent="0.45">
      <c r="A115" s="13" t="s">
        <v>283</v>
      </c>
      <c r="B115" s="14"/>
      <c r="C115" s="15"/>
      <c r="D115" s="15">
        <v>21.97</v>
      </c>
      <c r="E115" s="16">
        <f>(B115*C115)+D115</f>
        <v>21.97</v>
      </c>
      <c r="F115" s="17"/>
      <c r="K115" s="19"/>
    </row>
    <row r="116" spans="1:11" s="18" customFormat="1" ht="18" customHeight="1" x14ac:dyDescent="0.45">
      <c r="A116" s="13" t="s">
        <v>96</v>
      </c>
      <c r="B116" s="14"/>
      <c r="C116" s="15"/>
      <c r="D116" s="15">
        <v>22.86</v>
      </c>
      <c r="E116" s="16">
        <f>(B116*C116)+D116</f>
        <v>22.86</v>
      </c>
      <c r="F116" s="17"/>
      <c r="K116" s="19"/>
    </row>
    <row r="117" spans="1:11" s="18" customFormat="1" ht="18" customHeight="1" x14ac:dyDescent="0.45">
      <c r="A117" s="13" t="s">
        <v>97</v>
      </c>
      <c r="B117" s="14"/>
      <c r="C117" s="15"/>
      <c r="D117" s="15">
        <v>0.16</v>
      </c>
      <c r="E117" s="16">
        <f>(B117*C117)+D117</f>
        <v>0.16</v>
      </c>
      <c r="F117" s="17"/>
      <c r="K117" s="19"/>
    </row>
    <row r="118" spans="1:11" s="18" customFormat="1" ht="18" customHeight="1" x14ac:dyDescent="0.45">
      <c r="A118" s="13" t="s">
        <v>98</v>
      </c>
      <c r="B118" s="14"/>
      <c r="C118" s="15"/>
      <c r="D118" s="15">
        <v>8.66</v>
      </c>
      <c r="E118" s="16">
        <f>(B118*C118)+D118</f>
        <v>8.66</v>
      </c>
      <c r="F118" s="17"/>
      <c r="K118" s="19"/>
    </row>
    <row r="119" spans="1:11" s="18" customFormat="1" ht="18" customHeight="1" x14ac:dyDescent="0.45">
      <c r="A119" s="13" t="s">
        <v>99</v>
      </c>
      <c r="B119" s="14">
        <v>1</v>
      </c>
      <c r="C119" s="15">
        <v>25</v>
      </c>
      <c r="D119" s="15">
        <v>8.18</v>
      </c>
      <c r="E119" s="16">
        <f>(B119*C119)+D119</f>
        <v>33.18</v>
      </c>
      <c r="F119" s="17"/>
      <c r="K119" s="19"/>
    </row>
    <row r="120" spans="1:11" s="18" customFormat="1" ht="18" customHeight="1" x14ac:dyDescent="0.45">
      <c r="A120" s="13" t="s">
        <v>245</v>
      </c>
      <c r="B120" s="14">
        <f>40/10</f>
        <v>4</v>
      </c>
      <c r="C120" s="15">
        <v>10</v>
      </c>
      <c r="D120" s="15">
        <v>4.2300000000000004</v>
      </c>
      <c r="E120" s="16">
        <f>(B120*C120)+D120</f>
        <v>44.230000000000004</v>
      </c>
      <c r="F120" s="17"/>
      <c r="K120" s="19"/>
    </row>
    <row r="121" spans="1:11" s="18" customFormat="1" ht="18" customHeight="1" x14ac:dyDescent="0.45">
      <c r="A121" s="13" t="s">
        <v>101</v>
      </c>
      <c r="B121" s="14"/>
      <c r="C121" s="15"/>
      <c r="D121" s="15">
        <v>15.2</v>
      </c>
      <c r="E121" s="16">
        <f>(B121*C121)+D121</f>
        <v>15.2</v>
      </c>
      <c r="F121" s="17"/>
      <c r="K121" s="19"/>
    </row>
    <row r="122" spans="1:11" s="18" customFormat="1" ht="20.25" customHeight="1" x14ac:dyDescent="0.45">
      <c r="A122" s="13" t="s">
        <v>289</v>
      </c>
      <c r="B122" s="14">
        <f>(75+75)/25</f>
        <v>6</v>
      </c>
      <c r="C122" s="15">
        <v>25</v>
      </c>
      <c r="D122" s="15">
        <f>12.12</f>
        <v>12.12</v>
      </c>
      <c r="E122" s="16">
        <f>(B122*C122)+D122</f>
        <v>162.12</v>
      </c>
      <c r="F122" s="17"/>
      <c r="K122" s="19"/>
    </row>
    <row r="123" spans="1:11" s="18" customFormat="1" ht="18" customHeight="1" x14ac:dyDescent="0.45">
      <c r="A123" s="13" t="s">
        <v>138</v>
      </c>
      <c r="B123" s="14">
        <v>2</v>
      </c>
      <c r="C123" s="15">
        <v>20</v>
      </c>
      <c r="D123" s="15">
        <v>14.51</v>
      </c>
      <c r="E123" s="16">
        <f>(B123*C123)+D123</f>
        <v>54.51</v>
      </c>
      <c r="F123" s="17"/>
      <c r="K123" s="19"/>
    </row>
    <row r="124" spans="1:11" s="18" customFormat="1" ht="18" customHeight="1" x14ac:dyDescent="0.45">
      <c r="A124" s="13" t="s">
        <v>195</v>
      </c>
      <c r="B124" s="14"/>
      <c r="C124" s="15"/>
      <c r="D124" s="15">
        <v>12.29</v>
      </c>
      <c r="E124" s="16">
        <f>(B124*C124)+D124</f>
        <v>12.29</v>
      </c>
      <c r="F124" s="17"/>
      <c r="K124" s="19"/>
    </row>
    <row r="125" spans="1:11" s="18" customFormat="1" ht="18" customHeight="1" x14ac:dyDescent="0.45">
      <c r="A125" s="13" t="s">
        <v>197</v>
      </c>
      <c r="B125" s="14">
        <v>5</v>
      </c>
      <c r="C125" s="15">
        <v>10</v>
      </c>
      <c r="D125" s="15">
        <v>1.07</v>
      </c>
      <c r="E125" s="16">
        <f>(B125*C125)+D125</f>
        <v>51.07</v>
      </c>
      <c r="F125" s="17"/>
      <c r="K125" s="19"/>
    </row>
    <row r="126" spans="1:11" s="18" customFormat="1" ht="18" customHeight="1" x14ac:dyDescent="0.45">
      <c r="A126" s="13" t="s">
        <v>261</v>
      </c>
      <c r="B126" s="14">
        <f>80/10</f>
        <v>8</v>
      </c>
      <c r="C126" s="15">
        <v>10</v>
      </c>
      <c r="D126" s="15">
        <f>123.66</f>
        <v>123.66</v>
      </c>
      <c r="E126" s="16">
        <f>(B126*C126)+D126</f>
        <v>203.66</v>
      </c>
      <c r="F126" s="17"/>
      <c r="K126" s="19"/>
    </row>
    <row r="127" spans="1:11" s="18" customFormat="1" ht="18" customHeight="1" x14ac:dyDescent="0.45">
      <c r="A127" s="13" t="s">
        <v>82</v>
      </c>
      <c r="B127" s="14"/>
      <c r="C127" s="15"/>
      <c r="D127" s="15">
        <v>22.26</v>
      </c>
      <c r="E127" s="16">
        <f>(B127*C127)+D127</f>
        <v>22.26</v>
      </c>
      <c r="F127" s="17"/>
      <c r="K127" s="19"/>
    </row>
    <row r="128" spans="1:11" s="18" customFormat="1" ht="18" customHeight="1" x14ac:dyDescent="0.45">
      <c r="A128" s="13" t="s">
        <v>88</v>
      </c>
      <c r="B128" s="14"/>
      <c r="C128" s="15"/>
      <c r="D128" s="15">
        <v>4.08</v>
      </c>
      <c r="E128" s="16">
        <f>(B128*C128)+D128</f>
        <v>4.08</v>
      </c>
      <c r="F128" s="17"/>
      <c r="K128" s="19"/>
    </row>
    <row r="129" spans="1:11" s="18" customFormat="1" ht="18" customHeight="1" x14ac:dyDescent="0.45">
      <c r="A129" s="13" t="s">
        <v>89</v>
      </c>
      <c r="B129" s="14"/>
      <c r="C129" s="15"/>
      <c r="D129" s="15">
        <v>17.52</v>
      </c>
      <c r="E129" s="16">
        <f>(B129*C129)+D129</f>
        <v>17.52</v>
      </c>
      <c r="F129" s="17"/>
      <c r="K129" s="19"/>
    </row>
    <row r="130" spans="1:11" s="18" customFormat="1" ht="18" customHeight="1" x14ac:dyDescent="0.45">
      <c r="A130" s="13" t="s">
        <v>90</v>
      </c>
      <c r="B130" s="14"/>
      <c r="C130" s="15"/>
      <c r="D130" s="15">
        <v>7.44</v>
      </c>
      <c r="E130" s="16">
        <f>(B130*C130)+D130</f>
        <v>7.44</v>
      </c>
      <c r="F130" s="17"/>
      <c r="K130" s="19"/>
    </row>
    <row r="131" spans="1:11" s="18" customFormat="1" ht="18" customHeight="1" x14ac:dyDescent="0.45">
      <c r="A131" s="13" t="s">
        <v>92</v>
      </c>
      <c r="B131" s="14"/>
      <c r="C131" s="15"/>
      <c r="D131" s="15">
        <v>3.68</v>
      </c>
      <c r="E131" s="16">
        <f>(B131*C131)+D131</f>
        <v>3.68</v>
      </c>
      <c r="F131" s="17"/>
      <c r="K131" s="19"/>
    </row>
    <row r="132" spans="1:11" s="18" customFormat="1" ht="18" customHeight="1" x14ac:dyDescent="0.45">
      <c r="A132" s="13" t="s">
        <v>93</v>
      </c>
      <c r="B132" s="14">
        <v>2</v>
      </c>
      <c r="C132" s="15">
        <v>25</v>
      </c>
      <c r="D132" s="15">
        <v>2.99</v>
      </c>
      <c r="E132" s="16">
        <f>(B132*C132)+D132</f>
        <v>52.99</v>
      </c>
      <c r="F132" s="17"/>
      <c r="K132" s="19"/>
    </row>
    <row r="133" spans="1:11" s="18" customFormat="1" ht="18" customHeight="1" x14ac:dyDescent="0.45">
      <c r="A133" s="13" t="s">
        <v>207</v>
      </c>
      <c r="B133" s="14">
        <f>75/25</f>
        <v>3</v>
      </c>
      <c r="C133" s="15">
        <v>25</v>
      </c>
      <c r="D133" s="15">
        <f>16.63+14.44</f>
        <v>31.07</v>
      </c>
      <c r="E133" s="16">
        <f>(B133*C133)+D133</f>
        <v>106.07</v>
      </c>
      <c r="F133" s="17"/>
      <c r="K133" s="19"/>
    </row>
    <row r="134" spans="1:11" s="18" customFormat="1" ht="18" customHeight="1" x14ac:dyDescent="0.45">
      <c r="A134" s="13" t="s">
        <v>205</v>
      </c>
      <c r="B134" s="14"/>
      <c r="C134" s="15"/>
      <c r="D134" s="15">
        <v>272.35000000000002</v>
      </c>
      <c r="E134" s="16">
        <f>(B134*C134)+D134</f>
        <v>272.35000000000002</v>
      </c>
      <c r="F134" s="17"/>
      <c r="K134" s="19"/>
    </row>
    <row r="135" spans="1:11" s="18" customFormat="1" ht="18" customHeight="1" x14ac:dyDescent="0.45">
      <c r="A135" s="13" t="s">
        <v>233</v>
      </c>
      <c r="B135" s="14"/>
      <c r="C135" s="15"/>
      <c r="D135" s="15">
        <v>5.82</v>
      </c>
      <c r="E135" s="16">
        <f>(B135*C135)+D135</f>
        <v>5.82</v>
      </c>
      <c r="F135" s="17"/>
      <c r="K135" s="19"/>
    </row>
    <row r="136" spans="1:11" s="18" customFormat="1" ht="18" customHeight="1" x14ac:dyDescent="0.45">
      <c r="A136" s="13" t="s">
        <v>201</v>
      </c>
      <c r="B136" s="14"/>
      <c r="C136" s="15"/>
      <c r="D136" s="15">
        <v>19.98</v>
      </c>
      <c r="E136" s="16">
        <f>(B136*C136)+D136</f>
        <v>19.98</v>
      </c>
      <c r="F136" s="17"/>
      <c r="K136" s="19"/>
    </row>
    <row r="137" spans="1:11" s="18" customFormat="1" ht="18" customHeight="1" x14ac:dyDescent="0.45">
      <c r="A137" s="13" t="s">
        <v>244</v>
      </c>
      <c r="B137" s="14"/>
      <c r="C137" s="15"/>
      <c r="D137" s="15">
        <v>16.03</v>
      </c>
      <c r="E137" s="16">
        <f>(B137*C137)+D137</f>
        <v>16.03</v>
      </c>
      <c r="F137" s="17"/>
      <c r="K137" s="19"/>
    </row>
    <row r="138" spans="1:11" s="18" customFormat="1" ht="18" customHeight="1" x14ac:dyDescent="0.45">
      <c r="A138" s="13" t="s">
        <v>102</v>
      </c>
      <c r="B138" s="14"/>
      <c r="C138" s="15"/>
      <c r="D138" s="15">
        <v>2.09</v>
      </c>
      <c r="E138" s="16">
        <f>(B138*C138)+D138</f>
        <v>2.09</v>
      </c>
      <c r="F138" s="17"/>
      <c r="K138" s="19"/>
    </row>
    <row r="139" spans="1:11" s="18" customFormat="1" ht="18" customHeight="1" x14ac:dyDescent="0.45">
      <c r="A139" s="13" t="s">
        <v>260</v>
      </c>
      <c r="B139" s="14"/>
      <c r="C139" s="15"/>
      <c r="D139" s="15">
        <v>8.7100000000000009</v>
      </c>
      <c r="E139" s="16">
        <f>(B139*C139)+D139</f>
        <v>8.7100000000000009</v>
      </c>
      <c r="F139" s="17"/>
      <c r="K139" s="19"/>
    </row>
    <row r="140" spans="1:11" s="18" customFormat="1" ht="18" customHeight="1" x14ac:dyDescent="0.45">
      <c r="A140" s="13" t="s">
        <v>143</v>
      </c>
      <c r="B140" s="14"/>
      <c r="C140" s="15"/>
      <c r="D140" s="15">
        <v>9.76</v>
      </c>
      <c r="E140" s="16">
        <f>(B140*C140)+D140</f>
        <v>9.76</v>
      </c>
      <c r="F140" s="17"/>
      <c r="K140" s="19"/>
    </row>
    <row r="141" spans="1:11" s="18" customFormat="1" ht="18" customHeight="1" x14ac:dyDescent="0.45">
      <c r="A141" s="13" t="s">
        <v>144</v>
      </c>
      <c r="B141" s="14"/>
      <c r="C141" s="15"/>
      <c r="D141" s="15">
        <v>4.18</v>
      </c>
      <c r="E141" s="16">
        <f>(B141*C141)+D141</f>
        <v>4.18</v>
      </c>
      <c r="F141" s="17"/>
      <c r="K141" s="19"/>
    </row>
    <row r="142" spans="1:11" s="18" customFormat="1" ht="18" customHeight="1" x14ac:dyDescent="0.45">
      <c r="A142" s="13" t="s">
        <v>103</v>
      </c>
      <c r="B142" s="14">
        <v>6</v>
      </c>
      <c r="C142" s="15">
        <v>10</v>
      </c>
      <c r="D142" s="15">
        <v>16.72</v>
      </c>
      <c r="E142" s="16">
        <f>(B142*C142)+D142</f>
        <v>76.72</v>
      </c>
      <c r="F142" s="17"/>
      <c r="K142" s="19"/>
    </row>
    <row r="143" spans="1:11" s="18" customFormat="1" ht="17.25" customHeight="1" x14ac:dyDescent="0.45">
      <c r="A143" s="13" t="s">
        <v>136</v>
      </c>
      <c r="B143" s="14">
        <f>1925/25</f>
        <v>77</v>
      </c>
      <c r="C143" s="15">
        <v>25</v>
      </c>
      <c r="D143" s="15">
        <f>33.39+141.8</f>
        <v>175.19</v>
      </c>
      <c r="E143" s="16">
        <f>(B143*C143)+D143</f>
        <v>2100.19</v>
      </c>
      <c r="F143" s="17"/>
      <c r="K143" s="19"/>
    </row>
    <row r="144" spans="1:11" s="18" customFormat="1" ht="18" customHeight="1" x14ac:dyDescent="0.45">
      <c r="A144" s="13" t="s">
        <v>142</v>
      </c>
      <c r="B144" s="14"/>
      <c r="C144" s="15"/>
      <c r="D144" s="15">
        <f>10.79</f>
        <v>10.79</v>
      </c>
      <c r="E144" s="16">
        <f>(B144*C144)+D144</f>
        <v>10.79</v>
      </c>
      <c r="F144" s="17"/>
      <c r="H144" s="25"/>
      <c r="K144" s="19"/>
    </row>
    <row r="145" spans="1:11" ht="18" customHeight="1" x14ac:dyDescent="0.45">
      <c r="A145" s="13" t="s">
        <v>253</v>
      </c>
      <c r="B145" s="14">
        <f>975/25</f>
        <v>39</v>
      </c>
      <c r="C145" s="15">
        <v>25</v>
      </c>
      <c r="D145" s="15">
        <f>23.88+107.1</f>
        <v>130.97999999999999</v>
      </c>
      <c r="E145" s="16">
        <f>(B145*C145)+D145</f>
        <v>1105.98</v>
      </c>
      <c r="F145" s="17"/>
      <c r="G145" s="18"/>
      <c r="K145" s="19"/>
    </row>
    <row r="146" spans="1:11" ht="18" customHeight="1" x14ac:dyDescent="0.45">
      <c r="A146" s="13" t="s">
        <v>104</v>
      </c>
      <c r="B146" s="14">
        <f>1800/25</f>
        <v>72</v>
      </c>
      <c r="C146" s="15">
        <v>25</v>
      </c>
      <c r="D146" s="15">
        <f>20.76+296.37+37.53</f>
        <v>354.65999999999997</v>
      </c>
      <c r="E146" s="16">
        <f>(B146*C146)+D146</f>
        <v>2154.66</v>
      </c>
      <c r="F146" s="17"/>
      <c r="K146" s="19"/>
    </row>
    <row r="147" spans="1:11" x14ac:dyDescent="0.45">
      <c r="A147" s="13" t="s">
        <v>117</v>
      </c>
      <c r="B147" s="14">
        <v>3</v>
      </c>
      <c r="C147" s="15">
        <v>25</v>
      </c>
      <c r="D147" s="15">
        <v>15.55</v>
      </c>
      <c r="E147" s="16">
        <f>(B147*C147)+D147</f>
        <v>90.55</v>
      </c>
      <c r="F147" s="17"/>
      <c r="K147" s="19"/>
    </row>
    <row r="148" spans="1:11" s="18" customFormat="1" ht="18" customHeight="1" x14ac:dyDescent="0.45">
      <c r="A148" s="13" t="s">
        <v>118</v>
      </c>
      <c r="B148" s="14">
        <v>3</v>
      </c>
      <c r="C148" s="15">
        <v>10</v>
      </c>
      <c r="D148" s="15">
        <f>10+10.33</f>
        <v>20.329999999999998</v>
      </c>
      <c r="E148" s="16">
        <f>(B148*C148)+D148</f>
        <v>50.33</v>
      </c>
      <c r="F148" s="17"/>
      <c r="G148" s="25"/>
    </row>
    <row r="149" spans="1:11" ht="18" customHeight="1" x14ac:dyDescent="0.45">
      <c r="A149" s="13" t="s">
        <v>119</v>
      </c>
      <c r="B149" s="14">
        <f>100/25</f>
        <v>4</v>
      </c>
      <c r="C149" s="15">
        <v>25</v>
      </c>
      <c r="D149" s="15">
        <v>24.89</v>
      </c>
      <c r="E149" s="16">
        <f>(B149*C149)+D149</f>
        <v>124.89</v>
      </c>
      <c r="F149" s="17"/>
      <c r="G149" s="18"/>
      <c r="K149" s="19"/>
    </row>
    <row r="150" spans="1:11" ht="18" customHeight="1" x14ac:dyDescent="0.45">
      <c r="A150" s="13" t="s">
        <v>120</v>
      </c>
      <c r="B150" s="14"/>
      <c r="C150" s="15"/>
      <c r="D150" s="15">
        <v>10.98</v>
      </c>
      <c r="E150" s="16">
        <f>(B150*C150)+D150</f>
        <v>10.98</v>
      </c>
      <c r="F150" s="17"/>
      <c r="K150" s="19"/>
    </row>
    <row r="151" spans="1:11" ht="18" customHeight="1" x14ac:dyDescent="0.45">
      <c r="A151" s="13" t="s">
        <v>121</v>
      </c>
      <c r="B151" s="14"/>
      <c r="C151" s="15"/>
      <c r="D151" s="15">
        <v>9.68</v>
      </c>
      <c r="E151" s="16">
        <f>(B151*C151)+D151</f>
        <v>9.68</v>
      </c>
      <c r="F151" s="17"/>
      <c r="K151" s="19"/>
    </row>
    <row r="152" spans="1:11" ht="18" customHeight="1" x14ac:dyDescent="0.45">
      <c r="A152" s="13" t="s">
        <v>122</v>
      </c>
      <c r="B152" s="14"/>
      <c r="C152" s="15"/>
      <c r="D152" s="15">
        <v>10.34</v>
      </c>
      <c r="E152" s="16">
        <f>(B152*C152)+D152</f>
        <v>10.34</v>
      </c>
      <c r="F152" s="17"/>
      <c r="K152" s="19"/>
    </row>
    <row r="153" spans="1:11" ht="18" customHeight="1" x14ac:dyDescent="0.45">
      <c r="A153" s="31" t="s">
        <v>123</v>
      </c>
      <c r="B153" s="14">
        <v>5</v>
      </c>
      <c r="C153" s="15">
        <v>10</v>
      </c>
      <c r="D153" s="15">
        <v>5.36</v>
      </c>
      <c r="E153" s="16">
        <f>(B153*C153)+D153</f>
        <v>55.36</v>
      </c>
      <c r="F153" s="17"/>
      <c r="K153" s="19"/>
    </row>
    <row r="154" spans="1:11" ht="18" customHeight="1" x14ac:dyDescent="0.45">
      <c r="A154" s="31" t="s">
        <v>132</v>
      </c>
      <c r="B154" s="14">
        <v>3</v>
      </c>
      <c r="C154" s="15">
        <v>10</v>
      </c>
      <c r="D154" s="15">
        <v>1.01</v>
      </c>
      <c r="E154" s="16">
        <f>(B154*C154)+D154</f>
        <v>31.01</v>
      </c>
      <c r="F154" s="17"/>
      <c r="K154" s="19"/>
    </row>
    <row r="155" spans="1:11" ht="18" customHeight="1" x14ac:dyDescent="0.45">
      <c r="A155" s="13" t="s">
        <v>124</v>
      </c>
      <c r="B155" s="14"/>
      <c r="C155" s="15"/>
      <c r="D155" s="15">
        <v>10.46</v>
      </c>
      <c r="E155" s="16">
        <f>(B155*C155)+D155</f>
        <v>10.46</v>
      </c>
      <c r="F155" s="17"/>
      <c r="K155" s="19"/>
    </row>
    <row r="156" spans="1:11" ht="18" customHeight="1" x14ac:dyDescent="0.45">
      <c r="A156" s="13" t="s">
        <v>133</v>
      </c>
      <c r="B156" s="14">
        <f>100/25</f>
        <v>4</v>
      </c>
      <c r="C156" s="15">
        <v>25</v>
      </c>
      <c r="D156" s="15">
        <v>2.77</v>
      </c>
      <c r="E156" s="16">
        <f>(B156*C156)+D156</f>
        <v>102.77</v>
      </c>
      <c r="F156" s="17"/>
      <c r="K156" s="19"/>
    </row>
    <row r="157" spans="1:11" ht="18" customHeight="1" x14ac:dyDescent="0.45">
      <c r="A157" s="13" t="s">
        <v>141</v>
      </c>
      <c r="B157" s="14">
        <v>1</v>
      </c>
      <c r="C157" s="15">
        <v>25</v>
      </c>
      <c r="D157" s="15">
        <v>8.4700000000000006</v>
      </c>
      <c r="E157" s="16">
        <f>(B157*C157)+D157</f>
        <v>33.47</v>
      </c>
      <c r="F157" s="17"/>
      <c r="K157" s="19"/>
    </row>
    <row r="158" spans="1:11" ht="18" customHeight="1" x14ac:dyDescent="0.45">
      <c r="A158" s="13" t="s">
        <v>140</v>
      </c>
      <c r="B158" s="14">
        <f>200/25</f>
        <v>8</v>
      </c>
      <c r="C158" s="15">
        <v>25</v>
      </c>
      <c r="D158" s="15">
        <v>4.8</v>
      </c>
      <c r="E158" s="16">
        <f>(B158*C158)+D158</f>
        <v>204.8</v>
      </c>
      <c r="F158" s="17"/>
      <c r="H158" s="18"/>
      <c r="K158" s="19"/>
    </row>
    <row r="159" spans="1:11" s="18" customFormat="1" ht="18" customHeight="1" x14ac:dyDescent="0.45">
      <c r="A159" s="13" t="s">
        <v>198</v>
      </c>
      <c r="B159" s="14"/>
      <c r="C159" s="15"/>
      <c r="D159" s="15">
        <v>24.7</v>
      </c>
      <c r="E159" s="16">
        <f>(B159*C159)+D159</f>
        <v>24.7</v>
      </c>
      <c r="F159" s="17"/>
      <c r="K159" s="19"/>
    </row>
    <row r="160" spans="1:11" s="18" customFormat="1" ht="17.25" customHeight="1" x14ac:dyDescent="0.45">
      <c r="A160" s="13" t="s">
        <v>280</v>
      </c>
      <c r="B160" s="14">
        <f>20/10</f>
        <v>2</v>
      </c>
      <c r="C160" s="15">
        <v>10</v>
      </c>
      <c r="D160" s="15">
        <v>0.19</v>
      </c>
      <c r="E160" s="16">
        <f>(B160*C160)+D160</f>
        <v>20.190000000000001</v>
      </c>
      <c r="F160" s="17"/>
      <c r="K160" s="19"/>
    </row>
    <row r="161" spans="1:11" s="18" customFormat="1" ht="18" customHeight="1" x14ac:dyDescent="0.45">
      <c r="A161" s="13" t="s">
        <v>105</v>
      </c>
      <c r="B161" s="14"/>
      <c r="C161" s="15"/>
      <c r="D161" s="15">
        <v>4.29</v>
      </c>
      <c r="E161" s="16">
        <f>(B161*C161)+D161</f>
        <v>4.29</v>
      </c>
      <c r="F161" s="17"/>
      <c r="K161" s="19"/>
    </row>
    <row r="162" spans="1:11" s="18" customFormat="1" ht="18" customHeight="1" x14ac:dyDescent="0.45">
      <c r="A162" s="13" t="s">
        <v>107</v>
      </c>
      <c r="B162" s="14"/>
      <c r="C162" s="15"/>
      <c r="D162" s="15">
        <v>18.899999999999999</v>
      </c>
      <c r="E162" s="16">
        <f>(B162*C162)+D162</f>
        <v>18.899999999999999</v>
      </c>
      <c r="F162" s="17"/>
      <c r="K162" s="19"/>
    </row>
    <row r="163" spans="1:11" s="18" customFormat="1" ht="18" customHeight="1" x14ac:dyDescent="0.45">
      <c r="A163" s="13" t="s">
        <v>108</v>
      </c>
      <c r="B163" s="14">
        <v>3</v>
      </c>
      <c r="C163" s="15">
        <v>25</v>
      </c>
      <c r="D163" s="15">
        <f>16.94</f>
        <v>16.940000000000001</v>
      </c>
      <c r="E163" s="16">
        <f>(B163*C163)+D163</f>
        <v>91.94</v>
      </c>
      <c r="F163" s="17"/>
      <c r="K163" s="19"/>
    </row>
    <row r="164" spans="1:11" s="18" customFormat="1" ht="18" customHeight="1" x14ac:dyDescent="0.45">
      <c r="A164" s="13" t="s">
        <v>109</v>
      </c>
      <c r="B164" s="14"/>
      <c r="C164" s="15"/>
      <c r="D164" s="15">
        <v>0.84</v>
      </c>
      <c r="E164" s="16">
        <f>(B164*C164)+D164</f>
        <v>0.84</v>
      </c>
      <c r="F164" s="17"/>
      <c r="K164" s="19"/>
    </row>
    <row r="165" spans="1:11" s="18" customFormat="1" ht="18" customHeight="1" x14ac:dyDescent="0.45">
      <c r="A165" s="13" t="s">
        <v>110</v>
      </c>
      <c r="B165" s="14">
        <v>1</v>
      </c>
      <c r="C165" s="15">
        <v>10</v>
      </c>
      <c r="D165" s="15">
        <v>8.58</v>
      </c>
      <c r="E165" s="16">
        <f>(B165*C165)+D165</f>
        <v>18.579999999999998</v>
      </c>
      <c r="F165" s="17"/>
      <c r="K165" s="19"/>
    </row>
    <row r="166" spans="1:11" s="18" customFormat="1" ht="18" customHeight="1" x14ac:dyDescent="0.4">
      <c r="A166" s="13" t="s">
        <v>112</v>
      </c>
      <c r="B166" s="14">
        <v>1</v>
      </c>
      <c r="C166" s="15">
        <v>10</v>
      </c>
      <c r="D166" s="15">
        <v>8.7799999999999994</v>
      </c>
      <c r="E166" s="16">
        <f>(B166*C166)+D166</f>
        <v>18.78</v>
      </c>
      <c r="F166" s="17"/>
    </row>
    <row r="167" spans="1:11" s="18" customFormat="1" ht="17.25" customHeight="1" x14ac:dyDescent="0.45">
      <c r="A167" s="13" t="s">
        <v>113</v>
      </c>
      <c r="B167" s="14"/>
      <c r="C167" s="15"/>
      <c r="D167" s="15">
        <v>7.24</v>
      </c>
      <c r="E167" s="16">
        <f>(B167*C167)+D167</f>
        <v>7.24</v>
      </c>
      <c r="F167" s="17"/>
      <c r="K167" s="19"/>
    </row>
    <row r="168" spans="1:11" s="18" customFormat="1" ht="18" customHeight="1" x14ac:dyDescent="0.45">
      <c r="A168" s="13" t="s">
        <v>249</v>
      </c>
      <c r="B168" s="14">
        <f>230/10</f>
        <v>23</v>
      </c>
      <c r="C168" s="15">
        <v>10</v>
      </c>
      <c r="D168" s="15">
        <f>4.69</f>
        <v>4.6900000000000004</v>
      </c>
      <c r="E168" s="16">
        <f>(B168*C168)+D168</f>
        <v>234.69</v>
      </c>
      <c r="F168" s="17"/>
      <c r="K168" s="19"/>
    </row>
    <row r="169" spans="1:11" s="18" customFormat="1" ht="18" customHeight="1" x14ac:dyDescent="0.45">
      <c r="A169" s="13" t="s">
        <v>114</v>
      </c>
      <c r="B169" s="14">
        <v>3</v>
      </c>
      <c r="C169" s="15">
        <v>20</v>
      </c>
      <c r="D169" s="15">
        <v>1.6</v>
      </c>
      <c r="E169" s="16">
        <f>(B169*C169)+D169</f>
        <v>61.6</v>
      </c>
      <c r="F169" s="17"/>
      <c r="K169" s="19"/>
    </row>
    <row r="170" spans="1:11" s="18" customFormat="1" ht="18" customHeight="1" x14ac:dyDescent="0.45">
      <c r="A170" s="13" t="s">
        <v>274</v>
      </c>
      <c r="B170" s="14">
        <f>25/25</f>
        <v>1</v>
      </c>
      <c r="C170" s="15">
        <v>25</v>
      </c>
      <c r="D170" s="15">
        <v>11.17</v>
      </c>
      <c r="E170" s="16">
        <f>(B170*C170)+D170</f>
        <v>36.17</v>
      </c>
      <c r="F170" s="17"/>
      <c r="K170" s="19"/>
    </row>
    <row r="171" spans="1:11" s="18" customFormat="1" ht="18" customHeight="1" x14ac:dyDescent="0.45">
      <c r="A171" s="13" t="s">
        <v>115</v>
      </c>
      <c r="B171" s="14">
        <v>3</v>
      </c>
      <c r="C171" s="15">
        <v>25</v>
      </c>
      <c r="D171" s="15">
        <v>7.01</v>
      </c>
      <c r="E171" s="16">
        <f>(B171*C171)+D171</f>
        <v>82.01</v>
      </c>
      <c r="F171" s="17"/>
      <c r="K171" s="19"/>
    </row>
    <row r="172" spans="1:11" s="18" customFormat="1" ht="18" customHeight="1" x14ac:dyDescent="0.45">
      <c r="A172" s="13" t="s">
        <v>116</v>
      </c>
      <c r="B172" s="14"/>
      <c r="C172" s="15"/>
      <c r="D172" s="15">
        <f>1.66+5.54</f>
        <v>7.2</v>
      </c>
      <c r="E172" s="16">
        <f>(B172*C172)+D172</f>
        <v>7.2</v>
      </c>
      <c r="F172" s="17"/>
      <c r="K172" s="19"/>
    </row>
    <row r="173" spans="1:11" s="30" customFormat="1" ht="17.25" customHeight="1" x14ac:dyDescent="0.45">
      <c r="A173" s="13" t="s">
        <v>31</v>
      </c>
      <c r="B173" s="27"/>
      <c r="C173" s="28"/>
      <c r="D173" s="28">
        <v>20.2</v>
      </c>
      <c r="E173" s="16">
        <f t="shared" ref="E127:E175" si="0">(B173*C173)+D173</f>
        <v>20.2</v>
      </c>
      <c r="F173" s="17" t="s">
        <v>225</v>
      </c>
      <c r="G173" s="18"/>
      <c r="K173" s="19"/>
    </row>
    <row r="174" spans="1:11" s="18" customFormat="1" ht="18" customHeight="1" x14ac:dyDescent="0.45">
      <c r="A174" s="13" t="s">
        <v>69</v>
      </c>
      <c r="B174" s="14"/>
      <c r="C174" s="15"/>
      <c r="D174" s="15">
        <v>20.399999999999999</v>
      </c>
      <c r="E174" s="16">
        <f t="shared" si="0"/>
        <v>20.399999999999999</v>
      </c>
      <c r="F174" s="17" t="s">
        <v>225</v>
      </c>
      <c r="K174" s="19"/>
    </row>
    <row r="175" spans="1:11" s="30" customFormat="1" ht="17.25" customHeight="1" x14ac:dyDescent="0.45">
      <c r="A175" s="13" t="s">
        <v>111</v>
      </c>
      <c r="B175" s="27"/>
      <c r="C175" s="28"/>
      <c r="D175" s="28">
        <v>9.49</v>
      </c>
      <c r="E175" s="16">
        <f t="shared" si="0"/>
        <v>9.49</v>
      </c>
      <c r="F175" s="17" t="s">
        <v>226</v>
      </c>
      <c r="K175" s="19"/>
    </row>
    <row r="176" spans="1:11" x14ac:dyDescent="0.45">
      <c r="E176" s="32"/>
      <c r="G176" s="18"/>
    </row>
    <row r="177" spans="5:7" x14ac:dyDescent="0.45">
      <c r="E177" s="33"/>
      <c r="G177" s="30"/>
    </row>
    <row r="178" spans="5:7" x14ac:dyDescent="0.45">
      <c r="E178" s="34"/>
    </row>
  </sheetData>
  <sortState xmlns:xlrd2="http://schemas.microsoft.com/office/spreadsheetml/2017/richdata2" ref="A2:F172">
    <sortCondition ref="A2:A172"/>
  </sortState>
  <phoneticPr fontId="9" type="noConversion"/>
  <dataValidations count="2">
    <dataValidation type="list" allowBlank="1" showInputMessage="1" showErrorMessage="1" sqref="F148" xr:uid="{00000000-0002-0000-0300-000000000000}">
      <formula1>$G$2:$G$2</formula1>
    </dataValidation>
    <dataValidation type="list" allowBlank="1" showInputMessage="1" showErrorMessage="1" sqref="F149:F175 F2:F147" xr:uid="{00000000-0002-0000-0100-000000000000}">
      <formula1>$G$2:$G$4</formula1>
    </dataValidation>
  </dataValidations>
  <pageMargins left="0" right="0" top="0.75" bottom="0.75" header="0.3" footer="0.3"/>
  <pageSetup scale="6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"/>
  <sheetViews>
    <sheetView zoomScale="110" zoomScaleNormal="110" zoomScaleSheetLayoutView="100" zoomScalePageLayoutView="160" workbookViewId="0">
      <selection activeCell="A17" sqref="A17"/>
    </sheetView>
  </sheetViews>
  <sheetFormatPr defaultColWidth="9.1796875" defaultRowHeight="18.5" x14ac:dyDescent="0.45"/>
  <cols>
    <col min="1" max="1" width="26.453125" style="25" customWidth="1"/>
    <col min="2" max="2" width="22.81640625" style="25" customWidth="1"/>
    <col min="3" max="3" width="18.6328125" style="25" customWidth="1"/>
    <col min="4" max="4" width="20.453125" style="25" customWidth="1"/>
    <col min="5" max="5" width="18.453125" style="25" customWidth="1"/>
    <col min="6" max="6" width="27.1796875" style="25" customWidth="1"/>
    <col min="7" max="7" width="28.453125" style="25" customWidth="1"/>
    <col min="8" max="16384" width="9.1796875" style="25"/>
  </cols>
  <sheetData>
    <row r="1" spans="1:7" s="18" customFormat="1" ht="25.5" customHeight="1" x14ac:dyDescent="0.4">
      <c r="A1" s="20">
        <v>45671</v>
      </c>
      <c r="B1" s="21" t="s">
        <v>241</v>
      </c>
      <c r="C1" s="22" t="s">
        <v>242</v>
      </c>
      <c r="D1" s="21" t="s">
        <v>215</v>
      </c>
      <c r="E1" s="22" t="s">
        <v>213</v>
      </c>
      <c r="F1" s="23" t="s">
        <v>223</v>
      </c>
      <c r="G1" s="17" t="s">
        <v>224</v>
      </c>
    </row>
    <row r="2" spans="1:7" x14ac:dyDescent="0.45">
      <c r="A2" s="13" t="s">
        <v>208</v>
      </c>
      <c r="B2" s="14">
        <f>1+10-1-1-1+5-1-1-1-1-1-1+15-2-1-2+10-2</f>
        <v>25</v>
      </c>
      <c r="C2" s="15">
        <v>20</v>
      </c>
      <c r="D2" s="15"/>
      <c r="E2" s="16">
        <f>(B2*C2)+D2</f>
        <v>500</v>
      </c>
      <c r="F2" s="17"/>
      <c r="G2" s="24" t="s">
        <v>225</v>
      </c>
    </row>
    <row r="3" spans="1:7" x14ac:dyDescent="0.45">
      <c r="A3" s="13" t="s">
        <v>209</v>
      </c>
      <c r="B3" s="14">
        <f>2-1+10-1-1-1-1-1-1+5-1-1-1-1+5-1-1-1-1-1-1+10-2-1-1-2+10-4</f>
        <v>15</v>
      </c>
      <c r="C3" s="15">
        <v>20</v>
      </c>
      <c r="D3" s="15"/>
      <c r="E3" s="16">
        <f t="shared" ref="E3:E46" si="0">(B3*C3)+D3</f>
        <v>300</v>
      </c>
      <c r="F3" s="17"/>
      <c r="G3" s="24" t="s">
        <v>226</v>
      </c>
    </row>
    <row r="4" spans="1:7" x14ac:dyDescent="0.45">
      <c r="A4" s="13" t="s">
        <v>1</v>
      </c>
      <c r="B4" s="14">
        <f>68-4-4-3-6-3-3-5-4-1-4+1-4-4-4+60-4-4-4-8-4</f>
        <v>56</v>
      </c>
      <c r="C4" s="15">
        <v>25</v>
      </c>
      <c r="D4" s="15"/>
      <c r="E4" s="16">
        <f t="shared" si="0"/>
        <v>1400</v>
      </c>
      <c r="F4" s="17"/>
      <c r="G4" s="24" t="s">
        <v>227</v>
      </c>
    </row>
    <row r="5" spans="1:7" ht="15.75" customHeight="1" x14ac:dyDescent="0.45">
      <c r="A5" s="13" t="s">
        <v>5</v>
      </c>
      <c r="B5" s="14">
        <f>225/25</f>
        <v>9</v>
      </c>
      <c r="C5" s="15">
        <v>25</v>
      </c>
      <c r="D5" s="15"/>
      <c r="E5" s="16">
        <f>(B5*C5)+D5</f>
        <v>225</v>
      </c>
      <c r="F5" s="17"/>
    </row>
    <row r="6" spans="1:7" ht="16.5" customHeight="1" x14ac:dyDescent="0.45">
      <c r="A6" s="13" t="s">
        <v>5</v>
      </c>
      <c r="B6" s="14">
        <f>75/25</f>
        <v>3</v>
      </c>
      <c r="C6" s="15">
        <v>25</v>
      </c>
      <c r="D6" s="15"/>
      <c r="E6" s="16">
        <f>(B6*C6)+D6</f>
        <v>75</v>
      </c>
      <c r="F6" s="17" t="s">
        <v>225</v>
      </c>
    </row>
    <row r="7" spans="1:7" ht="16.5" customHeight="1" x14ac:dyDescent="0.45">
      <c r="A7" s="13" t="s">
        <v>251</v>
      </c>
      <c r="B7" s="14">
        <f>60-2-2-2-2-2-4-7-11-20-3+140-5-15-5-5-2</f>
        <v>113</v>
      </c>
      <c r="C7" s="15">
        <v>20</v>
      </c>
      <c r="D7" s="15"/>
      <c r="E7" s="16">
        <f>(B7*C7)+D7</f>
        <v>2260</v>
      </c>
      <c r="F7" s="17"/>
    </row>
    <row r="8" spans="1:7" ht="17.25" customHeight="1" x14ac:dyDescent="0.45">
      <c r="A8" s="13" t="s">
        <v>258</v>
      </c>
      <c r="B8" s="14">
        <f>160-5-5-20-8-2-7-7-3-8-15-8-28-5+80-15-4-1-5-21-8-7-3-5-5-5</f>
        <v>40</v>
      </c>
      <c r="C8" s="15">
        <v>20</v>
      </c>
      <c r="D8" s="15"/>
      <c r="E8" s="16">
        <f t="shared" si="0"/>
        <v>800</v>
      </c>
      <c r="F8" s="17"/>
    </row>
    <row r="9" spans="1:7" x14ac:dyDescent="0.45">
      <c r="A9" s="13" t="s">
        <v>250</v>
      </c>
      <c r="B9" s="14">
        <f>20-4-8+60-4-4-4-8-4-4-4</f>
        <v>36</v>
      </c>
      <c r="C9" s="15">
        <v>25</v>
      </c>
      <c r="D9" s="15"/>
      <c r="E9" s="16">
        <f t="shared" ref="E9" si="1">(B9*C9)+D9</f>
        <v>900</v>
      </c>
      <c r="F9" s="17"/>
    </row>
    <row r="10" spans="1:7" ht="18" customHeight="1" x14ac:dyDescent="0.45">
      <c r="A10" s="13" t="s">
        <v>10</v>
      </c>
      <c r="B10" s="14">
        <f>120-5-20-28-4-3-5-5-5-5-5+50-5-5-5-5-5-5-5-5-5</f>
        <v>40</v>
      </c>
      <c r="C10" s="15">
        <v>10</v>
      </c>
      <c r="D10" s="15"/>
      <c r="E10" s="16">
        <f t="shared" ref="E10" si="2">(B10*C10)+D10</f>
        <v>400</v>
      </c>
      <c r="F10" s="17"/>
    </row>
    <row r="11" spans="1:7" ht="18" customHeight="1" x14ac:dyDescent="0.45">
      <c r="A11" s="13" t="s">
        <v>135</v>
      </c>
      <c r="B11" s="14">
        <f>32+1600-400-1-120-120-40-720-107-40-6-1-57</f>
        <v>20</v>
      </c>
      <c r="C11" s="15">
        <v>25</v>
      </c>
      <c r="D11" s="15"/>
      <c r="E11" s="16">
        <f t="shared" ref="E11" si="3">(B11*C11)+D11</f>
        <v>500</v>
      </c>
      <c r="F11" s="17"/>
    </row>
    <row r="12" spans="1:7" ht="18" customHeight="1" x14ac:dyDescent="0.45">
      <c r="A12" s="13" t="s">
        <v>211</v>
      </c>
      <c r="B12" s="14">
        <f>20-1-2-3</f>
        <v>14</v>
      </c>
      <c r="C12" s="15">
        <v>25</v>
      </c>
      <c r="D12" s="15"/>
      <c r="E12" s="16">
        <f t="shared" si="0"/>
        <v>350</v>
      </c>
      <c r="F12" s="17"/>
    </row>
    <row r="13" spans="1:7" ht="18" customHeight="1" x14ac:dyDescent="0.45">
      <c r="A13" s="13" t="s">
        <v>18</v>
      </c>
      <c r="B13" s="14">
        <f>18+40-1-3-2-1-1+1</f>
        <v>51</v>
      </c>
      <c r="C13" s="15">
        <v>25</v>
      </c>
      <c r="D13" s="15"/>
      <c r="E13" s="16">
        <f t="shared" si="0"/>
        <v>1275</v>
      </c>
      <c r="F13" s="17"/>
    </row>
    <row r="14" spans="1:7" ht="18" customHeight="1" x14ac:dyDescent="0.45">
      <c r="A14" s="13" t="s">
        <v>243</v>
      </c>
      <c r="B14" s="14">
        <f>10+20-2-1-1-1-1-1-1-1-1-1-2-2+40-1-2-1-1-1-2-1-2-2-1-1+40-1-2-1-1-2-2-1-1-3-2-1</f>
        <v>63</v>
      </c>
      <c r="C14" s="15">
        <v>25</v>
      </c>
      <c r="D14" s="15"/>
      <c r="E14" s="16">
        <f t="shared" si="0"/>
        <v>1575</v>
      </c>
      <c r="F14" s="17"/>
    </row>
    <row r="15" spans="1:7" ht="18" customHeight="1" x14ac:dyDescent="0.45">
      <c r="A15" s="26" t="s">
        <v>27</v>
      </c>
      <c r="B15" s="14">
        <f>100/25</f>
        <v>4</v>
      </c>
      <c r="C15" s="15">
        <v>25</v>
      </c>
      <c r="D15" s="15"/>
      <c r="E15" s="16">
        <f t="shared" si="0"/>
        <v>100</v>
      </c>
      <c r="F15" s="17"/>
    </row>
    <row r="16" spans="1:7" ht="18" customHeight="1" x14ac:dyDescent="0.45">
      <c r="A16" s="26" t="s">
        <v>272</v>
      </c>
      <c r="B16" s="14">
        <f>75-2-2-2-9-1-4-5-10-3-5</f>
        <v>32</v>
      </c>
      <c r="C16" s="15">
        <v>20</v>
      </c>
      <c r="D16" s="15"/>
      <c r="E16" s="16">
        <f t="shared" ref="E16:E17" si="4">(B16*C16)+D16</f>
        <v>640</v>
      </c>
      <c r="F16" s="17"/>
    </row>
    <row r="17" spans="1:7" ht="18" customHeight="1" x14ac:dyDescent="0.45">
      <c r="A17" s="26" t="s">
        <v>320</v>
      </c>
      <c r="B17" s="14">
        <v>80</v>
      </c>
      <c r="C17" s="15">
        <v>25</v>
      </c>
      <c r="D17" s="15"/>
      <c r="E17" s="16">
        <f t="shared" si="4"/>
        <v>2000</v>
      </c>
      <c r="F17" s="17"/>
    </row>
    <row r="18" spans="1:7" ht="18" customHeight="1" x14ac:dyDescent="0.45">
      <c r="A18" s="26" t="s">
        <v>229</v>
      </c>
      <c r="B18" s="14">
        <f>50-10-15-1-12-7+1</f>
        <v>6</v>
      </c>
      <c r="C18" s="15">
        <v>20</v>
      </c>
      <c r="D18" s="15">
        <v>5.26</v>
      </c>
      <c r="E18" s="16">
        <f t="shared" si="0"/>
        <v>125.26</v>
      </c>
      <c r="F18" s="17"/>
    </row>
    <row r="19" spans="1:7" ht="18" customHeight="1" x14ac:dyDescent="0.45">
      <c r="A19" s="26" t="s">
        <v>33</v>
      </c>
      <c r="B19" s="14">
        <f>103-19-15-1-2-4-1-5-8-9-8-9-4-1-13+80-4-3-1-20-12-1+4-8-4-1-14+80-10-7-16-16-5-3-16-2-20+40-4</f>
        <v>41</v>
      </c>
      <c r="C19" s="15">
        <v>25</v>
      </c>
      <c r="D19" s="15"/>
      <c r="E19" s="16">
        <f t="shared" si="0"/>
        <v>1025</v>
      </c>
      <c r="F19" s="17"/>
    </row>
    <row r="20" spans="1:7" ht="18" customHeight="1" x14ac:dyDescent="0.45">
      <c r="A20" s="26" t="s">
        <v>271</v>
      </c>
      <c r="B20" s="14">
        <f>150/25</f>
        <v>6</v>
      </c>
      <c r="C20" s="15">
        <v>25</v>
      </c>
      <c r="D20" s="15"/>
      <c r="E20" s="16">
        <f t="shared" ref="E20" si="5">(B20*C20)+D20</f>
        <v>150</v>
      </c>
      <c r="F20" s="17"/>
    </row>
    <row r="21" spans="1:7" ht="18" customHeight="1" x14ac:dyDescent="0.45">
      <c r="A21" s="13" t="s">
        <v>264</v>
      </c>
      <c r="B21" s="14">
        <f>400+800-50-50-50-50-50-100</f>
        <v>850</v>
      </c>
      <c r="C21" s="15">
        <v>25</v>
      </c>
      <c r="D21" s="15"/>
      <c r="E21" s="16">
        <f t="shared" ref="E21" si="6">(B21*C21)+D21</f>
        <v>21250</v>
      </c>
      <c r="F21" s="17"/>
    </row>
    <row r="22" spans="1:7" ht="18" customHeight="1" x14ac:dyDescent="0.45">
      <c r="A22" s="13" t="s">
        <v>230</v>
      </c>
      <c r="B22" s="14">
        <f>10-1-1-1-1-1-1-1-1</f>
        <v>2</v>
      </c>
      <c r="C22" s="15">
        <v>25</v>
      </c>
      <c r="D22" s="15"/>
      <c r="E22" s="16">
        <f t="shared" si="0"/>
        <v>50</v>
      </c>
      <c r="F22" s="17"/>
    </row>
    <row r="23" spans="1:7" s="18" customFormat="1" ht="18" customHeight="1" x14ac:dyDescent="0.45">
      <c r="A23" s="13" t="s">
        <v>44</v>
      </c>
      <c r="B23" s="14">
        <f>100-4</f>
        <v>96</v>
      </c>
      <c r="C23" s="15">
        <v>25</v>
      </c>
      <c r="D23" s="15"/>
      <c r="E23" s="16">
        <f t="shared" ref="E23" si="7">(B23*C23)+D23</f>
        <v>2400</v>
      </c>
      <c r="F23" s="17"/>
      <c r="G23" s="25"/>
    </row>
    <row r="24" spans="1:7" s="18" customFormat="1" ht="18" customHeight="1" x14ac:dyDescent="0.45">
      <c r="A24" s="13" t="s">
        <v>275</v>
      </c>
      <c r="B24" s="14">
        <f>6000/25</f>
        <v>240</v>
      </c>
      <c r="C24" s="15">
        <v>25</v>
      </c>
      <c r="D24" s="15"/>
      <c r="E24" s="16">
        <f t="shared" si="0"/>
        <v>6000</v>
      </c>
      <c r="F24" s="17"/>
      <c r="G24" s="25"/>
    </row>
    <row r="25" spans="1:7" s="18" customFormat="1" ht="18" customHeight="1" x14ac:dyDescent="0.45">
      <c r="A25" s="13" t="s">
        <v>148</v>
      </c>
      <c r="B25" s="14">
        <f>14-1</f>
        <v>13</v>
      </c>
      <c r="C25" s="15">
        <v>25</v>
      </c>
      <c r="D25" s="15"/>
      <c r="E25" s="16">
        <f t="shared" si="0"/>
        <v>325</v>
      </c>
      <c r="F25" s="17"/>
      <c r="G25" s="25"/>
    </row>
    <row r="26" spans="1:7" ht="18" customHeight="1" x14ac:dyDescent="0.45">
      <c r="A26" s="13" t="s">
        <v>222</v>
      </c>
      <c r="B26" s="14">
        <f>120-20-12-11-22-16-3-2+120-5-15-36-2-2-13-2-27-8+120-3-17-4-4-12-4-12-8-14</f>
        <v>86</v>
      </c>
      <c r="C26" s="15">
        <v>25</v>
      </c>
      <c r="D26" s="15"/>
      <c r="E26" s="16">
        <f t="shared" ref="E26:E27" si="8">(B26*C26)+D26</f>
        <v>2150</v>
      </c>
      <c r="F26" s="17"/>
      <c r="G26" s="18"/>
    </row>
    <row r="27" spans="1:7" ht="18" customHeight="1" x14ac:dyDescent="0.45">
      <c r="A27" s="13" t="s">
        <v>64</v>
      </c>
      <c r="B27" s="14">
        <f>28-4-4-2-4-2+20-4-4-4-2-4-6+20-4-1-4-4-4</f>
        <v>11</v>
      </c>
      <c r="C27" s="15">
        <v>25</v>
      </c>
      <c r="D27" s="15"/>
      <c r="E27" s="16">
        <f t="shared" si="8"/>
        <v>275</v>
      </c>
      <c r="F27" s="17"/>
      <c r="G27" s="18"/>
    </row>
    <row r="28" spans="1:7" ht="18" customHeight="1" x14ac:dyDescent="0.45">
      <c r="A28" s="13" t="s">
        <v>65</v>
      </c>
      <c r="B28" s="14">
        <f>10+8-4-3-1-4+16-4-4-4+8-4-4-2</f>
        <v>8</v>
      </c>
      <c r="C28" s="15">
        <v>25</v>
      </c>
      <c r="D28" s="15"/>
      <c r="E28" s="16">
        <f t="shared" si="0"/>
        <v>200</v>
      </c>
      <c r="F28" s="17"/>
      <c r="G28" s="18"/>
    </row>
    <row r="29" spans="1:7" ht="18" customHeight="1" x14ac:dyDescent="0.45">
      <c r="A29" s="13" t="s">
        <v>66</v>
      </c>
      <c r="B29" s="14">
        <f>32-2-5-8+32-4-3-4-5-4</f>
        <v>29</v>
      </c>
      <c r="C29" s="15">
        <v>25</v>
      </c>
      <c r="D29" s="15"/>
      <c r="E29" s="16">
        <f t="shared" ref="E29" si="9">(B29*C29)+D29</f>
        <v>725</v>
      </c>
      <c r="F29" s="17"/>
      <c r="G29" s="18"/>
    </row>
    <row r="30" spans="1:7" s="18" customFormat="1" ht="18" customHeight="1" x14ac:dyDescent="0.4">
      <c r="A30" s="13" t="s">
        <v>68</v>
      </c>
      <c r="B30" s="14">
        <v>1</v>
      </c>
      <c r="C30" s="15">
        <v>25</v>
      </c>
      <c r="D30" s="15"/>
      <c r="E30" s="16">
        <f t="shared" si="0"/>
        <v>25</v>
      </c>
      <c r="F30" s="17"/>
    </row>
    <row r="31" spans="1:7" s="18" customFormat="1" ht="18" customHeight="1" x14ac:dyDescent="0.4">
      <c r="A31" s="13" t="s">
        <v>69</v>
      </c>
      <c r="B31" s="14">
        <v>1</v>
      </c>
      <c r="C31" s="15">
        <v>25</v>
      </c>
      <c r="D31" s="15"/>
      <c r="E31" s="16">
        <f t="shared" si="0"/>
        <v>25</v>
      </c>
      <c r="F31" s="17"/>
    </row>
    <row r="32" spans="1:7" s="18" customFormat="1" ht="18.75" customHeight="1" x14ac:dyDescent="0.4">
      <c r="A32" s="13" t="s">
        <v>277</v>
      </c>
      <c r="B32" s="14">
        <f>360-40-40-32-40-30-40-40+240-40-40-40</f>
        <v>218</v>
      </c>
      <c r="C32" s="15">
        <v>25</v>
      </c>
      <c r="D32" s="15"/>
      <c r="E32" s="16">
        <f t="shared" ref="E32" si="10">(B32*C32)+D32</f>
        <v>5450</v>
      </c>
      <c r="F32" s="17"/>
    </row>
    <row r="33" spans="1:7" s="18" customFormat="1" ht="18.75" customHeight="1" x14ac:dyDescent="0.4">
      <c r="A33" s="13" t="s">
        <v>290</v>
      </c>
      <c r="B33" s="14">
        <f>(4250-1000)/25</f>
        <v>130</v>
      </c>
      <c r="C33" s="15">
        <v>25</v>
      </c>
      <c r="D33" s="15"/>
      <c r="E33" s="16">
        <f t="shared" ref="E33" si="11">(B33*C33)+D33</f>
        <v>3250</v>
      </c>
      <c r="F33" s="17"/>
    </row>
    <row r="34" spans="1:7" s="18" customFormat="1" ht="18" x14ac:dyDescent="0.4">
      <c r="A34" s="13" t="s">
        <v>259</v>
      </c>
      <c r="B34" s="14">
        <f>20-7-1-1-3-4</f>
        <v>4</v>
      </c>
      <c r="C34" s="15">
        <v>25</v>
      </c>
      <c r="D34" s="15"/>
      <c r="E34" s="16">
        <f t="shared" ref="E34" si="12">(B34*C34)+D34</f>
        <v>100</v>
      </c>
      <c r="F34" s="17"/>
    </row>
    <row r="35" spans="1:7" s="18" customFormat="1" ht="18" x14ac:dyDescent="0.4">
      <c r="A35" s="13" t="s">
        <v>289</v>
      </c>
      <c r="B35" s="14">
        <f>(300-100-75)/25</f>
        <v>5</v>
      </c>
      <c r="C35" s="15">
        <v>25</v>
      </c>
      <c r="D35" s="15"/>
      <c r="E35" s="16">
        <f t="shared" ref="E35" si="13">(B35*C35)+D35</f>
        <v>125</v>
      </c>
      <c r="F35" s="17"/>
    </row>
    <row r="36" spans="1:7" s="18" customFormat="1" ht="18" x14ac:dyDescent="0.4">
      <c r="A36" s="13" t="s">
        <v>261</v>
      </c>
      <c r="B36" s="14">
        <f>(1000-200)/10</f>
        <v>80</v>
      </c>
      <c r="C36" s="15">
        <v>10</v>
      </c>
      <c r="D36" s="15"/>
      <c r="E36" s="16">
        <f t="shared" ref="E36" si="14">(B36*C36)+D36</f>
        <v>800</v>
      </c>
      <c r="F36" s="17"/>
    </row>
    <row r="37" spans="1:7" s="18" customFormat="1" ht="18" customHeight="1" x14ac:dyDescent="0.45">
      <c r="A37" s="13" t="s">
        <v>233</v>
      </c>
      <c r="B37" s="14">
        <f>18-1-1-1-1-1-1-1-2-1-1-1</f>
        <v>6</v>
      </c>
      <c r="C37" s="15">
        <v>25</v>
      </c>
      <c r="D37" s="15"/>
      <c r="E37" s="16">
        <f t="shared" si="0"/>
        <v>150</v>
      </c>
      <c r="F37" s="17"/>
      <c r="G37" s="25"/>
    </row>
    <row r="38" spans="1:7" s="18" customFormat="1" ht="18" customHeight="1" x14ac:dyDescent="0.45">
      <c r="A38" s="13" t="s">
        <v>205</v>
      </c>
      <c r="B38" s="14">
        <v>2</v>
      </c>
      <c r="C38" s="15">
        <v>500</v>
      </c>
      <c r="D38" s="15"/>
      <c r="E38" s="16">
        <f>(B38*C38)+D38</f>
        <v>1000</v>
      </c>
      <c r="F38" s="17"/>
      <c r="G38" s="25"/>
    </row>
    <row r="39" spans="1:7" s="18" customFormat="1" ht="17.25" customHeight="1" x14ac:dyDescent="0.4">
      <c r="A39" s="13" t="s">
        <v>244</v>
      </c>
      <c r="B39" s="14">
        <f>40-17-9-8+60-42+19-30+60-1-30+20+60-31+60-30</f>
        <v>121</v>
      </c>
      <c r="C39" s="15">
        <v>25</v>
      </c>
      <c r="D39" s="15"/>
      <c r="E39" s="16">
        <f t="shared" ref="E39" si="15">(B39*C39)+D39</f>
        <v>3025</v>
      </c>
      <c r="F39" s="17"/>
    </row>
    <row r="40" spans="1:7" s="18" customFormat="1" ht="18" customHeight="1" x14ac:dyDescent="0.4">
      <c r="A40" s="13" t="s">
        <v>104</v>
      </c>
      <c r="B40" s="14">
        <f>800+800+800-40-21-59-40-80-80-80-40-40-80-40-160-160-200-80-80-160-160</f>
        <v>800</v>
      </c>
      <c r="C40" s="15">
        <v>25</v>
      </c>
      <c r="D40" s="15"/>
      <c r="E40" s="16">
        <f t="shared" ref="E40" si="16">(B40*C40)+D40</f>
        <v>20000</v>
      </c>
      <c r="F40" s="17"/>
    </row>
    <row r="41" spans="1:7" s="18" customFormat="1" ht="18" customHeight="1" x14ac:dyDescent="0.4">
      <c r="A41" s="13" t="s">
        <v>108</v>
      </c>
      <c r="B41" s="14">
        <f>400/25</f>
        <v>16</v>
      </c>
      <c r="C41" s="15">
        <v>25</v>
      </c>
      <c r="D41" s="15"/>
      <c r="E41" s="16">
        <f t="shared" ref="E41" si="17">(B41*C41)+D41</f>
        <v>400</v>
      </c>
      <c r="F41" s="17"/>
    </row>
    <row r="42" spans="1:7" s="18" customFormat="1" ht="18" customHeight="1" x14ac:dyDescent="0.4">
      <c r="A42" s="13" t="s">
        <v>117</v>
      </c>
      <c r="B42" s="14">
        <v>4</v>
      </c>
      <c r="C42" s="15">
        <v>25</v>
      </c>
      <c r="D42" s="15"/>
      <c r="E42" s="16">
        <f t="shared" si="0"/>
        <v>100</v>
      </c>
      <c r="F42" s="17"/>
    </row>
    <row r="43" spans="1:7" s="18" customFormat="1" ht="18" customHeight="1" x14ac:dyDescent="0.4">
      <c r="A43" s="13" t="s">
        <v>133</v>
      </c>
      <c r="B43" s="14">
        <f>7+80-8-3-28-2-11+80-3-8-24-4-5-3-4-20-8-12+160-4-8-6-4-4-2-6-6-4-16-4-6</f>
        <v>114</v>
      </c>
      <c r="C43" s="15">
        <v>25</v>
      </c>
      <c r="D43" s="15"/>
      <c r="E43" s="16">
        <f t="shared" si="0"/>
        <v>2850</v>
      </c>
      <c r="F43" s="17"/>
    </row>
    <row r="44" spans="1:7" s="18" customFormat="1" ht="18" customHeight="1" x14ac:dyDescent="0.4">
      <c r="A44" s="13" t="s">
        <v>140</v>
      </c>
      <c r="B44" s="14">
        <f>(1500-400)/25</f>
        <v>44</v>
      </c>
      <c r="C44" s="15">
        <v>25</v>
      </c>
      <c r="D44" s="15"/>
      <c r="E44" s="16">
        <f t="shared" ref="E44" si="18">(B44*C44)+D44</f>
        <v>1100</v>
      </c>
      <c r="F44" s="17"/>
    </row>
    <row r="45" spans="1:7" ht="17.25" customHeight="1" x14ac:dyDescent="0.45">
      <c r="A45" s="13" t="s">
        <v>212</v>
      </c>
      <c r="B45" s="35">
        <f>10</f>
        <v>10</v>
      </c>
      <c r="C45" s="29">
        <v>200</v>
      </c>
      <c r="D45" s="29">
        <f>670-50-20-11-1-4</f>
        <v>584</v>
      </c>
      <c r="E45" s="16">
        <f t="shared" si="0"/>
        <v>2584</v>
      </c>
      <c r="F45" s="17"/>
    </row>
    <row r="46" spans="1:7" ht="17.25" customHeight="1" x14ac:dyDescent="0.45">
      <c r="A46" s="13" t="s">
        <v>217</v>
      </c>
      <c r="B46" s="35">
        <f>4</f>
        <v>4</v>
      </c>
      <c r="C46" s="29">
        <v>100</v>
      </c>
      <c r="D46" s="29">
        <v>50</v>
      </c>
      <c r="E46" s="16">
        <f t="shared" si="0"/>
        <v>450</v>
      </c>
      <c r="F46" s="17"/>
    </row>
    <row r="47" spans="1:7" x14ac:dyDescent="0.45">
      <c r="E47" s="36"/>
    </row>
    <row r="48" spans="1:7" x14ac:dyDescent="0.45">
      <c r="E48" s="34"/>
    </row>
  </sheetData>
  <dataValidations count="1">
    <dataValidation type="list" allowBlank="1" showInputMessage="1" showErrorMessage="1" sqref="F2:F46" xr:uid="{00000000-0002-0000-0200-000000000000}">
      <formula1>$G$2:$G$4</formula1>
    </dataValidation>
  </dataValidations>
  <pageMargins left="0" right="0" top="0.75" bottom="0.75" header="0.3" footer="0.3"/>
  <pageSetup scale="66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4"/>
  <sheetViews>
    <sheetView zoomScale="110" zoomScaleNormal="110" zoomScaleSheetLayoutView="100" zoomScalePageLayoutView="160" workbookViewId="0">
      <selection activeCell="D10" sqref="D10"/>
    </sheetView>
  </sheetViews>
  <sheetFormatPr defaultColWidth="9.1796875" defaultRowHeight="18.5" x14ac:dyDescent="0.45"/>
  <cols>
    <col min="1" max="1" width="26.453125" style="25" customWidth="1"/>
    <col min="2" max="2" width="23.453125" style="25" customWidth="1"/>
    <col min="3" max="3" width="18" style="25" customWidth="1"/>
    <col min="4" max="4" width="20.81640625" style="25" customWidth="1"/>
    <col min="5" max="5" width="19" style="25" customWidth="1"/>
    <col min="6" max="6" width="25.81640625" style="25" customWidth="1"/>
    <col min="7" max="7" width="31.6328125" style="25" customWidth="1"/>
    <col min="8" max="16384" width="9.1796875" style="25"/>
  </cols>
  <sheetData>
    <row r="1" spans="1:7" s="18" customFormat="1" ht="25.5" customHeight="1" x14ac:dyDescent="0.4">
      <c r="A1" s="20">
        <v>45671</v>
      </c>
      <c r="B1" s="21" t="s">
        <v>241</v>
      </c>
      <c r="C1" s="22" t="s">
        <v>242</v>
      </c>
      <c r="D1" s="21" t="s">
        <v>216</v>
      </c>
      <c r="E1" s="22" t="s">
        <v>213</v>
      </c>
      <c r="F1" s="23" t="s">
        <v>223</v>
      </c>
      <c r="G1" s="17" t="s">
        <v>224</v>
      </c>
    </row>
    <row r="2" spans="1:7" ht="18.75" customHeight="1" x14ac:dyDescent="0.45">
      <c r="A2" s="13" t="s">
        <v>4</v>
      </c>
      <c r="B2" s="14">
        <f>20+40-8-4-4-4-4-4-4-4-3-3-4-4-2-4</f>
        <v>4</v>
      </c>
      <c r="C2" s="15">
        <v>25</v>
      </c>
      <c r="D2" s="15"/>
      <c r="E2" s="16">
        <f t="shared" ref="E2:E29" si="0">(B2*C2)+D2</f>
        <v>100</v>
      </c>
      <c r="F2" s="17"/>
      <c r="G2" s="24" t="s">
        <v>225</v>
      </c>
    </row>
    <row r="3" spans="1:7" ht="18" customHeight="1" x14ac:dyDescent="0.45">
      <c r="A3" s="13" t="s">
        <v>252</v>
      </c>
      <c r="B3" s="14">
        <f>(1700-100-100)/25</f>
        <v>60</v>
      </c>
      <c r="C3" s="15">
        <v>25</v>
      </c>
      <c r="D3" s="15"/>
      <c r="E3" s="16">
        <f t="shared" ref="E3:E4" si="1">(B3*C3)+D3</f>
        <v>1500</v>
      </c>
      <c r="F3" s="17"/>
      <c r="G3" s="24" t="s">
        <v>226</v>
      </c>
    </row>
    <row r="4" spans="1:7" ht="18" customHeight="1" x14ac:dyDescent="0.45">
      <c r="A4" s="13" t="s">
        <v>281</v>
      </c>
      <c r="B4" s="14">
        <f>40-1-3</f>
        <v>36</v>
      </c>
      <c r="C4" s="15">
        <v>25</v>
      </c>
      <c r="D4" s="15"/>
      <c r="E4" s="16">
        <f t="shared" si="1"/>
        <v>900</v>
      </c>
      <c r="F4" s="17"/>
      <c r="G4" s="24" t="s">
        <v>227</v>
      </c>
    </row>
    <row r="5" spans="1:7" ht="18" customHeight="1" x14ac:dyDescent="0.45">
      <c r="A5" s="13" t="s">
        <v>228</v>
      </c>
      <c r="B5" s="14">
        <f>79-40-20-1-2-7</f>
        <v>9</v>
      </c>
      <c r="C5" s="15">
        <v>25</v>
      </c>
      <c r="D5" s="15"/>
      <c r="E5" s="16">
        <f t="shared" si="0"/>
        <v>225</v>
      </c>
      <c r="F5" s="17"/>
      <c r="G5" s="24"/>
    </row>
    <row r="6" spans="1:7" ht="18" customHeight="1" x14ac:dyDescent="0.45">
      <c r="A6" s="13" t="s">
        <v>11</v>
      </c>
      <c r="B6" s="14">
        <f>420-11-220-15+490-41-40-176-40-20-12-240-8+700-5-240-5-8+700-2-120</f>
        <v>1107</v>
      </c>
      <c r="C6" s="15">
        <v>25</v>
      </c>
      <c r="D6" s="15"/>
      <c r="E6" s="16">
        <f t="shared" si="0"/>
        <v>27675</v>
      </c>
      <c r="F6" s="17"/>
      <c r="G6" s="24"/>
    </row>
    <row r="7" spans="1:7" ht="16.5" customHeight="1" x14ac:dyDescent="0.45">
      <c r="A7" s="13" t="s">
        <v>135</v>
      </c>
      <c r="B7" s="14">
        <f>816-2-720+7+800-63-1</f>
        <v>837</v>
      </c>
      <c r="C7" s="15">
        <v>25</v>
      </c>
      <c r="D7" s="15"/>
      <c r="E7" s="16">
        <f t="shared" ref="E7" si="2">(B7*C7)+D7</f>
        <v>20925</v>
      </c>
      <c r="F7" s="17"/>
      <c r="G7" s="24"/>
    </row>
    <row r="8" spans="1:7" ht="16.5" customHeight="1" x14ac:dyDescent="0.45">
      <c r="A8" s="13" t="s">
        <v>256</v>
      </c>
      <c r="B8" s="14">
        <f>280-35-35-22-55-34+210-48-72-70-20+700</f>
        <v>799</v>
      </c>
      <c r="C8" s="15">
        <v>25</v>
      </c>
      <c r="D8" s="15"/>
      <c r="E8" s="16">
        <f t="shared" si="0"/>
        <v>19975</v>
      </c>
      <c r="F8" s="17"/>
      <c r="G8" s="24"/>
    </row>
    <row r="9" spans="1:7" ht="16.5" customHeight="1" x14ac:dyDescent="0.45">
      <c r="A9" s="13" t="s">
        <v>13</v>
      </c>
      <c r="B9" s="14">
        <v>2</v>
      </c>
      <c r="C9" s="15">
        <v>10</v>
      </c>
      <c r="D9" s="15"/>
      <c r="E9" s="16">
        <f t="shared" si="0"/>
        <v>20</v>
      </c>
      <c r="F9" s="17"/>
      <c r="G9" s="24"/>
    </row>
    <row r="10" spans="1:7" ht="16.5" customHeight="1" x14ac:dyDescent="0.45">
      <c r="A10" s="13" t="s">
        <v>14</v>
      </c>
      <c r="B10" s="14">
        <v>3</v>
      </c>
      <c r="C10" s="15">
        <v>25</v>
      </c>
      <c r="D10" s="15">
        <f>16.82-0.03</f>
        <v>16.79</v>
      </c>
      <c r="E10" s="16">
        <f t="shared" si="0"/>
        <v>91.789999999999992</v>
      </c>
      <c r="F10" s="17"/>
      <c r="G10" s="24"/>
    </row>
    <row r="11" spans="1:7" ht="18" customHeight="1" x14ac:dyDescent="0.45">
      <c r="A11" s="13" t="s">
        <v>19</v>
      </c>
      <c r="B11" s="14">
        <v>7</v>
      </c>
      <c r="C11" s="15">
        <v>10</v>
      </c>
      <c r="D11" s="15"/>
      <c r="E11" s="16">
        <f t="shared" si="0"/>
        <v>70</v>
      </c>
      <c r="F11" s="17"/>
    </row>
    <row r="12" spans="1:7" ht="18" customHeight="1" x14ac:dyDescent="0.45">
      <c r="A12" s="13" t="s">
        <v>20</v>
      </c>
      <c r="B12" s="14">
        <f>20-4-2-1</f>
        <v>13</v>
      </c>
      <c r="C12" s="15">
        <v>25</v>
      </c>
      <c r="D12" s="15"/>
      <c r="E12" s="16">
        <f t="shared" si="0"/>
        <v>325</v>
      </c>
      <c r="F12" s="17"/>
    </row>
    <row r="13" spans="1:7" ht="18" customHeight="1" x14ac:dyDescent="0.45">
      <c r="A13" s="13" t="s">
        <v>25</v>
      </c>
      <c r="B13" s="14"/>
      <c r="C13" s="15"/>
      <c r="D13" s="15">
        <v>23.14</v>
      </c>
      <c r="E13" s="16">
        <f t="shared" si="0"/>
        <v>23.14</v>
      </c>
      <c r="F13" s="17"/>
    </row>
    <row r="14" spans="1:7" ht="18" customHeight="1" x14ac:dyDescent="0.45">
      <c r="A14" s="13" t="s">
        <v>26</v>
      </c>
      <c r="B14" s="14">
        <v>6</v>
      </c>
      <c r="C14" s="15">
        <v>20</v>
      </c>
      <c r="D14" s="15">
        <v>7.7</v>
      </c>
      <c r="E14" s="16">
        <f t="shared" si="0"/>
        <v>127.7</v>
      </c>
      <c r="F14" s="17"/>
    </row>
    <row r="15" spans="1:7" ht="18" customHeight="1" x14ac:dyDescent="0.45">
      <c r="A15" s="13" t="s">
        <v>29</v>
      </c>
      <c r="B15" s="14">
        <v>7</v>
      </c>
      <c r="C15" s="15">
        <v>25</v>
      </c>
      <c r="D15" s="15">
        <f>24.46+24+6.2</f>
        <v>54.660000000000004</v>
      </c>
      <c r="E15" s="16">
        <f t="shared" si="0"/>
        <v>229.66</v>
      </c>
      <c r="F15" s="17"/>
      <c r="G15" s="30"/>
    </row>
    <row r="16" spans="1:7" ht="18" customHeight="1" x14ac:dyDescent="0.45">
      <c r="A16" s="13" t="s">
        <v>28</v>
      </c>
      <c r="B16" s="14"/>
      <c r="C16" s="15"/>
      <c r="D16" s="15">
        <v>1.3</v>
      </c>
      <c r="E16" s="16">
        <f t="shared" ref="E16" si="3">(B16*C16)+D16</f>
        <v>1.3</v>
      </c>
      <c r="F16" s="17"/>
      <c r="G16" s="30"/>
    </row>
    <row r="17" spans="1:7" ht="17.25" customHeight="1" x14ac:dyDescent="0.45">
      <c r="A17" s="13" t="s">
        <v>30</v>
      </c>
      <c r="B17" s="14"/>
      <c r="C17" s="15"/>
      <c r="D17" s="15">
        <v>8.52</v>
      </c>
      <c r="E17" s="16">
        <f t="shared" si="0"/>
        <v>8.52</v>
      </c>
      <c r="F17" s="17"/>
      <c r="G17" s="30"/>
    </row>
    <row r="18" spans="1:7" ht="17.25" customHeight="1" x14ac:dyDescent="0.45">
      <c r="A18" s="13" t="s">
        <v>32</v>
      </c>
      <c r="B18" s="14"/>
      <c r="C18" s="15"/>
      <c r="D18" s="15">
        <v>24.68</v>
      </c>
      <c r="E18" s="16">
        <f t="shared" si="0"/>
        <v>24.68</v>
      </c>
      <c r="F18" s="17"/>
    </row>
    <row r="19" spans="1:7" ht="18" customHeight="1" x14ac:dyDescent="0.45">
      <c r="A19" s="13" t="s">
        <v>231</v>
      </c>
      <c r="B19" s="14">
        <f>602-12-1-4-4-20-21-8-8-30-14-12-32-4-16-16-10-30-20-8-20-32-40-40-40-40-40-40-1</f>
        <v>39</v>
      </c>
      <c r="C19" s="15">
        <v>25</v>
      </c>
      <c r="D19" s="15"/>
      <c r="E19" s="16">
        <f t="shared" si="0"/>
        <v>975</v>
      </c>
      <c r="F19" s="17"/>
      <c r="G19" s="30"/>
    </row>
    <row r="20" spans="1:7" ht="18" customHeight="1" x14ac:dyDescent="0.45">
      <c r="A20" s="13" t="s">
        <v>34</v>
      </c>
      <c r="B20" s="14">
        <f>300-50-20-50-30-30</f>
        <v>120</v>
      </c>
      <c r="C20" s="15">
        <v>40</v>
      </c>
      <c r="D20" s="15"/>
      <c r="E20" s="16">
        <f t="shared" si="0"/>
        <v>4800</v>
      </c>
      <c r="F20" s="17"/>
    </row>
    <row r="21" spans="1:7" ht="18" customHeight="1" x14ac:dyDescent="0.45">
      <c r="A21" s="13" t="s">
        <v>234</v>
      </c>
      <c r="B21" s="14">
        <f>1080-1-1-1-1-200-100-200-1-1-1</f>
        <v>573</v>
      </c>
      <c r="C21" s="15">
        <v>25</v>
      </c>
      <c r="D21" s="15"/>
      <c r="E21" s="16">
        <f t="shared" si="0"/>
        <v>14325</v>
      </c>
      <c r="F21" s="17"/>
    </row>
    <row r="22" spans="1:7" ht="18" customHeight="1" x14ac:dyDescent="0.45">
      <c r="A22" s="13" t="s">
        <v>35</v>
      </c>
      <c r="B22" s="14">
        <v>4</v>
      </c>
      <c r="C22" s="15">
        <v>25</v>
      </c>
      <c r="D22" s="15"/>
      <c r="E22" s="16">
        <f t="shared" si="0"/>
        <v>100</v>
      </c>
      <c r="F22" s="17"/>
    </row>
    <row r="23" spans="1:7" ht="18" customHeight="1" x14ac:dyDescent="0.45">
      <c r="A23" s="13" t="s">
        <v>36</v>
      </c>
      <c r="B23" s="14"/>
      <c r="C23" s="15"/>
      <c r="D23" s="15">
        <v>11.46</v>
      </c>
      <c r="E23" s="16">
        <f t="shared" si="0"/>
        <v>11.46</v>
      </c>
      <c r="F23" s="17"/>
    </row>
    <row r="24" spans="1:7" ht="18" customHeight="1" x14ac:dyDescent="0.45">
      <c r="A24" s="13" t="s">
        <v>37</v>
      </c>
      <c r="B24" s="14">
        <v>27</v>
      </c>
      <c r="C24" s="15">
        <v>20</v>
      </c>
      <c r="D24" s="15">
        <f>4.44-0.5</f>
        <v>3.9400000000000004</v>
      </c>
      <c r="E24" s="16">
        <f t="shared" si="0"/>
        <v>543.94000000000005</v>
      </c>
      <c r="F24" s="17"/>
    </row>
    <row r="25" spans="1:7" ht="19.5" customHeight="1" x14ac:dyDescent="0.45">
      <c r="A25" s="13" t="s">
        <v>38</v>
      </c>
      <c r="B25" s="14">
        <f>19-1-1-1-1</f>
        <v>15</v>
      </c>
      <c r="C25" s="15">
        <v>25</v>
      </c>
      <c r="D25" s="15"/>
      <c r="E25" s="16">
        <f t="shared" si="0"/>
        <v>375</v>
      </c>
      <c r="F25" s="17"/>
    </row>
    <row r="26" spans="1:7" ht="19.5" customHeight="1" x14ac:dyDescent="0.45">
      <c r="A26" s="13" t="s">
        <v>39</v>
      </c>
      <c r="B26" s="14">
        <f>480-1-39-32-24-24-24-24+480-24-24-24-24-24-24-24-24-24-24-24-24-24-48-24-24-48-48-24</f>
        <v>264</v>
      </c>
      <c r="C26" s="15">
        <v>25</v>
      </c>
      <c r="D26" s="15"/>
      <c r="E26" s="16">
        <f t="shared" si="0"/>
        <v>6600</v>
      </c>
      <c r="F26" s="17"/>
    </row>
    <row r="27" spans="1:7" ht="19.5" customHeight="1" x14ac:dyDescent="0.45">
      <c r="A27" s="13" t="s">
        <v>40</v>
      </c>
      <c r="B27" s="14">
        <f>24-2-2-2-1-2-2-2-4-4-1</f>
        <v>2</v>
      </c>
      <c r="C27" s="15">
        <v>25</v>
      </c>
      <c r="D27" s="15"/>
      <c r="E27" s="16">
        <f t="shared" si="0"/>
        <v>50</v>
      </c>
      <c r="F27" s="17"/>
    </row>
    <row r="28" spans="1:7" ht="19.5" customHeight="1" x14ac:dyDescent="0.45">
      <c r="A28" s="13" t="s">
        <v>266</v>
      </c>
      <c r="B28" s="14">
        <f>560-1-1-5-70-68-65-70-70+560-60-60-70-70-70-50-40-70-70</f>
        <v>210</v>
      </c>
      <c r="C28" s="15">
        <v>20</v>
      </c>
      <c r="D28" s="15"/>
      <c r="E28" s="16">
        <f t="shared" si="0"/>
        <v>4200</v>
      </c>
      <c r="F28" s="17"/>
    </row>
    <row r="29" spans="1:7" ht="19.5" customHeight="1" x14ac:dyDescent="0.45">
      <c r="A29" s="13" t="s">
        <v>246</v>
      </c>
      <c r="B29" s="14">
        <f>4-1</f>
        <v>3</v>
      </c>
      <c r="C29" s="15">
        <v>25</v>
      </c>
      <c r="D29" s="15"/>
      <c r="E29" s="16">
        <f t="shared" si="0"/>
        <v>75</v>
      </c>
      <c r="F29" s="17"/>
    </row>
    <row r="30" spans="1:7" ht="18" customHeight="1" x14ac:dyDescent="0.45">
      <c r="A30" s="13" t="s">
        <v>193</v>
      </c>
      <c r="B30" s="14">
        <f>18-1-1-1-1-1-1-1-1-1-2-1-1-1-1-1-1</f>
        <v>1</v>
      </c>
      <c r="C30" s="15">
        <v>500</v>
      </c>
      <c r="D30" s="15"/>
      <c r="E30" s="16">
        <f t="shared" ref="E30:E59" si="4">(B30*C30)+D30</f>
        <v>500</v>
      </c>
      <c r="F30" s="17"/>
    </row>
    <row r="31" spans="1:7" ht="18" customHeight="1" x14ac:dyDescent="0.45">
      <c r="A31" s="13" t="s">
        <v>248</v>
      </c>
      <c r="B31" s="14">
        <f>(19440-1440-900-900-900-2700-900-900-900-900-1800-900)/18</f>
        <v>350</v>
      </c>
      <c r="C31" s="15">
        <v>18</v>
      </c>
      <c r="D31" s="15"/>
      <c r="E31" s="16">
        <f t="shared" si="4"/>
        <v>6300</v>
      </c>
      <c r="F31" s="17"/>
    </row>
    <row r="32" spans="1:7" ht="18" customHeight="1" x14ac:dyDescent="0.45">
      <c r="A32" s="13" t="s">
        <v>41</v>
      </c>
      <c r="B32" s="14">
        <f>1080-60-60-60-60-60-60-60</f>
        <v>660</v>
      </c>
      <c r="C32" s="15">
        <v>20</v>
      </c>
      <c r="D32" s="15"/>
      <c r="E32" s="16">
        <f t="shared" ref="E32" si="5">(B32*C32)+D32</f>
        <v>13200</v>
      </c>
      <c r="F32" s="17"/>
    </row>
    <row r="33" spans="1:8" ht="18" customHeight="1" x14ac:dyDescent="0.45">
      <c r="A33" s="13" t="s">
        <v>42</v>
      </c>
      <c r="B33" s="14">
        <f>1080-60-60-60-60-60-60-60</f>
        <v>660</v>
      </c>
      <c r="C33" s="15">
        <v>20</v>
      </c>
      <c r="D33" s="15"/>
      <c r="E33" s="16">
        <f t="shared" ref="E33" si="6">(B33*C33)+D33</f>
        <v>13200</v>
      </c>
      <c r="F33" s="17"/>
    </row>
    <row r="34" spans="1:8" ht="18" customHeight="1" x14ac:dyDescent="0.45">
      <c r="A34" s="13" t="s">
        <v>43</v>
      </c>
      <c r="B34" s="14">
        <f>560-62-8-62+560-36-1-44-80-40-5-49-5-40-40-120-5-50-40+560-16-25-2-1-19-18-32-40-14-40-40-40-85-40-21-17</f>
        <v>543</v>
      </c>
      <c r="C34" s="15">
        <v>20</v>
      </c>
      <c r="D34" s="15"/>
      <c r="E34" s="16">
        <f t="shared" si="4"/>
        <v>10860</v>
      </c>
      <c r="F34" s="17"/>
    </row>
    <row r="35" spans="1:8" s="37" customFormat="1" ht="18" customHeight="1" x14ac:dyDescent="0.45">
      <c r="A35" s="13" t="s">
        <v>44</v>
      </c>
      <c r="B35" s="14">
        <f>1040-80-36-20-97+960-84-12-40-59-2-50-1-2-120-6-73-56-10-1-11-40-58-32-40-26-6-101-1-40-44-40-2-30-49+200-40-40-41-120-16-40-80+960-9-20-40-40-40-89-8-36-60-10</f>
        <v>1162</v>
      </c>
      <c r="C35" s="15">
        <v>25</v>
      </c>
      <c r="D35" s="15"/>
      <c r="E35" s="16">
        <f t="shared" si="4"/>
        <v>29050</v>
      </c>
      <c r="F35" s="17"/>
      <c r="G35" s="25"/>
    </row>
    <row r="36" spans="1:8" s="37" customFormat="1" ht="18" customHeight="1" x14ac:dyDescent="0.45">
      <c r="A36" s="13" t="s">
        <v>45</v>
      </c>
      <c r="B36" s="14">
        <f>754-1-1-1-1-1-1-1-1-1</f>
        <v>745</v>
      </c>
      <c r="C36" s="15">
        <v>25</v>
      </c>
      <c r="D36" s="15"/>
      <c r="E36" s="16">
        <f t="shared" si="4"/>
        <v>18625</v>
      </c>
      <c r="F36" s="17"/>
      <c r="G36" s="25"/>
    </row>
    <row r="37" spans="1:8" s="37" customFormat="1" ht="18" customHeight="1" x14ac:dyDescent="0.45">
      <c r="A37" s="26" t="s">
        <v>202</v>
      </c>
      <c r="B37" s="14">
        <v>3</v>
      </c>
      <c r="C37" s="15">
        <v>20</v>
      </c>
      <c r="D37" s="15"/>
      <c r="E37" s="16">
        <f t="shared" si="4"/>
        <v>60</v>
      </c>
      <c r="F37" s="17"/>
      <c r="G37" s="25"/>
    </row>
    <row r="38" spans="1:8" s="37" customFormat="1" ht="18" customHeight="1" x14ac:dyDescent="0.45">
      <c r="A38" s="13" t="s">
        <v>46</v>
      </c>
      <c r="B38" s="14">
        <v>198</v>
      </c>
      <c r="C38" s="15">
        <v>25</v>
      </c>
      <c r="D38" s="15">
        <v>13.02</v>
      </c>
      <c r="E38" s="16">
        <f t="shared" si="4"/>
        <v>4963.0200000000004</v>
      </c>
      <c r="F38" s="17"/>
      <c r="G38" s="25"/>
      <c r="H38" s="25"/>
    </row>
    <row r="39" spans="1:8" ht="17.25" customHeight="1" x14ac:dyDescent="0.45">
      <c r="A39" s="13" t="s">
        <v>47</v>
      </c>
      <c r="B39" s="14">
        <v>22</v>
      </c>
      <c r="C39" s="15">
        <v>13</v>
      </c>
      <c r="D39" s="15">
        <v>23.02</v>
      </c>
      <c r="E39" s="16">
        <f t="shared" si="4"/>
        <v>309.02</v>
      </c>
      <c r="F39" s="17"/>
    </row>
    <row r="40" spans="1:8" s="18" customFormat="1" ht="18" customHeight="1" x14ac:dyDescent="0.45">
      <c r="A40" s="13" t="s">
        <v>48</v>
      </c>
      <c r="B40" s="14">
        <v>15</v>
      </c>
      <c r="C40" s="15">
        <v>13</v>
      </c>
      <c r="D40" s="15"/>
      <c r="E40" s="16">
        <f t="shared" si="4"/>
        <v>195</v>
      </c>
      <c r="F40" s="17"/>
      <c r="G40" s="25"/>
    </row>
    <row r="41" spans="1:8" ht="18" customHeight="1" x14ac:dyDescent="0.45">
      <c r="A41" s="31" t="s">
        <v>49</v>
      </c>
      <c r="B41" s="14">
        <v>15</v>
      </c>
      <c r="C41" s="15">
        <v>13</v>
      </c>
      <c r="D41" s="15"/>
      <c r="E41" s="16">
        <f t="shared" si="4"/>
        <v>195</v>
      </c>
      <c r="F41" s="17"/>
    </row>
    <row r="42" spans="1:8" ht="18" customHeight="1" x14ac:dyDescent="0.45">
      <c r="A42" s="13" t="s">
        <v>50</v>
      </c>
      <c r="B42" s="14">
        <f>791-1-1-1-1-47-51-1-45-10-33-28-40-1-31-18</f>
        <v>482</v>
      </c>
      <c r="C42" s="15">
        <v>25</v>
      </c>
      <c r="D42" s="15"/>
      <c r="E42" s="16">
        <f t="shared" si="4"/>
        <v>12050</v>
      </c>
      <c r="F42" s="17"/>
    </row>
    <row r="43" spans="1:8" ht="18" customHeight="1" x14ac:dyDescent="0.45">
      <c r="A43" s="26" t="s">
        <v>203</v>
      </c>
      <c r="B43" s="14">
        <v>3</v>
      </c>
      <c r="C43" s="15">
        <v>20</v>
      </c>
      <c r="D43" s="15"/>
      <c r="E43" s="16">
        <f t="shared" si="4"/>
        <v>60</v>
      </c>
      <c r="F43" s="17"/>
    </row>
    <row r="44" spans="1:8" ht="18" customHeight="1" x14ac:dyDescent="0.45">
      <c r="A44" s="13" t="s">
        <v>51</v>
      </c>
      <c r="B44" s="14">
        <v>18</v>
      </c>
      <c r="C44" s="15">
        <v>30</v>
      </c>
      <c r="D44" s="15">
        <v>29.9</v>
      </c>
      <c r="E44" s="16">
        <f t="shared" si="4"/>
        <v>569.9</v>
      </c>
      <c r="F44" s="17"/>
    </row>
    <row r="45" spans="1:8" ht="18" customHeight="1" x14ac:dyDescent="0.45">
      <c r="A45" s="13" t="s">
        <v>52</v>
      </c>
      <c r="B45" s="14">
        <v>2</v>
      </c>
      <c r="C45" s="15">
        <v>25</v>
      </c>
      <c r="D45" s="15">
        <v>24.9</v>
      </c>
      <c r="E45" s="16">
        <f t="shared" si="4"/>
        <v>74.900000000000006</v>
      </c>
      <c r="F45" s="17"/>
    </row>
    <row r="46" spans="1:8" ht="18" customHeight="1" x14ac:dyDescent="0.45">
      <c r="A46" s="13" t="s">
        <v>53</v>
      </c>
      <c r="B46" s="14">
        <v>10</v>
      </c>
      <c r="C46" s="15">
        <v>25</v>
      </c>
      <c r="D46" s="15">
        <v>24.88</v>
      </c>
      <c r="E46" s="16">
        <f t="shared" si="4"/>
        <v>274.88</v>
      </c>
      <c r="F46" s="17"/>
      <c r="G46" s="18"/>
      <c r="H46" s="18"/>
    </row>
    <row r="47" spans="1:8" s="18" customFormat="1" ht="18" customHeight="1" x14ac:dyDescent="0.4">
      <c r="A47" s="13" t="s">
        <v>54</v>
      </c>
      <c r="B47" s="14">
        <v>58</v>
      </c>
      <c r="C47" s="15">
        <v>25</v>
      </c>
      <c r="D47" s="15"/>
      <c r="E47" s="16">
        <f t="shared" si="4"/>
        <v>1450</v>
      </c>
      <c r="F47" s="17"/>
    </row>
    <row r="48" spans="1:8" s="18" customFormat="1" ht="18" customHeight="1" x14ac:dyDescent="0.4">
      <c r="A48" s="13" t="s">
        <v>263</v>
      </c>
      <c r="B48" s="14">
        <f>210-1-1</f>
        <v>208</v>
      </c>
      <c r="C48" s="15">
        <v>20</v>
      </c>
      <c r="D48" s="15"/>
      <c r="E48" s="16">
        <f t="shared" si="4"/>
        <v>4160</v>
      </c>
      <c r="F48" s="17"/>
    </row>
    <row r="49" spans="1:8" s="18" customFormat="1" ht="18" customHeight="1" x14ac:dyDescent="0.4">
      <c r="A49" s="13" t="s">
        <v>194</v>
      </c>
      <c r="B49" s="14">
        <f>970-75-21-1-45-25-40-18-84-1-14-41-55-110-55-29-28-28-1</f>
        <v>299</v>
      </c>
      <c r="C49" s="15">
        <v>25</v>
      </c>
      <c r="D49" s="15"/>
      <c r="E49" s="16">
        <f t="shared" si="4"/>
        <v>7475</v>
      </c>
      <c r="F49" s="17"/>
    </row>
    <row r="50" spans="1:8" s="18" customFormat="1" ht="18.75" customHeight="1" x14ac:dyDescent="0.4">
      <c r="A50" s="13" t="s">
        <v>221</v>
      </c>
      <c r="B50" s="14">
        <f>819-12-19-50-5-39-40-20-10-10-40-8-40-10-50-40-8-40-62-80-15-1-48-16-41-32-1-48+960-48-50-40-40-16-8-40-10-22-32-16-37-3-20-14-13-40-40-52-40-40-40-40-17-43-1</f>
        <v>232</v>
      </c>
      <c r="C50" s="15">
        <v>25</v>
      </c>
      <c r="D50" s="15"/>
      <c r="E50" s="16">
        <f t="shared" si="4"/>
        <v>5800</v>
      </c>
      <c r="F50" s="17"/>
    </row>
    <row r="51" spans="1:8" s="18" customFormat="1" ht="18" customHeight="1" x14ac:dyDescent="0.4">
      <c r="A51" s="13" t="s">
        <v>56</v>
      </c>
      <c r="B51" s="14">
        <v>1</v>
      </c>
      <c r="C51" s="15">
        <v>180</v>
      </c>
      <c r="D51" s="15">
        <f>11.26+81.16-0.46-0.2-0.45-0.45</f>
        <v>90.86</v>
      </c>
      <c r="E51" s="16">
        <f t="shared" si="4"/>
        <v>270.86</v>
      </c>
      <c r="F51" s="17"/>
    </row>
    <row r="52" spans="1:8" s="18" customFormat="1" ht="18" customHeight="1" x14ac:dyDescent="0.4">
      <c r="A52" s="13" t="s">
        <v>58</v>
      </c>
      <c r="B52" s="14">
        <v>7</v>
      </c>
      <c r="C52" s="15">
        <v>15</v>
      </c>
      <c r="D52" s="15"/>
      <c r="E52" s="16">
        <f t="shared" si="4"/>
        <v>105</v>
      </c>
      <c r="F52" s="17"/>
    </row>
    <row r="53" spans="1:8" s="18" customFormat="1" ht="18" customHeight="1" x14ac:dyDescent="0.4">
      <c r="A53" s="13" t="s">
        <v>278</v>
      </c>
      <c r="B53" s="14">
        <f>40-1</f>
        <v>39</v>
      </c>
      <c r="C53" s="15">
        <v>10</v>
      </c>
      <c r="D53" s="15"/>
      <c r="E53" s="16">
        <f t="shared" ref="E53" si="7">(B53*C53)+D53</f>
        <v>390</v>
      </c>
      <c r="F53" s="17"/>
    </row>
    <row r="54" spans="1:8" s="18" customFormat="1" ht="18" customHeight="1" x14ac:dyDescent="0.4">
      <c r="A54" s="13" t="s">
        <v>279</v>
      </c>
      <c r="B54" s="14">
        <f>54-1-5-12</f>
        <v>36</v>
      </c>
      <c r="C54" s="15">
        <v>25</v>
      </c>
      <c r="D54" s="15"/>
      <c r="E54" s="16">
        <f t="shared" ref="E54" si="8">(B54*C54)+D54</f>
        <v>900</v>
      </c>
      <c r="F54" s="17"/>
    </row>
    <row r="55" spans="1:8" s="18" customFormat="1" ht="18" customHeight="1" x14ac:dyDescent="0.4">
      <c r="A55" s="13" t="s">
        <v>63</v>
      </c>
      <c r="B55" s="14"/>
      <c r="C55" s="15"/>
      <c r="D55" s="15">
        <v>4.6500000000000004</v>
      </c>
      <c r="E55" s="16">
        <f t="shared" si="4"/>
        <v>4.6500000000000004</v>
      </c>
      <c r="F55" s="17"/>
    </row>
    <row r="56" spans="1:8" s="18" customFormat="1" ht="18" x14ac:dyDescent="0.4">
      <c r="A56" s="13" t="s">
        <v>67</v>
      </c>
      <c r="B56" s="14">
        <f>4-1-1</f>
        <v>2</v>
      </c>
      <c r="C56" s="15">
        <v>25</v>
      </c>
      <c r="D56" s="15"/>
      <c r="E56" s="16">
        <f t="shared" si="4"/>
        <v>50</v>
      </c>
      <c r="F56" s="17"/>
    </row>
    <row r="57" spans="1:8" s="18" customFormat="1" ht="18" customHeight="1" x14ac:dyDescent="0.45">
      <c r="A57" s="13" t="s">
        <v>70</v>
      </c>
      <c r="B57" s="14">
        <v>1</v>
      </c>
      <c r="C57" s="15">
        <v>25</v>
      </c>
      <c r="D57" s="15">
        <v>19.05</v>
      </c>
      <c r="E57" s="16">
        <f t="shared" si="4"/>
        <v>44.05</v>
      </c>
      <c r="F57" s="17"/>
      <c r="G57" s="25"/>
      <c r="H57" s="25"/>
    </row>
    <row r="58" spans="1:8" ht="20.25" customHeight="1" x14ac:dyDescent="0.45">
      <c r="A58" s="13" t="s">
        <v>72</v>
      </c>
      <c r="B58" s="14"/>
      <c r="C58" s="15"/>
      <c r="D58" s="15">
        <v>24.54</v>
      </c>
      <c r="E58" s="16">
        <f t="shared" si="4"/>
        <v>24.54</v>
      </c>
      <c r="F58" s="17"/>
    </row>
    <row r="59" spans="1:8" x14ac:dyDescent="0.45">
      <c r="A59" s="13" t="s">
        <v>73</v>
      </c>
      <c r="B59" s="14">
        <v>37</v>
      </c>
      <c r="C59" s="15">
        <v>25</v>
      </c>
      <c r="D59" s="15">
        <v>13.16</v>
      </c>
      <c r="E59" s="16">
        <f t="shared" si="4"/>
        <v>938.16</v>
      </c>
      <c r="F59" s="17"/>
    </row>
    <row r="60" spans="1:8" ht="18" customHeight="1" x14ac:dyDescent="0.45">
      <c r="A60" s="13" t="s">
        <v>74</v>
      </c>
      <c r="B60" s="14">
        <f>14-1</f>
        <v>13</v>
      </c>
      <c r="C60" s="15">
        <v>25</v>
      </c>
      <c r="D60" s="15"/>
      <c r="E60" s="16">
        <f t="shared" ref="E60:E90" si="9">(B60*C60)+D60</f>
        <v>325</v>
      </c>
      <c r="F60" s="17"/>
    </row>
    <row r="61" spans="1:8" x14ac:dyDescent="0.45">
      <c r="A61" s="13" t="s">
        <v>75</v>
      </c>
      <c r="B61" s="14"/>
      <c r="C61" s="15"/>
      <c r="D61" s="15">
        <v>22.88</v>
      </c>
      <c r="E61" s="16">
        <f t="shared" si="9"/>
        <v>22.88</v>
      </c>
      <c r="F61" s="17"/>
    </row>
    <row r="62" spans="1:8" x14ac:dyDescent="0.45">
      <c r="A62" s="13" t="s">
        <v>76</v>
      </c>
      <c r="B62" s="14"/>
      <c r="C62" s="15"/>
      <c r="D62" s="15">
        <v>21.82</v>
      </c>
      <c r="E62" s="16">
        <f t="shared" si="9"/>
        <v>21.82</v>
      </c>
      <c r="F62" s="17"/>
    </row>
    <row r="63" spans="1:8" ht="18" customHeight="1" x14ac:dyDescent="0.45">
      <c r="A63" s="13" t="s">
        <v>77</v>
      </c>
      <c r="B63" s="14"/>
      <c r="C63" s="15"/>
      <c r="D63" s="15">
        <v>7.12</v>
      </c>
      <c r="E63" s="16">
        <f t="shared" si="9"/>
        <v>7.12</v>
      </c>
      <c r="F63" s="17"/>
    </row>
    <row r="64" spans="1:8" s="18" customFormat="1" ht="18" customHeight="1" x14ac:dyDescent="0.4">
      <c r="A64" s="13" t="s">
        <v>277</v>
      </c>
      <c r="B64" s="14">
        <f>10000/25</f>
        <v>400</v>
      </c>
      <c r="C64" s="15">
        <v>25</v>
      </c>
      <c r="D64" s="15"/>
      <c r="E64" s="16">
        <f t="shared" ref="E64" si="10">(B64*C64)+D64</f>
        <v>10000</v>
      </c>
      <c r="F64" s="17"/>
    </row>
    <row r="65" spans="1:6" s="18" customFormat="1" ht="18" customHeight="1" x14ac:dyDescent="0.4">
      <c r="A65" s="13" t="s">
        <v>79</v>
      </c>
      <c r="B65" s="14"/>
      <c r="C65" s="15"/>
      <c r="D65" s="15">
        <v>1.59</v>
      </c>
      <c r="E65" s="16">
        <f t="shared" si="9"/>
        <v>1.59</v>
      </c>
      <c r="F65" s="17"/>
    </row>
    <row r="66" spans="1:6" s="18" customFormat="1" ht="18" customHeight="1" x14ac:dyDescent="0.4">
      <c r="A66" s="13" t="s">
        <v>80</v>
      </c>
      <c r="B66" s="14"/>
      <c r="C66" s="15"/>
      <c r="D66" s="15">
        <f>0.67+0.65</f>
        <v>1.32</v>
      </c>
      <c r="E66" s="16">
        <f t="shared" si="9"/>
        <v>1.32</v>
      </c>
      <c r="F66" s="17"/>
    </row>
    <row r="67" spans="1:6" s="18" customFormat="1" ht="18" customHeight="1" x14ac:dyDescent="0.4">
      <c r="A67" s="13" t="s">
        <v>81</v>
      </c>
      <c r="B67" s="14"/>
      <c r="C67" s="15"/>
      <c r="D67" s="15">
        <v>1.25</v>
      </c>
      <c r="E67" s="16">
        <f t="shared" si="9"/>
        <v>1.25</v>
      </c>
      <c r="F67" s="17"/>
    </row>
    <row r="68" spans="1:6" s="18" customFormat="1" ht="18" customHeight="1" x14ac:dyDescent="0.4">
      <c r="A68" s="13" t="s">
        <v>83</v>
      </c>
      <c r="B68" s="14"/>
      <c r="C68" s="15"/>
      <c r="D68" s="15">
        <v>0.77</v>
      </c>
      <c r="E68" s="16">
        <f t="shared" si="9"/>
        <v>0.77</v>
      </c>
      <c r="F68" s="17"/>
    </row>
    <row r="69" spans="1:6" s="18" customFormat="1" ht="18" x14ac:dyDescent="0.4">
      <c r="A69" s="13" t="s">
        <v>84</v>
      </c>
      <c r="B69" s="14"/>
      <c r="C69" s="15"/>
      <c r="D69" s="15">
        <v>9.56</v>
      </c>
      <c r="E69" s="16">
        <f t="shared" si="9"/>
        <v>9.56</v>
      </c>
      <c r="F69" s="17"/>
    </row>
    <row r="70" spans="1:6" s="18" customFormat="1" ht="18" customHeight="1" x14ac:dyDescent="0.4">
      <c r="A70" s="13" t="s">
        <v>85</v>
      </c>
      <c r="B70" s="14"/>
      <c r="C70" s="15"/>
      <c r="D70" s="15">
        <v>9.27</v>
      </c>
      <c r="E70" s="16">
        <f t="shared" si="9"/>
        <v>9.27</v>
      </c>
      <c r="F70" s="17"/>
    </row>
    <row r="71" spans="1:6" s="18" customFormat="1" ht="18" customHeight="1" x14ac:dyDescent="0.4">
      <c r="A71" s="13" t="s">
        <v>86</v>
      </c>
      <c r="B71" s="14"/>
      <c r="C71" s="15"/>
      <c r="D71" s="15">
        <v>1.25</v>
      </c>
      <c r="E71" s="16">
        <f t="shared" si="9"/>
        <v>1.25</v>
      </c>
      <c r="F71" s="17"/>
    </row>
    <row r="72" spans="1:6" s="18" customFormat="1" ht="18" customHeight="1" x14ac:dyDescent="0.4">
      <c r="A72" s="13" t="s">
        <v>87</v>
      </c>
      <c r="B72" s="14"/>
      <c r="C72" s="15"/>
      <c r="D72" s="15">
        <v>27.23</v>
      </c>
      <c r="E72" s="16">
        <f t="shared" si="9"/>
        <v>27.23</v>
      </c>
      <c r="F72" s="17"/>
    </row>
    <row r="73" spans="1:6" s="18" customFormat="1" ht="18" customHeight="1" x14ac:dyDescent="0.4">
      <c r="A73" s="13" t="s">
        <v>88</v>
      </c>
      <c r="B73" s="14">
        <v>8</v>
      </c>
      <c r="C73" s="15">
        <v>25</v>
      </c>
      <c r="D73" s="15"/>
      <c r="E73" s="16">
        <f t="shared" si="9"/>
        <v>200</v>
      </c>
      <c r="F73" s="17"/>
    </row>
    <row r="74" spans="1:6" s="18" customFormat="1" ht="18" customHeight="1" x14ac:dyDescent="0.4">
      <c r="A74" s="13" t="s">
        <v>89</v>
      </c>
      <c r="B74" s="14">
        <v>1</v>
      </c>
      <c r="C74" s="15">
        <v>25</v>
      </c>
      <c r="D74" s="15"/>
      <c r="E74" s="16">
        <f t="shared" si="9"/>
        <v>25</v>
      </c>
      <c r="F74" s="17"/>
    </row>
    <row r="75" spans="1:6" s="18" customFormat="1" ht="18" customHeight="1" x14ac:dyDescent="0.4">
      <c r="A75" s="13" t="s">
        <v>90</v>
      </c>
      <c r="B75" s="14">
        <f>3-2</f>
        <v>1</v>
      </c>
      <c r="C75" s="15">
        <v>25</v>
      </c>
      <c r="D75" s="15"/>
      <c r="E75" s="16">
        <f t="shared" si="9"/>
        <v>25</v>
      </c>
      <c r="F75" s="17"/>
    </row>
    <row r="76" spans="1:6" s="18" customFormat="1" ht="18" customHeight="1" x14ac:dyDescent="0.4">
      <c r="A76" s="13" t="s">
        <v>91</v>
      </c>
      <c r="B76" s="14">
        <v>3</v>
      </c>
      <c r="C76" s="15">
        <v>25</v>
      </c>
      <c r="D76" s="15">
        <v>19.95</v>
      </c>
      <c r="E76" s="16">
        <f t="shared" si="9"/>
        <v>94.95</v>
      </c>
      <c r="F76" s="17"/>
    </row>
    <row r="77" spans="1:6" s="18" customFormat="1" ht="18" customHeight="1" x14ac:dyDescent="0.4">
      <c r="A77" s="13" t="s">
        <v>94</v>
      </c>
      <c r="B77" s="14">
        <v>1</v>
      </c>
      <c r="C77" s="15">
        <v>25</v>
      </c>
      <c r="D77" s="15">
        <v>23.46</v>
      </c>
      <c r="E77" s="16">
        <f t="shared" si="9"/>
        <v>48.46</v>
      </c>
      <c r="F77" s="17"/>
    </row>
    <row r="78" spans="1:6" s="18" customFormat="1" ht="18" customHeight="1" x14ac:dyDescent="0.4">
      <c r="A78" s="13" t="s">
        <v>259</v>
      </c>
      <c r="B78" s="14">
        <f>12-1</f>
        <v>11</v>
      </c>
      <c r="C78" s="15">
        <v>25</v>
      </c>
      <c r="D78" s="15"/>
      <c r="E78" s="16">
        <f>(B78*C78)+D78</f>
        <v>275</v>
      </c>
      <c r="F78" s="17"/>
    </row>
    <row r="79" spans="1:6" s="18" customFormat="1" ht="18" customHeight="1" x14ac:dyDescent="0.4">
      <c r="A79" s="13" t="s">
        <v>285</v>
      </c>
      <c r="B79" s="14">
        <v>5</v>
      </c>
      <c r="C79" s="15">
        <v>10</v>
      </c>
      <c r="D79" s="15"/>
      <c r="E79" s="16">
        <f t="shared" ref="E79" si="11">(B79*C79)+D79</f>
        <v>50</v>
      </c>
      <c r="F79" s="17"/>
    </row>
    <row r="80" spans="1:6" s="18" customFormat="1" ht="18" customHeight="1" x14ac:dyDescent="0.4">
      <c r="A80" s="13" t="s">
        <v>284</v>
      </c>
      <c r="B80" s="14">
        <v>2</v>
      </c>
      <c r="C80" s="15">
        <v>25</v>
      </c>
      <c r="D80" s="15"/>
      <c r="E80" s="16">
        <f t="shared" ref="E80" si="12">(B80*C80)+D80</f>
        <v>50</v>
      </c>
      <c r="F80" s="17"/>
    </row>
    <row r="81" spans="1:6" s="18" customFormat="1" ht="18" customHeight="1" x14ac:dyDescent="0.4">
      <c r="A81" s="13" t="s">
        <v>95</v>
      </c>
      <c r="B81" s="14"/>
      <c r="C81" s="15"/>
      <c r="D81" s="15">
        <v>9.5500000000000007</v>
      </c>
      <c r="E81" s="16">
        <f t="shared" si="9"/>
        <v>9.5500000000000007</v>
      </c>
      <c r="F81" s="17"/>
    </row>
    <row r="82" spans="1:6" s="18" customFormat="1" ht="18" customHeight="1" x14ac:dyDescent="0.4">
      <c r="A82" s="13" t="s">
        <v>96</v>
      </c>
      <c r="B82" s="14">
        <v>1</v>
      </c>
      <c r="C82" s="15">
        <v>25</v>
      </c>
      <c r="D82" s="15"/>
      <c r="E82" s="16">
        <f t="shared" si="9"/>
        <v>25</v>
      </c>
      <c r="F82" s="17"/>
    </row>
    <row r="83" spans="1:6" s="18" customFormat="1" ht="18" customHeight="1" x14ac:dyDescent="0.4">
      <c r="A83" s="13" t="s">
        <v>245</v>
      </c>
      <c r="B83" s="14">
        <f>10-5+45-5-6-9-5-10</f>
        <v>15</v>
      </c>
      <c r="C83" s="15">
        <v>10</v>
      </c>
      <c r="D83" s="15"/>
      <c r="E83" s="16">
        <f t="shared" si="9"/>
        <v>150</v>
      </c>
      <c r="F83" s="17"/>
    </row>
    <row r="84" spans="1:6" s="18" customFormat="1" ht="18" customHeight="1" x14ac:dyDescent="0.4">
      <c r="A84" s="13" t="s">
        <v>100</v>
      </c>
      <c r="B84" s="14">
        <v>1</v>
      </c>
      <c r="C84" s="15">
        <v>10</v>
      </c>
      <c r="D84" s="15">
        <v>9.66</v>
      </c>
      <c r="E84" s="16">
        <f t="shared" si="9"/>
        <v>19.66</v>
      </c>
      <c r="F84" s="17"/>
    </row>
    <row r="85" spans="1:6" s="18" customFormat="1" ht="18" customHeight="1" x14ac:dyDescent="0.4">
      <c r="A85" s="13" t="s">
        <v>138</v>
      </c>
      <c r="B85" s="14">
        <f>21+30-2-3-5+25-50-2-1+50-35-2-5+20-3</f>
        <v>38</v>
      </c>
      <c r="C85" s="15">
        <v>20</v>
      </c>
      <c r="D85" s="15"/>
      <c r="E85" s="16">
        <f t="shared" si="9"/>
        <v>760</v>
      </c>
      <c r="F85" s="17"/>
    </row>
    <row r="86" spans="1:6" s="18" customFormat="1" ht="18" customHeight="1" x14ac:dyDescent="0.4">
      <c r="A86" s="13" t="s">
        <v>197</v>
      </c>
      <c r="B86" s="14">
        <v>10</v>
      </c>
      <c r="C86" s="15">
        <v>10</v>
      </c>
      <c r="D86" s="15"/>
      <c r="E86" s="16">
        <f t="shared" si="9"/>
        <v>100</v>
      </c>
      <c r="F86" s="17"/>
    </row>
    <row r="87" spans="1:6" s="18" customFormat="1" ht="18" customHeight="1" x14ac:dyDescent="0.4">
      <c r="A87" s="13" t="s">
        <v>282</v>
      </c>
      <c r="B87" s="14">
        <v>10</v>
      </c>
      <c r="C87" s="15">
        <v>20</v>
      </c>
      <c r="D87" s="15"/>
      <c r="E87" s="16">
        <f t="shared" ref="E87" si="13">(B87*C87)+D87</f>
        <v>200</v>
      </c>
      <c r="F87" s="17"/>
    </row>
    <row r="88" spans="1:6" s="18" customFormat="1" ht="18" customHeight="1" x14ac:dyDescent="0.4">
      <c r="A88" s="13" t="s">
        <v>261</v>
      </c>
      <c r="B88" s="14">
        <f>5-1-1+250-3-26-2-20-22-10-15-12</f>
        <v>143</v>
      </c>
      <c r="C88" s="15">
        <v>10</v>
      </c>
      <c r="D88" s="15"/>
      <c r="E88" s="16">
        <f t="shared" si="9"/>
        <v>1430</v>
      </c>
      <c r="F88" s="17"/>
    </row>
    <row r="89" spans="1:6" s="18" customFormat="1" ht="18" customHeight="1" x14ac:dyDescent="0.4">
      <c r="A89" s="13" t="s">
        <v>201</v>
      </c>
      <c r="B89" s="14">
        <v>1</v>
      </c>
      <c r="C89" s="15">
        <v>25</v>
      </c>
      <c r="D89" s="15"/>
      <c r="E89" s="16">
        <f t="shared" si="9"/>
        <v>25</v>
      </c>
      <c r="F89" s="17"/>
    </row>
    <row r="90" spans="1:6" s="18" customFormat="1" ht="18" customHeight="1" x14ac:dyDescent="0.4">
      <c r="A90" s="13" t="s">
        <v>286</v>
      </c>
      <c r="B90" s="14">
        <v>5</v>
      </c>
      <c r="C90" s="15">
        <v>10</v>
      </c>
      <c r="D90" s="15"/>
      <c r="E90" s="16">
        <f t="shared" si="9"/>
        <v>50</v>
      </c>
      <c r="F90" s="17"/>
    </row>
    <row r="91" spans="1:6" s="18" customFormat="1" ht="18" customHeight="1" x14ac:dyDescent="0.4">
      <c r="A91" s="13" t="s">
        <v>144</v>
      </c>
      <c r="B91" s="14">
        <f>4-1</f>
        <v>3</v>
      </c>
      <c r="C91" s="15">
        <v>10</v>
      </c>
      <c r="D91" s="15"/>
      <c r="E91" s="16">
        <f t="shared" ref="E91:E97" si="14">(B91*C91)+D91</f>
        <v>30</v>
      </c>
      <c r="F91" s="17"/>
    </row>
    <row r="92" spans="1:6" s="18" customFormat="1" ht="18" customHeight="1" x14ac:dyDescent="0.4">
      <c r="A92" s="13" t="s">
        <v>136</v>
      </c>
      <c r="B92" s="14">
        <f>112+800-80-32-40-40-80-40+800-80-40-40-120-40-40-40-80-80-40-40-80+800-40-40-80-40-40-80-40-80-40-40-40-40-80-40-40-40+800-40-40-80-40-80-80-80-80-80-40-40-40</f>
        <v>760</v>
      </c>
      <c r="C92" s="15">
        <v>25</v>
      </c>
      <c r="D92" s="15"/>
      <c r="E92" s="16">
        <f t="shared" si="14"/>
        <v>19000</v>
      </c>
      <c r="F92" s="17"/>
    </row>
    <row r="93" spans="1:6" s="18" customFormat="1" ht="18" customHeight="1" x14ac:dyDescent="0.4">
      <c r="A93" s="13" t="s">
        <v>142</v>
      </c>
      <c r="B93" s="14">
        <f>914-20-12-9-33-12-28-12-14-12-12-12-12-13-1-12-12-12-13-1-2</f>
        <v>660</v>
      </c>
      <c r="C93" s="15">
        <v>25</v>
      </c>
      <c r="D93" s="15"/>
      <c r="E93" s="16">
        <f t="shared" si="14"/>
        <v>16500</v>
      </c>
      <c r="F93" s="17"/>
    </row>
    <row r="94" spans="1:6" s="18" customFormat="1" ht="18" customHeight="1" x14ac:dyDescent="0.4">
      <c r="A94" s="13" t="s">
        <v>253</v>
      </c>
      <c r="B94" s="14">
        <f>400-4-3-1-1-2-3-1-2-1-4-4-2-1-10-4-4-7-3-1-3-1-1-7-2-3-2-6-4-3-4-6-4-12-20-4-2-4-4-4-6-40-40-40-40-40</f>
        <v>40</v>
      </c>
      <c r="C94" s="15">
        <v>25</v>
      </c>
      <c r="D94" s="15"/>
      <c r="E94" s="16">
        <f t="shared" si="14"/>
        <v>1000</v>
      </c>
      <c r="F94" s="17"/>
    </row>
    <row r="95" spans="1:6" s="18" customFormat="1" ht="18" x14ac:dyDescent="0.4">
      <c r="A95" s="13" t="s">
        <v>105</v>
      </c>
      <c r="B95" s="14">
        <v>4</v>
      </c>
      <c r="C95" s="15">
        <v>10</v>
      </c>
      <c r="D95" s="15"/>
      <c r="E95" s="16">
        <f t="shared" si="14"/>
        <v>40</v>
      </c>
      <c r="F95" s="17"/>
    </row>
    <row r="96" spans="1:6" s="18" customFormat="1" ht="18" x14ac:dyDescent="0.4">
      <c r="A96" s="13" t="s">
        <v>106</v>
      </c>
      <c r="B96" s="14"/>
      <c r="C96" s="15"/>
      <c r="D96" s="15">
        <v>6.48</v>
      </c>
      <c r="E96" s="16">
        <f t="shared" si="14"/>
        <v>6.48</v>
      </c>
      <c r="F96" s="17"/>
    </row>
    <row r="97" spans="1:7" s="18" customFormat="1" ht="18" customHeight="1" x14ac:dyDescent="0.4">
      <c r="A97" s="13" t="s">
        <v>109</v>
      </c>
      <c r="B97" s="14">
        <v>1</v>
      </c>
      <c r="C97" s="15">
        <v>10</v>
      </c>
      <c r="D97" s="15"/>
      <c r="E97" s="16">
        <f t="shared" si="14"/>
        <v>10</v>
      </c>
      <c r="F97" s="17"/>
    </row>
    <row r="98" spans="1:7" s="18" customFormat="1" ht="18" customHeight="1" x14ac:dyDescent="0.45">
      <c r="A98" s="31" t="s">
        <v>113</v>
      </c>
      <c r="B98" s="14">
        <v>2</v>
      </c>
      <c r="C98" s="15">
        <v>10</v>
      </c>
      <c r="D98" s="15"/>
      <c r="E98" s="16">
        <f>(B98*C98)+D98</f>
        <v>20</v>
      </c>
      <c r="F98" s="17"/>
      <c r="G98" s="25"/>
    </row>
    <row r="99" spans="1:7" ht="18" customHeight="1" x14ac:dyDescent="0.45">
      <c r="A99" s="31" t="s">
        <v>249</v>
      </c>
      <c r="B99" s="14">
        <f>(770+350)/10</f>
        <v>112</v>
      </c>
      <c r="C99" s="15">
        <v>10</v>
      </c>
      <c r="D99" s="15"/>
      <c r="E99" s="16">
        <f t="shared" ref="E99" si="15">(B99*C99)+D99</f>
        <v>1120</v>
      </c>
      <c r="F99" s="17"/>
    </row>
    <row r="100" spans="1:7" x14ac:dyDescent="0.45">
      <c r="A100" s="13" t="s">
        <v>114</v>
      </c>
      <c r="B100" s="14">
        <v>6</v>
      </c>
      <c r="C100" s="15">
        <v>20</v>
      </c>
      <c r="D100" s="15"/>
      <c r="E100" s="16">
        <f>(B100*C100)+D100</f>
        <v>120</v>
      </c>
      <c r="F100" s="17"/>
    </row>
    <row r="101" spans="1:7" ht="18" customHeight="1" x14ac:dyDescent="0.45">
      <c r="A101" s="13" t="s">
        <v>115</v>
      </c>
      <c r="B101" s="14">
        <f>11-4-1-1</f>
        <v>5</v>
      </c>
      <c r="C101" s="15">
        <v>25</v>
      </c>
      <c r="D101" s="15"/>
      <c r="E101" s="16">
        <f t="shared" ref="E101:E104" si="16">(B101*C101)+D101</f>
        <v>125</v>
      </c>
      <c r="F101" s="17"/>
    </row>
    <row r="102" spans="1:7" ht="18" customHeight="1" x14ac:dyDescent="0.45">
      <c r="A102" s="13" t="s">
        <v>119</v>
      </c>
      <c r="B102" s="14">
        <f>10-2-4</f>
        <v>4</v>
      </c>
      <c r="C102" s="15">
        <v>25</v>
      </c>
      <c r="D102" s="15"/>
      <c r="E102" s="16">
        <f t="shared" si="16"/>
        <v>100</v>
      </c>
      <c r="F102" s="17"/>
    </row>
    <row r="103" spans="1:7" ht="18" customHeight="1" x14ac:dyDescent="0.45">
      <c r="A103" s="13" t="s">
        <v>122</v>
      </c>
      <c r="B103" s="14">
        <f>3-1</f>
        <v>2</v>
      </c>
      <c r="C103" s="15">
        <v>20</v>
      </c>
      <c r="D103" s="15"/>
      <c r="E103" s="16">
        <f t="shared" si="16"/>
        <v>40</v>
      </c>
      <c r="F103" s="17"/>
    </row>
    <row r="104" spans="1:7" ht="17.25" customHeight="1" x14ac:dyDescent="0.45">
      <c r="A104" s="13" t="s">
        <v>123</v>
      </c>
      <c r="B104" s="14">
        <f>35-5-10-5</f>
        <v>15</v>
      </c>
      <c r="C104" s="15">
        <v>10</v>
      </c>
      <c r="D104" s="15"/>
      <c r="E104" s="16">
        <f t="shared" si="16"/>
        <v>150</v>
      </c>
      <c r="F104" s="17"/>
    </row>
    <row r="105" spans="1:7" ht="17.25" customHeight="1" x14ac:dyDescent="0.45">
      <c r="A105" s="13" t="s">
        <v>132</v>
      </c>
      <c r="B105" s="14">
        <f>20-5</f>
        <v>15</v>
      </c>
      <c r="C105" s="15">
        <v>10</v>
      </c>
      <c r="D105" s="15"/>
      <c r="E105" s="16">
        <f t="shared" ref="E105" si="17">(B105*C105)+D105</f>
        <v>150</v>
      </c>
      <c r="F105" s="17"/>
    </row>
    <row r="106" spans="1:7" ht="17.25" customHeight="1" x14ac:dyDescent="0.45">
      <c r="A106" s="13" t="s">
        <v>141</v>
      </c>
      <c r="B106" s="27">
        <v>2</v>
      </c>
      <c r="C106" s="28">
        <v>25</v>
      </c>
      <c r="D106" s="28"/>
      <c r="E106" s="16">
        <f>(B106*C106)+D106</f>
        <v>50</v>
      </c>
      <c r="F106" s="17"/>
      <c r="G106" s="18"/>
    </row>
    <row r="107" spans="1:7" s="18" customFormat="1" ht="18" customHeight="1" x14ac:dyDescent="0.4">
      <c r="A107" s="13" t="s">
        <v>198</v>
      </c>
      <c r="B107" s="14">
        <v>1</v>
      </c>
      <c r="C107" s="15">
        <v>25</v>
      </c>
      <c r="D107" s="15"/>
      <c r="E107" s="16">
        <f t="shared" ref="E107:E169" si="18">(B107*C107)+D107</f>
        <v>25</v>
      </c>
      <c r="F107" s="17"/>
    </row>
    <row r="108" spans="1:7" s="18" customFormat="1" ht="18" customHeight="1" x14ac:dyDescent="0.4">
      <c r="A108" s="13" t="s">
        <v>125</v>
      </c>
      <c r="B108" s="14"/>
      <c r="C108" s="15"/>
      <c r="D108" s="15">
        <v>19.47</v>
      </c>
      <c r="E108" s="16">
        <f t="shared" si="18"/>
        <v>19.47</v>
      </c>
      <c r="F108" s="17"/>
    </row>
    <row r="109" spans="1:7" s="18" customFormat="1" ht="18" customHeight="1" x14ac:dyDescent="0.4">
      <c r="A109" s="13" t="s">
        <v>126</v>
      </c>
      <c r="B109" s="14">
        <v>1</v>
      </c>
      <c r="C109" s="15">
        <v>20</v>
      </c>
      <c r="D109" s="15"/>
      <c r="E109" s="16">
        <f t="shared" si="18"/>
        <v>20</v>
      </c>
      <c r="F109" s="17"/>
    </row>
    <row r="110" spans="1:7" s="18" customFormat="1" ht="18" customHeight="1" x14ac:dyDescent="0.4">
      <c r="A110" s="13" t="s">
        <v>127</v>
      </c>
      <c r="B110" s="14">
        <f>12</f>
        <v>12</v>
      </c>
      <c r="C110" s="15">
        <v>25</v>
      </c>
      <c r="D110" s="15">
        <v>30.87</v>
      </c>
      <c r="E110" s="16">
        <f t="shared" si="18"/>
        <v>330.87</v>
      </c>
      <c r="F110" s="17"/>
    </row>
    <row r="111" spans="1:7" s="30" customFormat="1" ht="17.25" customHeight="1" x14ac:dyDescent="0.4">
      <c r="A111" s="13" t="s">
        <v>206</v>
      </c>
      <c r="B111" s="14">
        <v>45</v>
      </c>
      <c r="C111" s="15">
        <v>25</v>
      </c>
      <c r="D111" s="15">
        <f>20.34+7.63+3.17-5.38-22.34+22.34</f>
        <v>25.76</v>
      </c>
      <c r="E111" s="16">
        <f>(B111*C111)+D111</f>
        <v>1150.76</v>
      </c>
      <c r="F111" s="17"/>
      <c r="G111" s="18"/>
    </row>
    <row r="112" spans="1:7" s="30" customFormat="1" ht="17.25" customHeight="1" x14ac:dyDescent="0.4">
      <c r="A112" s="13" t="s">
        <v>128</v>
      </c>
      <c r="B112" s="14">
        <v>5</v>
      </c>
      <c r="C112" s="15">
        <v>25</v>
      </c>
      <c r="D112" s="15">
        <v>28.46</v>
      </c>
      <c r="E112" s="16">
        <f t="shared" si="18"/>
        <v>153.46</v>
      </c>
      <c r="F112" s="17"/>
      <c r="G112" s="18"/>
    </row>
    <row r="113" spans="1:7" s="18" customFormat="1" ht="18" customHeight="1" x14ac:dyDescent="0.4">
      <c r="A113" s="13" t="s">
        <v>129</v>
      </c>
      <c r="B113" s="14"/>
      <c r="C113" s="15"/>
      <c r="D113" s="15">
        <v>21.98</v>
      </c>
      <c r="E113" s="16">
        <f t="shared" si="18"/>
        <v>21.98</v>
      </c>
      <c r="F113" s="17"/>
      <c r="G113" s="30"/>
    </row>
    <row r="114" spans="1:7" s="18" customFormat="1" ht="18" customHeight="1" x14ac:dyDescent="0.4">
      <c r="A114" s="13" t="s">
        <v>130</v>
      </c>
      <c r="B114" s="14">
        <v>60</v>
      </c>
      <c r="C114" s="15">
        <v>25</v>
      </c>
      <c r="D114" s="15">
        <v>24.88</v>
      </c>
      <c r="E114" s="16">
        <f t="shared" si="18"/>
        <v>1524.88</v>
      </c>
      <c r="F114" s="17"/>
    </row>
    <row r="115" spans="1:7" s="18" customFormat="1" ht="18" customHeight="1" x14ac:dyDescent="0.4">
      <c r="A115" s="13" t="s">
        <v>292</v>
      </c>
      <c r="B115" s="14"/>
      <c r="C115" s="15"/>
      <c r="D115" s="15">
        <v>9.6999999999999993</v>
      </c>
      <c r="E115" s="16">
        <f t="shared" si="18"/>
        <v>9.6999999999999993</v>
      </c>
      <c r="F115" s="17"/>
    </row>
    <row r="116" spans="1:7" s="18" customFormat="1" ht="18" customHeight="1" x14ac:dyDescent="0.4">
      <c r="A116" s="13" t="s">
        <v>149</v>
      </c>
      <c r="B116" s="14"/>
      <c r="C116" s="15"/>
      <c r="D116" s="15">
        <v>18.14</v>
      </c>
      <c r="E116" s="16">
        <f t="shared" si="18"/>
        <v>18.14</v>
      </c>
      <c r="F116" s="17"/>
    </row>
    <row r="117" spans="1:7" s="18" customFormat="1" ht="18" customHeight="1" x14ac:dyDescent="0.4">
      <c r="A117" s="13" t="s">
        <v>150</v>
      </c>
      <c r="B117" s="14"/>
      <c r="C117" s="15"/>
      <c r="D117" s="15">
        <v>3.32</v>
      </c>
      <c r="E117" s="16">
        <f t="shared" si="18"/>
        <v>3.32</v>
      </c>
      <c r="F117" s="17"/>
    </row>
    <row r="118" spans="1:7" s="18" customFormat="1" ht="18" customHeight="1" x14ac:dyDescent="0.4">
      <c r="A118" s="13" t="s">
        <v>151</v>
      </c>
      <c r="B118" s="14"/>
      <c r="C118" s="15"/>
      <c r="D118" s="15">
        <v>2.2599999999999998</v>
      </c>
      <c r="E118" s="16">
        <f t="shared" si="18"/>
        <v>2.2599999999999998</v>
      </c>
      <c r="F118" s="17"/>
    </row>
    <row r="119" spans="1:7" s="18" customFormat="1" ht="17.25" customHeight="1" x14ac:dyDescent="0.4">
      <c r="A119" s="13" t="s">
        <v>152</v>
      </c>
      <c r="B119" s="14"/>
      <c r="C119" s="15"/>
      <c r="D119" s="15">
        <v>6.84</v>
      </c>
      <c r="E119" s="16">
        <f t="shared" si="18"/>
        <v>6.84</v>
      </c>
      <c r="F119" s="17"/>
    </row>
    <row r="120" spans="1:7" s="18" customFormat="1" ht="18" customHeight="1" x14ac:dyDescent="0.4">
      <c r="A120" s="13" t="s">
        <v>153</v>
      </c>
      <c r="B120" s="14"/>
      <c r="C120" s="15"/>
      <c r="D120" s="15">
        <f>0.58+4.52</f>
        <v>5.0999999999999996</v>
      </c>
      <c r="E120" s="16">
        <f t="shared" si="18"/>
        <v>5.0999999999999996</v>
      </c>
      <c r="F120" s="17"/>
    </row>
    <row r="121" spans="1:7" s="18" customFormat="1" ht="18" customHeight="1" x14ac:dyDescent="0.4">
      <c r="A121" s="13" t="s">
        <v>154</v>
      </c>
      <c r="B121" s="14"/>
      <c r="C121" s="15"/>
      <c r="D121" s="15">
        <v>3.84</v>
      </c>
      <c r="E121" s="16">
        <f t="shared" si="18"/>
        <v>3.84</v>
      </c>
      <c r="F121" s="17"/>
    </row>
    <row r="122" spans="1:7" s="18" customFormat="1" ht="18" customHeight="1" x14ac:dyDescent="0.4">
      <c r="A122" s="13" t="s">
        <v>155</v>
      </c>
      <c r="B122" s="14"/>
      <c r="C122" s="15"/>
      <c r="D122" s="15">
        <v>8.16</v>
      </c>
      <c r="E122" s="16">
        <f t="shared" si="18"/>
        <v>8.16</v>
      </c>
      <c r="F122" s="17"/>
    </row>
    <row r="123" spans="1:7" s="18" customFormat="1" ht="18" customHeight="1" x14ac:dyDescent="0.4">
      <c r="A123" s="13" t="s">
        <v>156</v>
      </c>
      <c r="B123" s="14"/>
      <c r="C123" s="15"/>
      <c r="D123" s="15">
        <v>7.06</v>
      </c>
      <c r="E123" s="16">
        <f t="shared" si="18"/>
        <v>7.06</v>
      </c>
      <c r="F123" s="17"/>
    </row>
    <row r="124" spans="1:7" s="18" customFormat="1" ht="18" customHeight="1" x14ac:dyDescent="0.4">
      <c r="A124" s="13" t="s">
        <v>157</v>
      </c>
      <c r="B124" s="14"/>
      <c r="C124" s="15"/>
      <c r="D124" s="15">
        <v>3.28</v>
      </c>
      <c r="E124" s="16">
        <f t="shared" si="18"/>
        <v>3.28</v>
      </c>
      <c r="F124" s="17"/>
    </row>
    <row r="125" spans="1:7" s="18" customFormat="1" ht="18" customHeight="1" x14ac:dyDescent="0.4">
      <c r="A125" s="13" t="s">
        <v>158</v>
      </c>
      <c r="B125" s="14"/>
      <c r="C125" s="15"/>
      <c r="D125" s="15">
        <v>5.84</v>
      </c>
      <c r="E125" s="16">
        <f t="shared" si="18"/>
        <v>5.84</v>
      </c>
      <c r="F125" s="17"/>
    </row>
    <row r="126" spans="1:7" s="18" customFormat="1" ht="18" customHeight="1" x14ac:dyDescent="0.4">
      <c r="A126" s="13" t="s">
        <v>159</v>
      </c>
      <c r="B126" s="14"/>
      <c r="C126" s="15"/>
      <c r="D126" s="15">
        <v>2.2400000000000002</v>
      </c>
      <c r="E126" s="16">
        <f t="shared" si="18"/>
        <v>2.2400000000000002</v>
      </c>
      <c r="F126" s="17"/>
    </row>
    <row r="127" spans="1:7" s="18" customFormat="1" ht="18" customHeight="1" x14ac:dyDescent="0.4">
      <c r="A127" s="13" t="s">
        <v>165</v>
      </c>
      <c r="B127" s="14"/>
      <c r="C127" s="15"/>
      <c r="D127" s="15">
        <v>3.28</v>
      </c>
      <c r="E127" s="16">
        <f t="shared" si="18"/>
        <v>3.28</v>
      </c>
      <c r="F127" s="17"/>
    </row>
    <row r="128" spans="1:7" s="18" customFormat="1" ht="18" customHeight="1" x14ac:dyDescent="0.4">
      <c r="A128" s="13" t="s">
        <v>160</v>
      </c>
      <c r="B128" s="14"/>
      <c r="C128" s="15"/>
      <c r="D128" s="15">
        <v>0.4</v>
      </c>
      <c r="E128" s="16">
        <f t="shared" si="18"/>
        <v>0.4</v>
      </c>
      <c r="F128" s="17"/>
    </row>
    <row r="129" spans="1:6" s="18" customFormat="1" ht="18" customHeight="1" x14ac:dyDescent="0.4">
      <c r="A129" s="13" t="s">
        <v>161</v>
      </c>
      <c r="B129" s="14"/>
      <c r="C129" s="15"/>
      <c r="D129" s="15">
        <v>6.24</v>
      </c>
      <c r="E129" s="16">
        <f t="shared" si="18"/>
        <v>6.24</v>
      </c>
      <c r="F129" s="17"/>
    </row>
    <row r="130" spans="1:6" s="18" customFormat="1" ht="18" customHeight="1" x14ac:dyDescent="0.4">
      <c r="A130" s="13" t="s">
        <v>162</v>
      </c>
      <c r="B130" s="14"/>
      <c r="C130" s="15"/>
      <c r="D130" s="15">
        <v>4.4000000000000004</v>
      </c>
      <c r="E130" s="16">
        <f t="shared" si="18"/>
        <v>4.4000000000000004</v>
      </c>
      <c r="F130" s="17"/>
    </row>
    <row r="131" spans="1:6" s="18" customFormat="1" ht="18" customHeight="1" x14ac:dyDescent="0.4">
      <c r="A131" s="13" t="s">
        <v>163</v>
      </c>
      <c r="B131" s="14"/>
      <c r="C131" s="15"/>
      <c r="D131" s="15">
        <v>9.7100000000000009</v>
      </c>
      <c r="E131" s="16">
        <f t="shared" si="18"/>
        <v>9.7100000000000009</v>
      </c>
      <c r="F131" s="17"/>
    </row>
    <row r="132" spans="1:6" s="18" customFormat="1" ht="18" customHeight="1" x14ac:dyDescent="0.4">
      <c r="A132" s="13" t="s">
        <v>164</v>
      </c>
      <c r="B132" s="14"/>
      <c r="C132" s="15"/>
      <c r="D132" s="15">
        <f>5.1+0.52</f>
        <v>5.6199999999999992</v>
      </c>
      <c r="E132" s="16">
        <f t="shared" si="18"/>
        <v>5.6199999999999992</v>
      </c>
      <c r="F132" s="17"/>
    </row>
    <row r="133" spans="1:6" s="18" customFormat="1" ht="18" customHeight="1" x14ac:dyDescent="0.4">
      <c r="A133" s="13" t="s">
        <v>166</v>
      </c>
      <c r="B133" s="14"/>
      <c r="C133" s="15"/>
      <c r="D133" s="15">
        <v>2.58</v>
      </c>
      <c r="E133" s="16">
        <f t="shared" si="18"/>
        <v>2.58</v>
      </c>
      <c r="F133" s="17"/>
    </row>
    <row r="134" spans="1:6" s="18" customFormat="1" ht="18" customHeight="1" x14ac:dyDescent="0.4">
      <c r="A134" s="13" t="s">
        <v>167</v>
      </c>
      <c r="B134" s="14"/>
      <c r="C134" s="15"/>
      <c r="D134" s="15">
        <v>3.9</v>
      </c>
      <c r="E134" s="16">
        <f t="shared" si="18"/>
        <v>3.9</v>
      </c>
      <c r="F134" s="17"/>
    </row>
    <row r="135" spans="1:6" s="18" customFormat="1" ht="18" customHeight="1" x14ac:dyDescent="0.4">
      <c r="A135" s="13" t="s">
        <v>168</v>
      </c>
      <c r="B135" s="14"/>
      <c r="C135" s="15"/>
      <c r="D135" s="15">
        <f>6.2+18.76</f>
        <v>24.96</v>
      </c>
      <c r="E135" s="16">
        <f t="shared" si="18"/>
        <v>24.96</v>
      </c>
      <c r="F135" s="17"/>
    </row>
    <row r="136" spans="1:6" s="18" customFormat="1" ht="18" customHeight="1" x14ac:dyDescent="0.4">
      <c r="A136" s="13" t="s">
        <v>169</v>
      </c>
      <c r="B136" s="14"/>
      <c r="C136" s="15"/>
      <c r="D136" s="15">
        <f>6.86+18.64</f>
        <v>25.5</v>
      </c>
      <c r="E136" s="16">
        <f t="shared" si="18"/>
        <v>25.5</v>
      </c>
      <c r="F136" s="17"/>
    </row>
    <row r="137" spans="1:6" s="18" customFormat="1" ht="18" customHeight="1" x14ac:dyDescent="0.4">
      <c r="A137" s="13" t="s">
        <v>170</v>
      </c>
      <c r="B137" s="14"/>
      <c r="C137" s="15"/>
      <c r="D137" s="15">
        <v>9.14</v>
      </c>
      <c r="E137" s="16">
        <f t="shared" si="18"/>
        <v>9.14</v>
      </c>
      <c r="F137" s="17"/>
    </row>
    <row r="138" spans="1:6" s="18" customFormat="1" ht="18" customHeight="1" x14ac:dyDescent="0.4">
      <c r="A138" s="13" t="s">
        <v>171</v>
      </c>
      <c r="B138" s="14"/>
      <c r="C138" s="15"/>
      <c r="D138" s="15">
        <v>4.22</v>
      </c>
      <c r="E138" s="16">
        <f t="shared" si="18"/>
        <v>4.22</v>
      </c>
      <c r="F138" s="17"/>
    </row>
    <row r="139" spans="1:6" s="18" customFormat="1" ht="18" customHeight="1" x14ac:dyDescent="0.4">
      <c r="A139" s="13" t="s">
        <v>172</v>
      </c>
      <c r="B139" s="14"/>
      <c r="C139" s="15"/>
      <c r="D139" s="15">
        <f>1.68+5.34+7.76</f>
        <v>14.78</v>
      </c>
      <c r="E139" s="16">
        <f t="shared" si="18"/>
        <v>14.78</v>
      </c>
      <c r="F139" s="17"/>
    </row>
    <row r="140" spans="1:6" s="18" customFormat="1" ht="18" customHeight="1" x14ac:dyDescent="0.4">
      <c r="A140" s="13" t="s">
        <v>173</v>
      </c>
      <c r="B140" s="14"/>
      <c r="C140" s="15"/>
      <c r="D140" s="15">
        <v>18.399999999999999</v>
      </c>
      <c r="E140" s="16">
        <f t="shared" si="18"/>
        <v>18.399999999999999</v>
      </c>
      <c r="F140" s="17"/>
    </row>
    <row r="141" spans="1:6" s="18" customFormat="1" ht="18" customHeight="1" x14ac:dyDescent="0.4">
      <c r="A141" s="13" t="s">
        <v>174</v>
      </c>
      <c r="B141" s="14"/>
      <c r="C141" s="15"/>
      <c r="D141" s="15">
        <v>17.48</v>
      </c>
      <c r="E141" s="16">
        <f t="shared" si="18"/>
        <v>17.48</v>
      </c>
      <c r="F141" s="17"/>
    </row>
    <row r="142" spans="1:6" s="18" customFormat="1" ht="18" customHeight="1" x14ac:dyDescent="0.4">
      <c r="A142" s="13" t="s">
        <v>175</v>
      </c>
      <c r="B142" s="14"/>
      <c r="C142" s="15"/>
      <c r="D142" s="15">
        <v>1.74</v>
      </c>
      <c r="E142" s="16">
        <f t="shared" si="18"/>
        <v>1.74</v>
      </c>
      <c r="F142" s="17"/>
    </row>
    <row r="143" spans="1:6" s="18" customFormat="1" ht="18" customHeight="1" x14ac:dyDescent="0.4">
      <c r="A143" s="13" t="s">
        <v>176</v>
      </c>
      <c r="B143" s="14"/>
      <c r="C143" s="15"/>
      <c r="D143" s="15">
        <v>7.7</v>
      </c>
      <c r="E143" s="16">
        <f t="shared" si="18"/>
        <v>7.7</v>
      </c>
      <c r="F143" s="17"/>
    </row>
    <row r="144" spans="1:6" s="18" customFormat="1" ht="18" customHeight="1" x14ac:dyDescent="0.4">
      <c r="A144" s="13" t="s">
        <v>177</v>
      </c>
      <c r="B144" s="14"/>
      <c r="C144" s="15"/>
      <c r="D144" s="15">
        <v>3.66</v>
      </c>
      <c r="E144" s="16">
        <f t="shared" si="18"/>
        <v>3.66</v>
      </c>
      <c r="F144" s="17"/>
    </row>
    <row r="145" spans="1:6" s="18" customFormat="1" ht="18" customHeight="1" x14ac:dyDescent="0.4">
      <c r="A145" s="13" t="s">
        <v>178</v>
      </c>
      <c r="B145" s="14"/>
      <c r="C145" s="15"/>
      <c r="D145" s="15">
        <v>5.09</v>
      </c>
      <c r="E145" s="16">
        <f t="shared" si="18"/>
        <v>5.09</v>
      </c>
      <c r="F145" s="17"/>
    </row>
    <row r="146" spans="1:6" s="18" customFormat="1" ht="18" customHeight="1" x14ac:dyDescent="0.4">
      <c r="A146" s="13" t="s">
        <v>179</v>
      </c>
      <c r="B146" s="14"/>
      <c r="C146" s="15"/>
      <c r="D146" s="15">
        <f>9.88+6.54+13.78+21.06</f>
        <v>51.260000000000005</v>
      </c>
      <c r="E146" s="16">
        <f t="shared" si="18"/>
        <v>51.260000000000005</v>
      </c>
      <c r="F146" s="17"/>
    </row>
    <row r="147" spans="1:6" s="18" customFormat="1" ht="18" customHeight="1" x14ac:dyDescent="0.4">
      <c r="A147" s="13" t="s">
        <v>180</v>
      </c>
      <c r="B147" s="14"/>
      <c r="C147" s="15"/>
      <c r="D147" s="15">
        <f>5.9+5.76</f>
        <v>11.66</v>
      </c>
      <c r="E147" s="16">
        <f t="shared" si="18"/>
        <v>11.66</v>
      </c>
      <c r="F147" s="17"/>
    </row>
    <row r="148" spans="1:6" s="18" customFormat="1" ht="18" customHeight="1" x14ac:dyDescent="0.4">
      <c r="A148" s="13" t="s">
        <v>181</v>
      </c>
      <c r="B148" s="14"/>
      <c r="C148" s="15"/>
      <c r="D148" s="15">
        <v>1.4</v>
      </c>
      <c r="E148" s="16">
        <f t="shared" si="18"/>
        <v>1.4</v>
      </c>
      <c r="F148" s="17"/>
    </row>
    <row r="149" spans="1:6" s="18" customFormat="1" ht="18" customHeight="1" x14ac:dyDescent="0.4">
      <c r="A149" s="13" t="s">
        <v>182</v>
      </c>
      <c r="B149" s="14"/>
      <c r="C149" s="15"/>
      <c r="D149" s="15">
        <v>7.32</v>
      </c>
      <c r="E149" s="16">
        <f t="shared" si="18"/>
        <v>7.32</v>
      </c>
      <c r="F149" s="17"/>
    </row>
    <row r="150" spans="1:6" s="18" customFormat="1" ht="18" customHeight="1" x14ac:dyDescent="0.4">
      <c r="A150" s="13" t="s">
        <v>183</v>
      </c>
      <c r="B150" s="14"/>
      <c r="C150" s="15"/>
      <c r="D150" s="15">
        <v>6.04</v>
      </c>
      <c r="E150" s="16">
        <f t="shared" si="18"/>
        <v>6.04</v>
      </c>
      <c r="F150" s="17"/>
    </row>
    <row r="151" spans="1:6" s="18" customFormat="1" ht="18" customHeight="1" x14ac:dyDescent="0.4">
      <c r="A151" s="13" t="s">
        <v>184</v>
      </c>
      <c r="B151" s="14"/>
      <c r="C151" s="15"/>
      <c r="D151" s="15">
        <v>0.54</v>
      </c>
      <c r="E151" s="16">
        <f t="shared" si="18"/>
        <v>0.54</v>
      </c>
      <c r="F151" s="17"/>
    </row>
    <row r="152" spans="1:6" s="18" customFormat="1" ht="18" customHeight="1" x14ac:dyDescent="0.4">
      <c r="A152" s="13" t="s">
        <v>185</v>
      </c>
      <c r="B152" s="14"/>
      <c r="C152" s="15"/>
      <c r="D152" s="15">
        <v>8.68</v>
      </c>
      <c r="E152" s="16">
        <f t="shared" si="18"/>
        <v>8.68</v>
      </c>
      <c r="F152" s="17"/>
    </row>
    <row r="153" spans="1:6" s="18" customFormat="1" ht="18" customHeight="1" x14ac:dyDescent="0.4">
      <c r="A153" s="13" t="s">
        <v>186</v>
      </c>
      <c r="B153" s="14"/>
      <c r="C153" s="15"/>
      <c r="D153" s="15">
        <v>9.5399999999999991</v>
      </c>
      <c r="E153" s="16">
        <f t="shared" si="18"/>
        <v>9.5399999999999991</v>
      </c>
      <c r="F153" s="17"/>
    </row>
    <row r="154" spans="1:6" s="18" customFormat="1" ht="18" customHeight="1" x14ac:dyDescent="0.4">
      <c r="A154" s="13" t="s">
        <v>187</v>
      </c>
      <c r="B154" s="14"/>
      <c r="C154" s="15"/>
      <c r="D154" s="15">
        <v>2.94</v>
      </c>
      <c r="E154" s="16">
        <f t="shared" si="18"/>
        <v>2.94</v>
      </c>
      <c r="F154" s="17"/>
    </row>
    <row r="155" spans="1:6" s="18" customFormat="1" ht="18" customHeight="1" x14ac:dyDescent="0.4">
      <c r="A155" s="13" t="s">
        <v>188</v>
      </c>
      <c r="B155" s="14"/>
      <c r="C155" s="15"/>
      <c r="D155" s="15">
        <v>2.9800000000000004</v>
      </c>
      <c r="E155" s="16">
        <f t="shared" si="18"/>
        <v>2.9800000000000004</v>
      </c>
      <c r="F155" s="17"/>
    </row>
    <row r="156" spans="1:6" s="18" customFormat="1" ht="18" customHeight="1" x14ac:dyDescent="0.4">
      <c r="A156" s="13" t="s">
        <v>189</v>
      </c>
      <c r="B156" s="14"/>
      <c r="C156" s="15"/>
      <c r="D156" s="15">
        <v>3.82</v>
      </c>
      <c r="E156" s="16">
        <f t="shared" si="18"/>
        <v>3.82</v>
      </c>
      <c r="F156" s="17"/>
    </row>
    <row r="157" spans="1:6" s="18" customFormat="1" ht="18" customHeight="1" x14ac:dyDescent="0.4">
      <c r="A157" s="13" t="s">
        <v>190</v>
      </c>
      <c r="B157" s="14"/>
      <c r="C157" s="15"/>
      <c r="D157" s="15">
        <v>8.42</v>
      </c>
      <c r="E157" s="16">
        <f t="shared" si="18"/>
        <v>8.42</v>
      </c>
      <c r="F157" s="17"/>
    </row>
    <row r="158" spans="1:6" s="18" customFormat="1" ht="18" customHeight="1" x14ac:dyDescent="0.4">
      <c r="A158" s="13" t="s">
        <v>191</v>
      </c>
      <c r="B158" s="14"/>
      <c r="C158" s="15"/>
      <c r="D158" s="15">
        <v>3.68</v>
      </c>
      <c r="E158" s="16">
        <f t="shared" si="18"/>
        <v>3.68</v>
      </c>
      <c r="F158" s="17"/>
    </row>
    <row r="159" spans="1:6" s="18" customFormat="1" ht="18" customHeight="1" x14ac:dyDescent="0.4">
      <c r="A159" s="13" t="s">
        <v>192</v>
      </c>
      <c r="B159" s="14"/>
      <c r="C159" s="15"/>
      <c r="D159" s="15">
        <v>3.66</v>
      </c>
      <c r="E159" s="16">
        <f t="shared" si="18"/>
        <v>3.66</v>
      </c>
      <c r="F159" s="17"/>
    </row>
    <row r="160" spans="1:6" s="18" customFormat="1" ht="18" customHeight="1" x14ac:dyDescent="0.4">
      <c r="A160" s="13" t="s">
        <v>220</v>
      </c>
      <c r="B160" s="35">
        <f>33-6-2-3-3-2-3+33-3-4-4-4-1-11</f>
        <v>20</v>
      </c>
      <c r="C160" s="29">
        <v>300</v>
      </c>
      <c r="D160" s="29"/>
      <c r="E160" s="16">
        <f t="shared" ref="E160" si="19">(B160*C160)+D160</f>
        <v>6000</v>
      </c>
      <c r="F160" s="17"/>
    </row>
    <row r="161" spans="1:7" s="18" customFormat="1" ht="18" customHeight="1" x14ac:dyDescent="0.4">
      <c r="A161" s="13" t="s">
        <v>287</v>
      </c>
      <c r="B161" s="35">
        <f>(5000-200-200)/25</f>
        <v>184</v>
      </c>
      <c r="C161" s="29">
        <v>25</v>
      </c>
      <c r="D161" s="29"/>
      <c r="E161" s="16">
        <f t="shared" ref="E161" si="20">(B161*C161)+D161</f>
        <v>4600</v>
      </c>
      <c r="F161" s="17"/>
    </row>
    <row r="162" spans="1:7" s="18" customFormat="1" ht="18" customHeight="1" x14ac:dyDescent="0.4">
      <c r="A162" s="13" t="s">
        <v>218</v>
      </c>
      <c r="B162" s="35"/>
      <c r="C162" s="29"/>
      <c r="D162" s="29">
        <f>125-25+1000-25-25</f>
        <v>1050</v>
      </c>
      <c r="E162" s="16">
        <f t="shared" si="18"/>
        <v>1050</v>
      </c>
      <c r="F162" s="17"/>
    </row>
    <row r="163" spans="1:7" s="18" customFormat="1" ht="18" customHeight="1" x14ac:dyDescent="0.4">
      <c r="A163" s="13" t="s">
        <v>219</v>
      </c>
      <c r="B163" s="35"/>
      <c r="C163" s="29"/>
      <c r="D163" s="29">
        <f>11820-400-400-400-400-400-90-400-400-400-400+4300+4600+1100-400-400-400-400-400-400</f>
        <v>15730</v>
      </c>
      <c r="E163" s="16">
        <f t="shared" si="18"/>
        <v>15730</v>
      </c>
      <c r="F163" s="17"/>
    </row>
    <row r="164" spans="1:7" s="18" customFormat="1" ht="18" customHeight="1" x14ac:dyDescent="0.4">
      <c r="A164" s="13" t="s">
        <v>31</v>
      </c>
      <c r="B164" s="27">
        <v>5</v>
      </c>
      <c r="C164" s="28">
        <v>20</v>
      </c>
      <c r="D164" s="28"/>
      <c r="E164" s="16">
        <f t="shared" si="18"/>
        <v>100</v>
      </c>
      <c r="F164" s="17" t="s">
        <v>225</v>
      </c>
    </row>
    <row r="165" spans="1:7" s="18" customFormat="1" ht="18" customHeight="1" x14ac:dyDescent="0.45">
      <c r="A165" s="13" t="s">
        <v>38</v>
      </c>
      <c r="B165" s="27"/>
      <c r="C165" s="28"/>
      <c r="D165" s="28">
        <v>1.03</v>
      </c>
      <c r="E165" s="16">
        <f t="shared" si="18"/>
        <v>1.03</v>
      </c>
      <c r="F165" s="17" t="s">
        <v>227</v>
      </c>
      <c r="G165" s="25"/>
    </row>
    <row r="166" spans="1:7" ht="18" customHeight="1" x14ac:dyDescent="0.45">
      <c r="A166" s="13" t="s">
        <v>45</v>
      </c>
      <c r="B166" s="27"/>
      <c r="C166" s="28"/>
      <c r="D166" s="28">
        <v>18.100000000000001</v>
      </c>
      <c r="E166" s="16">
        <f t="shared" si="18"/>
        <v>18.100000000000001</v>
      </c>
      <c r="F166" s="17" t="s">
        <v>227</v>
      </c>
    </row>
    <row r="167" spans="1:7" ht="18" customHeight="1" x14ac:dyDescent="0.45">
      <c r="A167" s="13" t="s">
        <v>204</v>
      </c>
      <c r="B167" s="27">
        <v>3</v>
      </c>
      <c r="C167" s="28">
        <v>20</v>
      </c>
      <c r="D167" s="28">
        <v>9.9499999999999993</v>
      </c>
      <c r="E167" s="16">
        <f t="shared" si="18"/>
        <v>69.95</v>
      </c>
      <c r="F167" s="17" t="s">
        <v>227</v>
      </c>
    </row>
    <row r="168" spans="1:7" ht="19.5" customHeight="1" x14ac:dyDescent="0.45">
      <c r="A168" s="13" t="s">
        <v>137</v>
      </c>
      <c r="B168" s="27"/>
      <c r="C168" s="28"/>
      <c r="D168" s="28">
        <v>33.340000000000003</v>
      </c>
      <c r="E168" s="16">
        <f t="shared" si="18"/>
        <v>33.340000000000003</v>
      </c>
      <c r="F168" s="17" t="s">
        <v>227</v>
      </c>
    </row>
    <row r="169" spans="1:7" s="30" customFormat="1" ht="17.25" customHeight="1" x14ac:dyDescent="0.45">
      <c r="A169" s="13" t="s">
        <v>146</v>
      </c>
      <c r="B169" s="27"/>
      <c r="C169" s="28"/>
      <c r="D169" s="28">
        <v>9.8000000000000007</v>
      </c>
      <c r="E169" s="16">
        <f t="shared" si="18"/>
        <v>9.8000000000000007</v>
      </c>
      <c r="F169" s="17" t="s">
        <v>227</v>
      </c>
      <c r="G169" s="25"/>
    </row>
    <row r="170" spans="1:7" s="30" customFormat="1" ht="17.25" customHeight="1" x14ac:dyDescent="0.4">
      <c r="A170" s="13" t="s">
        <v>145</v>
      </c>
      <c r="B170" s="27"/>
      <c r="C170" s="28"/>
      <c r="D170" s="28">
        <v>24.95</v>
      </c>
      <c r="E170" s="16">
        <f t="shared" ref="E170" si="21">(B170*C170)+D170</f>
        <v>24.95</v>
      </c>
      <c r="F170" s="17" t="s">
        <v>227</v>
      </c>
    </row>
    <row r="171" spans="1:7" s="30" customFormat="1" ht="17.25" customHeight="1" x14ac:dyDescent="0.45">
      <c r="A171" s="25"/>
      <c r="B171" s="38"/>
      <c r="C171" s="38"/>
      <c r="D171" s="38"/>
      <c r="E171" s="10"/>
      <c r="F171" s="25"/>
    </row>
    <row r="172" spans="1:7" s="30" customFormat="1" ht="17.25" customHeight="1" x14ac:dyDescent="0.45">
      <c r="A172" s="25"/>
      <c r="B172" s="25"/>
      <c r="C172" s="25"/>
      <c r="D172" s="25"/>
      <c r="E172" s="39"/>
      <c r="F172" s="25"/>
    </row>
    <row r="173" spans="1:7" s="30" customFormat="1" ht="17.25" customHeight="1" x14ac:dyDescent="0.45">
      <c r="A173" s="25"/>
      <c r="B173" s="25"/>
      <c r="C173" s="25"/>
      <c r="D173" s="25"/>
      <c r="E173" s="39"/>
      <c r="F173" s="25"/>
    </row>
    <row r="174" spans="1:7" s="30" customFormat="1" ht="17.25" customHeight="1" x14ac:dyDescent="0.45">
      <c r="A174" s="25"/>
      <c r="B174" s="25"/>
      <c r="C174" s="25"/>
      <c r="D174" s="25"/>
      <c r="E174" s="39"/>
      <c r="F174" s="25"/>
    </row>
    <row r="175" spans="1:7" s="30" customFormat="1" ht="17.25" customHeight="1" x14ac:dyDescent="0.45">
      <c r="A175" s="25"/>
      <c r="B175" s="25"/>
      <c r="C175" s="25"/>
      <c r="D175" s="25"/>
      <c r="E175" s="39"/>
      <c r="F175" s="25"/>
    </row>
    <row r="176" spans="1:7" s="30" customFormat="1" ht="17.25" customHeight="1" x14ac:dyDescent="0.45">
      <c r="A176" s="25"/>
      <c r="B176" s="25"/>
      <c r="C176" s="25"/>
      <c r="D176" s="25"/>
      <c r="E176" s="39"/>
      <c r="F176" s="25"/>
    </row>
    <row r="177" spans="1:7" s="30" customFormat="1" ht="17.25" customHeight="1" x14ac:dyDescent="0.45">
      <c r="A177" s="25"/>
      <c r="B177" s="25"/>
      <c r="C177" s="25"/>
      <c r="D177" s="9"/>
      <c r="E177" s="39"/>
      <c r="F177" s="25"/>
    </row>
    <row r="178" spans="1:7" s="30" customFormat="1" ht="17.25" customHeight="1" x14ac:dyDescent="0.45">
      <c r="A178" s="25"/>
      <c r="B178" s="25"/>
      <c r="C178" s="25"/>
      <c r="D178" s="9"/>
      <c r="E178" s="39"/>
      <c r="F178" s="25"/>
      <c r="G178" s="25"/>
    </row>
    <row r="179" spans="1:7" x14ac:dyDescent="0.45">
      <c r="D179" s="9"/>
      <c r="E179" s="39"/>
    </row>
    <row r="180" spans="1:7" x14ac:dyDescent="0.45">
      <c r="D180" s="40"/>
      <c r="E180" s="39"/>
    </row>
    <row r="181" spans="1:7" x14ac:dyDescent="0.45">
      <c r="D181" s="9"/>
      <c r="E181" s="39"/>
    </row>
    <row r="182" spans="1:7" x14ac:dyDescent="0.45">
      <c r="D182" s="40"/>
      <c r="E182" s="39"/>
    </row>
    <row r="183" spans="1:7" x14ac:dyDescent="0.45">
      <c r="D183" s="9"/>
    </row>
    <row r="184" spans="1:7" x14ac:dyDescent="0.45">
      <c r="D184" s="40"/>
    </row>
  </sheetData>
  <phoneticPr fontId="9" type="noConversion"/>
  <dataValidations count="1">
    <dataValidation type="list" allowBlank="1" showInputMessage="1" showErrorMessage="1" sqref="F2:F170" xr:uid="{00000000-0002-0000-0300-000000000000}">
      <formula1>$G$2:$G$5</formula1>
    </dataValidation>
  </dataValidations>
  <pageMargins left="0" right="0" top="0.75" bottom="0.75" header="0.3" footer="0.3"/>
  <pageSetup scale="6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NOTES</vt:lpstr>
      <vt:lpstr>WHSE1</vt:lpstr>
      <vt:lpstr>WHSE2</vt:lpstr>
      <vt:lpstr>WHSE4</vt:lpstr>
      <vt:lpstr>WHSE1!Print_Area</vt:lpstr>
      <vt:lpstr>WHSE2!Print_Area</vt:lpstr>
      <vt:lpstr>WHSE4!Print_Area</vt:lpstr>
      <vt:lpstr>WHSE1!Print_Titles</vt:lpstr>
      <vt:lpstr>WHSE2!Print_Titles</vt:lpstr>
      <vt:lpstr>WHSE4!Print_Titles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WH-JONA</dc:creator>
  <cp:lastModifiedBy>Francis C. Candelaria</cp:lastModifiedBy>
  <cp:lastPrinted>2024-12-26T07:13:20Z</cp:lastPrinted>
  <dcterms:created xsi:type="dcterms:W3CDTF">2017-08-16T03:39:20Z</dcterms:created>
  <dcterms:modified xsi:type="dcterms:W3CDTF">2025-02-03T01:04:47Z</dcterms:modified>
</cp:coreProperties>
</file>