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037041\BootCampHomework\HomeworkTest\"/>
    </mc:Choice>
  </mc:AlternateContent>
  <xr:revisionPtr revIDLastSave="0" documentId="8_{F26323A5-648B-4056-9EDF-C664436F214B}" xr6:coauthVersionLast="45" xr6:coauthVersionMax="45" xr10:uidLastSave="{00000000-0000-0000-0000-000000000000}"/>
  <bookViews>
    <workbookView xWindow="28680" yWindow="-120" windowWidth="29040" windowHeight="15840" activeTab="5" xr2:uid="{00000000-000D-0000-FFFF-FFFF00000000}"/>
  </bookViews>
  <sheets>
    <sheet name="Data" sheetId="1" r:id="rId1"/>
    <sheet name="Pivot_Category_State" sheetId="2" r:id="rId2"/>
    <sheet name="Pivot_SubCat_State" sheetId="3" r:id="rId3"/>
    <sheet name="Pivot_Date_State" sheetId="4" r:id="rId4"/>
    <sheet name="Bonus" sheetId="5" r:id="rId5"/>
    <sheet name="Bonus Stat Analysis" sheetId="6" r:id="rId6"/>
  </sheets>
  <definedNames>
    <definedName name="_xlnm._FilterDatabase" localSheetId="0" hidden="1">Data!$A$1:$T$4115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8" i="6" l="1"/>
  <c r="L7" i="6"/>
  <c r="K8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1656" i="6"/>
  <c r="H1657" i="6"/>
  <c r="H1658" i="6"/>
  <c r="H1659" i="6"/>
  <c r="H1660" i="6"/>
  <c r="H1661" i="6"/>
  <c r="H1662" i="6"/>
  <c r="H1663" i="6"/>
  <c r="H1664" i="6"/>
  <c r="H1665" i="6"/>
  <c r="H1666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H1702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H1782" i="6"/>
  <c r="H1783" i="6"/>
  <c r="H1784" i="6"/>
  <c r="H1785" i="6"/>
  <c r="H1786" i="6"/>
  <c r="H1787" i="6"/>
  <c r="H1788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H1848" i="6"/>
  <c r="H1849" i="6"/>
  <c r="H1850" i="6"/>
  <c r="H1851" i="6"/>
  <c r="H1852" i="6"/>
  <c r="H1853" i="6"/>
  <c r="H1854" i="6"/>
  <c r="H1855" i="6"/>
  <c r="H1856" i="6"/>
  <c r="H1857" i="6"/>
  <c r="H1858" i="6"/>
  <c r="H1859" i="6"/>
  <c r="H1860" i="6"/>
  <c r="H1861" i="6"/>
  <c r="H1862" i="6"/>
  <c r="H1863" i="6"/>
  <c r="H1864" i="6"/>
  <c r="H1865" i="6"/>
  <c r="H1866" i="6"/>
  <c r="H1867" i="6"/>
  <c r="H1868" i="6"/>
  <c r="H1869" i="6"/>
  <c r="H1870" i="6"/>
  <c r="H1871" i="6"/>
  <c r="H1872" i="6"/>
  <c r="H1873" i="6"/>
  <c r="H1874" i="6"/>
  <c r="H1875" i="6"/>
  <c r="H1876" i="6"/>
  <c r="H1877" i="6"/>
  <c r="H1878" i="6"/>
  <c r="H1879" i="6"/>
  <c r="H1880" i="6"/>
  <c r="H1881" i="6"/>
  <c r="H1882" i="6"/>
  <c r="H1883" i="6"/>
  <c r="H1884" i="6"/>
  <c r="H1885" i="6"/>
  <c r="H1886" i="6"/>
  <c r="H1887" i="6"/>
  <c r="H1888" i="6"/>
  <c r="H1889" i="6"/>
  <c r="H1890" i="6"/>
  <c r="H1891" i="6"/>
  <c r="H1892" i="6"/>
  <c r="H1893" i="6"/>
  <c r="H1894" i="6"/>
  <c r="H1895" i="6"/>
  <c r="H1896" i="6"/>
  <c r="H1897" i="6"/>
  <c r="H1898" i="6"/>
  <c r="H1899" i="6"/>
  <c r="H1900" i="6"/>
  <c r="H1901" i="6"/>
  <c r="H1902" i="6"/>
  <c r="H1903" i="6"/>
  <c r="H1904" i="6"/>
  <c r="H1905" i="6"/>
  <c r="H1906" i="6"/>
  <c r="H1907" i="6"/>
  <c r="H1908" i="6"/>
  <c r="H1909" i="6"/>
  <c r="H1910" i="6"/>
  <c r="H1911" i="6"/>
  <c r="H1912" i="6"/>
  <c r="H1913" i="6"/>
  <c r="H1914" i="6"/>
  <c r="H1915" i="6"/>
  <c r="H1916" i="6"/>
  <c r="H1917" i="6"/>
  <c r="H1918" i="6"/>
  <c r="H1919" i="6"/>
  <c r="H1920" i="6"/>
  <c r="H1921" i="6"/>
  <c r="H1922" i="6"/>
  <c r="H1923" i="6"/>
  <c r="H1924" i="6"/>
  <c r="H1925" i="6"/>
  <c r="H1926" i="6"/>
  <c r="H1927" i="6"/>
  <c r="H1928" i="6"/>
  <c r="H1929" i="6"/>
  <c r="H1930" i="6"/>
  <c r="H1931" i="6"/>
  <c r="H1932" i="6"/>
  <c r="H1933" i="6"/>
  <c r="H1934" i="6"/>
  <c r="H1935" i="6"/>
  <c r="H1936" i="6"/>
  <c r="H1937" i="6"/>
  <c r="H1938" i="6"/>
  <c r="H1939" i="6"/>
  <c r="H1940" i="6"/>
  <c r="H1941" i="6"/>
  <c r="H1942" i="6"/>
  <c r="H1943" i="6"/>
  <c r="H1944" i="6"/>
  <c r="H1945" i="6"/>
  <c r="H1946" i="6"/>
  <c r="H1947" i="6"/>
  <c r="H1948" i="6"/>
  <c r="H1949" i="6"/>
  <c r="H1950" i="6"/>
  <c r="H1951" i="6"/>
  <c r="H1952" i="6"/>
  <c r="H1953" i="6"/>
  <c r="H1954" i="6"/>
  <c r="H1955" i="6"/>
  <c r="H1956" i="6"/>
  <c r="H1957" i="6"/>
  <c r="H1958" i="6"/>
  <c r="H1959" i="6"/>
  <c r="H1960" i="6"/>
  <c r="H1961" i="6"/>
  <c r="H1962" i="6"/>
  <c r="H1963" i="6"/>
  <c r="H1964" i="6"/>
  <c r="H1965" i="6"/>
  <c r="H1966" i="6"/>
  <c r="H1967" i="6"/>
  <c r="H1968" i="6"/>
  <c r="H1969" i="6"/>
  <c r="H1970" i="6"/>
  <c r="H1971" i="6"/>
  <c r="H1972" i="6"/>
  <c r="H1973" i="6"/>
  <c r="H1974" i="6"/>
  <c r="H1975" i="6"/>
  <c r="H1976" i="6"/>
  <c r="H1977" i="6"/>
  <c r="H1978" i="6"/>
  <c r="H1979" i="6"/>
  <c r="H1980" i="6"/>
  <c r="H1981" i="6"/>
  <c r="H1982" i="6"/>
  <c r="H1983" i="6"/>
  <c r="H1984" i="6"/>
  <c r="H1985" i="6"/>
  <c r="H1986" i="6"/>
  <c r="H1987" i="6"/>
  <c r="H1988" i="6"/>
  <c r="H1989" i="6"/>
  <c r="H1990" i="6"/>
  <c r="H1991" i="6"/>
  <c r="H1992" i="6"/>
  <c r="H1993" i="6"/>
  <c r="H1994" i="6"/>
  <c r="H1995" i="6"/>
  <c r="H1996" i="6"/>
  <c r="H1997" i="6"/>
  <c r="H1998" i="6"/>
  <c r="H1999" i="6"/>
  <c r="H2000" i="6"/>
  <c r="H2001" i="6"/>
  <c r="H2002" i="6"/>
  <c r="H2003" i="6"/>
  <c r="H2004" i="6"/>
  <c r="H2005" i="6"/>
  <c r="H2006" i="6"/>
  <c r="H2007" i="6"/>
  <c r="H2008" i="6"/>
  <c r="H2009" i="6"/>
  <c r="H2010" i="6"/>
  <c r="H2011" i="6"/>
  <c r="H2012" i="6"/>
  <c r="H2013" i="6"/>
  <c r="H2014" i="6"/>
  <c r="H2015" i="6"/>
  <c r="H2016" i="6"/>
  <c r="H2017" i="6"/>
  <c r="H2018" i="6"/>
  <c r="H2019" i="6"/>
  <c r="H2020" i="6"/>
  <c r="H2021" i="6"/>
  <c r="H2022" i="6"/>
  <c r="H2023" i="6"/>
  <c r="H2024" i="6"/>
  <c r="H2025" i="6"/>
  <c r="H2026" i="6"/>
  <c r="H2027" i="6"/>
  <c r="H2028" i="6"/>
  <c r="H2029" i="6"/>
  <c r="H2030" i="6"/>
  <c r="H2031" i="6"/>
  <c r="H2032" i="6"/>
  <c r="H2033" i="6"/>
  <c r="H2034" i="6"/>
  <c r="H2035" i="6"/>
  <c r="H2036" i="6"/>
  <c r="H2037" i="6"/>
  <c r="H2038" i="6"/>
  <c r="H2039" i="6"/>
  <c r="H2040" i="6"/>
  <c r="H2041" i="6"/>
  <c r="H2042" i="6"/>
  <c r="H2043" i="6"/>
  <c r="H2044" i="6"/>
  <c r="H2045" i="6"/>
  <c r="H2046" i="6"/>
  <c r="H2047" i="6"/>
  <c r="H2048" i="6"/>
  <c r="H2049" i="6"/>
  <c r="H2050" i="6"/>
  <c r="H2051" i="6"/>
  <c r="H2052" i="6"/>
  <c r="H2053" i="6"/>
  <c r="H2054" i="6"/>
  <c r="H2055" i="6"/>
  <c r="H2056" i="6"/>
  <c r="H2057" i="6"/>
  <c r="H2058" i="6"/>
  <c r="H2059" i="6"/>
  <c r="H2060" i="6"/>
  <c r="H2061" i="6"/>
  <c r="H2062" i="6"/>
  <c r="H2063" i="6"/>
  <c r="H2064" i="6"/>
  <c r="H2065" i="6"/>
  <c r="H2066" i="6"/>
  <c r="H2067" i="6"/>
  <c r="H2068" i="6"/>
  <c r="H2069" i="6"/>
  <c r="H2070" i="6"/>
  <c r="H2071" i="6"/>
  <c r="H2072" i="6"/>
  <c r="H2073" i="6"/>
  <c r="H2074" i="6"/>
  <c r="H2075" i="6"/>
  <c r="H2076" i="6"/>
  <c r="H2077" i="6"/>
  <c r="H2078" i="6"/>
  <c r="H2079" i="6"/>
  <c r="H2080" i="6"/>
  <c r="H2081" i="6"/>
  <c r="H2082" i="6"/>
  <c r="H2083" i="6"/>
  <c r="H2084" i="6"/>
  <c r="H2085" i="6"/>
  <c r="H2086" i="6"/>
  <c r="H2087" i="6"/>
  <c r="H2088" i="6"/>
  <c r="H2089" i="6"/>
  <c r="H2090" i="6"/>
  <c r="H2091" i="6"/>
  <c r="H2092" i="6"/>
  <c r="H2093" i="6"/>
  <c r="H2094" i="6"/>
  <c r="H2095" i="6"/>
  <c r="H2096" i="6"/>
  <c r="H2097" i="6"/>
  <c r="H2098" i="6"/>
  <c r="H2099" i="6"/>
  <c r="H2100" i="6"/>
  <c r="H2101" i="6"/>
  <c r="H2102" i="6"/>
  <c r="H2103" i="6"/>
  <c r="H2104" i="6"/>
  <c r="H2105" i="6"/>
  <c r="H2106" i="6"/>
  <c r="H2107" i="6"/>
  <c r="H2108" i="6"/>
  <c r="H2109" i="6"/>
  <c r="H2110" i="6"/>
  <c r="H2111" i="6"/>
  <c r="H2112" i="6"/>
  <c r="H2113" i="6"/>
  <c r="H2114" i="6"/>
  <c r="H2115" i="6"/>
  <c r="H2116" i="6"/>
  <c r="H2117" i="6"/>
  <c r="H2118" i="6"/>
  <c r="H2119" i="6"/>
  <c r="H2120" i="6"/>
  <c r="H2121" i="6"/>
  <c r="H2122" i="6"/>
  <c r="H2123" i="6"/>
  <c r="H2124" i="6"/>
  <c r="H2125" i="6"/>
  <c r="H2126" i="6"/>
  <c r="H2127" i="6"/>
  <c r="H2128" i="6"/>
  <c r="H2129" i="6"/>
  <c r="H2130" i="6"/>
  <c r="H2131" i="6"/>
  <c r="H2132" i="6"/>
  <c r="H2133" i="6"/>
  <c r="H2134" i="6"/>
  <c r="H2135" i="6"/>
  <c r="H2136" i="6"/>
  <c r="H2137" i="6"/>
  <c r="H2138" i="6"/>
  <c r="H2139" i="6"/>
  <c r="H2140" i="6"/>
  <c r="H2141" i="6"/>
  <c r="H2142" i="6"/>
  <c r="H2143" i="6"/>
  <c r="H2144" i="6"/>
  <c r="H2145" i="6"/>
  <c r="H2146" i="6"/>
  <c r="H2147" i="6"/>
  <c r="H2148" i="6"/>
  <c r="H2149" i="6"/>
  <c r="H2150" i="6"/>
  <c r="H2151" i="6"/>
  <c r="H2152" i="6"/>
  <c r="H2153" i="6"/>
  <c r="H2154" i="6"/>
  <c r="H2155" i="6"/>
  <c r="H2156" i="6"/>
  <c r="H2157" i="6"/>
  <c r="H2158" i="6"/>
  <c r="H2159" i="6"/>
  <c r="H2160" i="6"/>
  <c r="H2161" i="6"/>
  <c r="H2162" i="6"/>
  <c r="H2163" i="6"/>
  <c r="H2164" i="6"/>
  <c r="H2165" i="6"/>
  <c r="H2166" i="6"/>
  <c r="H2167" i="6"/>
  <c r="H2168" i="6"/>
  <c r="H2169" i="6"/>
  <c r="H2170" i="6"/>
  <c r="H2171" i="6"/>
  <c r="H2172" i="6"/>
  <c r="H2173" i="6"/>
  <c r="H2174" i="6"/>
  <c r="H2175" i="6"/>
  <c r="H2176" i="6"/>
  <c r="H2177" i="6"/>
  <c r="H2178" i="6"/>
  <c r="H2179" i="6"/>
  <c r="H2180" i="6"/>
  <c r="H2181" i="6"/>
  <c r="H2182" i="6"/>
  <c r="H2183" i="6"/>
  <c r="H2184" i="6"/>
  <c r="H2185" i="6"/>
  <c r="H2186" i="6"/>
  <c r="H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" i="6"/>
  <c r="K7" i="6"/>
  <c r="L6" i="6"/>
  <c r="K6" i="6"/>
  <c r="L5" i="6"/>
  <c r="K5" i="6"/>
  <c r="L4" i="6"/>
  <c r="K4" i="6"/>
  <c r="L3" i="6"/>
  <c r="K3" i="6"/>
  <c r="D13" i="5"/>
  <c r="D12" i="5"/>
  <c r="D11" i="5"/>
  <c r="D10" i="5"/>
  <c r="D9" i="5"/>
  <c r="D8" i="5"/>
  <c r="D7" i="5"/>
  <c r="D6" i="5"/>
  <c r="D5" i="5"/>
  <c r="D4" i="5"/>
  <c r="D3" i="5"/>
  <c r="C13" i="5"/>
  <c r="C12" i="5"/>
  <c r="C11" i="5"/>
  <c r="C10" i="5"/>
  <c r="C9" i="5"/>
  <c r="C8" i="5"/>
  <c r="C7" i="5"/>
  <c r="C6" i="5"/>
  <c r="C5" i="5"/>
  <c r="C4" i="5"/>
  <c r="C3" i="5"/>
  <c r="B13" i="5"/>
  <c r="B12" i="5"/>
  <c r="B11" i="5"/>
  <c r="B10" i="5"/>
  <c r="B9" i="5"/>
  <c r="B8" i="5"/>
  <c r="B7" i="5"/>
  <c r="B6" i="5"/>
  <c r="E6" i="5" s="1"/>
  <c r="G6" i="5" s="1"/>
  <c r="B5" i="5"/>
  <c r="B4" i="5"/>
  <c r="B3" i="5"/>
  <c r="D2" i="5"/>
  <c r="C2" i="5"/>
  <c r="B2" i="5"/>
  <c r="E9" i="5" l="1"/>
  <c r="F9" i="5" s="1"/>
  <c r="E7" i="5"/>
  <c r="E11" i="5"/>
  <c r="H11" i="5" s="1"/>
  <c r="G7" i="5"/>
  <c r="H7" i="5"/>
  <c r="H10" i="5"/>
  <c r="G9" i="5"/>
  <c r="H6" i="5"/>
  <c r="E2" i="5"/>
  <c r="H2" i="5" s="1"/>
  <c r="E10" i="5"/>
  <c r="G10" i="5" s="1"/>
  <c r="F6" i="5"/>
  <c r="E4" i="5"/>
  <c r="G4" i="5" s="1"/>
  <c r="E12" i="5"/>
  <c r="G12" i="5" s="1"/>
  <c r="E3" i="5"/>
  <c r="H3" i="5" s="1"/>
  <c r="E5" i="5"/>
  <c r="F5" i="5" s="1"/>
  <c r="E13" i="5"/>
  <c r="H13" i="5" s="1"/>
  <c r="F7" i="5"/>
  <c r="E8" i="5"/>
  <c r="H8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453" i="1"/>
  <c r="R1454" i="1"/>
  <c r="R1455" i="1"/>
  <c r="R1456" i="1"/>
  <c r="R1457" i="1"/>
  <c r="R1458" i="1"/>
  <c r="R1459" i="1"/>
  <c r="R1460" i="1"/>
  <c r="R1461" i="1"/>
  <c r="R14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953" i="1"/>
  <c r="R2954" i="1"/>
  <c r="R2955" i="1"/>
  <c r="R2956" i="1"/>
  <c r="R2957" i="1"/>
  <c r="R2958" i="1"/>
  <c r="R2959" i="1"/>
  <c r="R2960" i="1"/>
  <c r="R2961" i="1"/>
  <c r="R2962" i="1"/>
  <c r="R3123" i="1"/>
  <c r="R3124" i="1"/>
  <c r="R3125" i="1"/>
  <c r="R3126" i="1"/>
  <c r="R3127" i="1"/>
  <c r="R3128" i="1"/>
  <c r="R312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43" i="1"/>
  <c r="R2644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43" i="1"/>
  <c r="R2944" i="1"/>
  <c r="R2945" i="1"/>
  <c r="R2946" i="1"/>
  <c r="R2947" i="1"/>
  <c r="R2948" i="1"/>
  <c r="R2949" i="1"/>
  <c r="R2950" i="1"/>
  <c r="R2951" i="1"/>
  <c r="R29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2323" i="1"/>
  <c r="R2324" i="1"/>
  <c r="R2325" i="1"/>
  <c r="R2326" i="1"/>
  <c r="R2327" i="1"/>
  <c r="R2328" i="1"/>
  <c r="R2703" i="1"/>
  <c r="R2704" i="1"/>
  <c r="R2705" i="1"/>
  <c r="R2706" i="1"/>
  <c r="R2707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63" i="1"/>
  <c r="R2664" i="1"/>
  <c r="R2665" i="1"/>
  <c r="R2666" i="1"/>
  <c r="R2667" i="1"/>
  <c r="R2668" i="1"/>
  <c r="R2669" i="1"/>
  <c r="R2670" i="1"/>
  <c r="R2671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122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43" i="1"/>
  <c r="Q2644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43" i="1"/>
  <c r="Q2944" i="1"/>
  <c r="Q2945" i="1"/>
  <c r="Q2946" i="1"/>
  <c r="Q2947" i="1"/>
  <c r="Q2948" i="1"/>
  <c r="Q2949" i="1"/>
  <c r="Q2950" i="1"/>
  <c r="Q2951" i="1"/>
  <c r="Q29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2323" i="1"/>
  <c r="Q2324" i="1"/>
  <c r="Q2325" i="1"/>
  <c r="Q2326" i="1"/>
  <c r="Q2327" i="1"/>
  <c r="Q2328" i="1"/>
  <c r="Q2703" i="1"/>
  <c r="Q2704" i="1"/>
  <c r="Q2705" i="1"/>
  <c r="Q2706" i="1"/>
  <c r="Q2707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63" i="1"/>
  <c r="Q2664" i="1"/>
  <c r="Q2665" i="1"/>
  <c r="Q2666" i="1"/>
  <c r="Q2667" i="1"/>
  <c r="Q2668" i="1"/>
  <c r="Q2669" i="1"/>
  <c r="Q2670" i="1"/>
  <c r="Q2671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128" i="1"/>
  <c r="Q312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422" i="1"/>
  <c r="Q423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453" i="1"/>
  <c r="Q1454" i="1"/>
  <c r="Q1455" i="1"/>
  <c r="Q1456" i="1"/>
  <c r="Q1457" i="1"/>
  <c r="Q1458" i="1"/>
  <c r="Q1459" i="1"/>
  <c r="Q1460" i="1"/>
  <c r="Q1461" i="1"/>
  <c r="Q14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953" i="1"/>
  <c r="Q2954" i="1"/>
  <c r="Q2955" i="1"/>
  <c r="Q2956" i="1"/>
  <c r="Q2957" i="1"/>
  <c r="Q2958" i="1"/>
  <c r="Q2959" i="1"/>
  <c r="Q2960" i="1"/>
  <c r="Q2961" i="1"/>
  <c r="Q2962" i="1"/>
  <c r="Q3123" i="1"/>
  <c r="Q3124" i="1"/>
  <c r="Q3125" i="1"/>
  <c r="Q3126" i="1"/>
  <c r="Q3127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453" i="1"/>
  <c r="P1454" i="1"/>
  <c r="P1455" i="1"/>
  <c r="P1456" i="1"/>
  <c r="P1457" i="1"/>
  <c r="P1458" i="1"/>
  <c r="P1459" i="1"/>
  <c r="P1460" i="1"/>
  <c r="P1461" i="1"/>
  <c r="P14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953" i="1"/>
  <c r="P2954" i="1"/>
  <c r="P2955" i="1"/>
  <c r="P2956" i="1"/>
  <c r="P2957" i="1"/>
  <c r="P2958" i="1"/>
  <c r="P2959" i="1"/>
  <c r="P2960" i="1"/>
  <c r="P2961" i="1"/>
  <c r="P2962" i="1"/>
  <c r="P3123" i="1"/>
  <c r="P3124" i="1"/>
  <c r="P3125" i="1"/>
  <c r="P3126" i="1"/>
  <c r="P3127" i="1"/>
  <c r="P3128" i="1"/>
  <c r="P312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43" i="1"/>
  <c r="P2644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43" i="1"/>
  <c r="P2944" i="1"/>
  <c r="P2945" i="1"/>
  <c r="P2946" i="1"/>
  <c r="P2947" i="1"/>
  <c r="P2948" i="1"/>
  <c r="P2949" i="1"/>
  <c r="P2950" i="1"/>
  <c r="P2951" i="1"/>
  <c r="P29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2323" i="1"/>
  <c r="P2324" i="1"/>
  <c r="P2325" i="1"/>
  <c r="P2326" i="1"/>
  <c r="P2327" i="1"/>
  <c r="P2328" i="1"/>
  <c r="P2703" i="1"/>
  <c r="P2704" i="1"/>
  <c r="P2705" i="1"/>
  <c r="P2706" i="1"/>
  <c r="P2707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63" i="1"/>
  <c r="P2664" i="1"/>
  <c r="P2665" i="1"/>
  <c r="P2666" i="1"/>
  <c r="P2667" i="1"/>
  <c r="P2668" i="1"/>
  <c r="P2669" i="1"/>
  <c r="P2670" i="1"/>
  <c r="P2671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453" i="1"/>
  <c r="O1454" i="1"/>
  <c r="O1455" i="1"/>
  <c r="O1456" i="1"/>
  <c r="O1457" i="1"/>
  <c r="O1458" i="1"/>
  <c r="O1459" i="1"/>
  <c r="O1460" i="1"/>
  <c r="O1461" i="1"/>
  <c r="O14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953" i="1"/>
  <c r="O2954" i="1"/>
  <c r="O2955" i="1"/>
  <c r="O2956" i="1"/>
  <c r="O2957" i="1"/>
  <c r="O2958" i="1"/>
  <c r="O2959" i="1"/>
  <c r="O2960" i="1"/>
  <c r="O2961" i="1"/>
  <c r="O2962" i="1"/>
  <c r="O3123" i="1"/>
  <c r="O3124" i="1"/>
  <c r="O3125" i="1"/>
  <c r="O3126" i="1"/>
  <c r="O3127" i="1"/>
  <c r="O3128" i="1"/>
  <c r="O312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43" i="1"/>
  <c r="O2644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43" i="1"/>
  <c r="O2944" i="1"/>
  <c r="O2945" i="1"/>
  <c r="O2946" i="1"/>
  <c r="O2947" i="1"/>
  <c r="O2948" i="1"/>
  <c r="O2949" i="1"/>
  <c r="O2950" i="1"/>
  <c r="O2951" i="1"/>
  <c r="O29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2323" i="1"/>
  <c r="O2324" i="1"/>
  <c r="O2325" i="1"/>
  <c r="O2326" i="1"/>
  <c r="O2327" i="1"/>
  <c r="O2328" i="1"/>
  <c r="O2703" i="1"/>
  <c r="O2704" i="1"/>
  <c r="O2705" i="1"/>
  <c r="O2706" i="1"/>
  <c r="O2707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63" i="1"/>
  <c r="O2664" i="1"/>
  <c r="O2665" i="1"/>
  <c r="O2666" i="1"/>
  <c r="O2667" i="1"/>
  <c r="O2668" i="1"/>
  <c r="O2669" i="1"/>
  <c r="O2670" i="1"/>
  <c r="O2671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122" i="1"/>
  <c r="H12" i="5" l="1"/>
  <c r="H9" i="5"/>
  <c r="G5" i="5"/>
  <c r="F10" i="5"/>
  <c r="H5" i="5"/>
  <c r="F11" i="5"/>
  <c r="G8" i="5"/>
  <c r="F3" i="5"/>
  <c r="G11" i="5"/>
  <c r="H4" i="5"/>
  <c r="F2" i="5"/>
  <c r="G2" i="5"/>
  <c r="G13" i="5"/>
  <c r="F13" i="5"/>
  <c r="F8" i="5"/>
  <c r="F12" i="5"/>
  <c r="F4" i="5"/>
  <c r="G3" i="5"/>
</calcChain>
</file>

<file path=xl/sharedStrings.xml><?xml version="1.0" encoding="utf-8"?>
<sst xmlns="http://schemas.openxmlformats.org/spreadsheetml/2006/main" count="28553" uniqueCount="8414">
  <si>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</si>
  <si>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</si>
  <si>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</si>
  <si>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</si>
  <si>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</si>
  <si>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</si>
  <si>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</si>
  <si>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</si>
  <si>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</si>
  <si>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</si>
  <si>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</si>
  <si>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</si>
  <si>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</si>
  <si>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</si>
  <si>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</si>
  <si>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</si>
  <si>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</si>
  <si>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</si>
  <si>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</si>
  <si>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</si>
  <si>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</si>
  <si>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</si>
  <si>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</si>
  <si>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</si>
  <si>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</si>
  <si>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</si>
  <si>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</si>
  <si>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</si>
  <si>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</si>
  <si>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</si>
  <si>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</si>
  <si>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</si>
  <si>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</si>
  <si>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</si>
  <si>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</si>
  <si>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</si>
  <si>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</si>
  <si>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</si>
  <si>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</si>
  <si>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</si>
  <si>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</si>
  <si>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</si>
  <si>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</si>
  <si>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</si>
  <si>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</si>
  <si>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</si>
  <si>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</si>
  <si>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</si>
  <si>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</si>
  <si>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</si>
  <si>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</si>
  <si>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</si>
  <si>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</si>
  <si>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</si>
  <si>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</si>
  <si>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</si>
  <si>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</si>
  <si>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</si>
  <si>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</si>
  <si>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</si>
  <si>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</si>
  <si>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</si>
  <si>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</si>
  <si>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</si>
  <si>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</si>
  <si>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</si>
  <si>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</si>
  <si>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</si>
  <si>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</si>
  <si>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</si>
  <si>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</si>
  <si>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</si>
  <si>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</si>
  <si>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</si>
  <si>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</si>
  <si>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</si>
  <si>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</si>
  <si>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</si>
  <si>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</si>
  <si>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</si>
  <si>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</si>
  <si>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</si>
  <si>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</si>
  <si>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</si>
  <si>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</si>
  <si>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</si>
  <si>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</si>
  <si>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</si>
  <si>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</si>
  <si>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</si>
  <si>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</si>
  <si>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</si>
  <si>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</si>
  <si>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</si>
  <si>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</si>
  <si>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</si>
  <si>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</si>
  <si>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</si>
  <si>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</si>
  <si>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</si>
  <si>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</si>
  <si>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</si>
  <si>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</si>
  <si>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</si>
  <si>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</si>
  <si>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</si>
  <si>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</si>
  <si>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</si>
  <si>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</si>
  <si>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</si>
  <si>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</si>
  <si>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</si>
  <si>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</si>
  <si>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</si>
  <si>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</si>
  <si>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</si>
  <si>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</si>
  <si>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</si>
  <si>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</si>
  <si>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</si>
  <si>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</si>
  <si>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</si>
  <si>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</si>
  <si>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</si>
  <si>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</si>
  <si>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</si>
  <si>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</si>
  <si>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</si>
  <si>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</si>
  <si>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</si>
  <si>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</si>
  <si>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</si>
  <si>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</si>
  <si>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</si>
  <si>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</si>
  <si>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</si>
  <si>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</si>
  <si>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</si>
  <si>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</si>
  <si>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</si>
  <si>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</si>
  <si>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</si>
  <si>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</si>
  <si>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</si>
  <si>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</si>
  <si>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</si>
  <si>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</si>
  <si>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</si>
  <si>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</si>
  <si>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</si>
  <si>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</si>
  <si>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</si>
  <si>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</si>
  <si>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</si>
  <si>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</si>
  <si>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</si>
  <si>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</si>
  <si>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</si>
  <si>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</si>
  <si>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</si>
  <si>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</si>
  <si>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</si>
  <si>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</si>
  <si>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</si>
  <si>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</si>
  <si>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</si>
  <si>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</si>
  <si>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</si>
  <si>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</si>
  <si>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</si>
  <si>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</si>
  <si>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</si>
  <si>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</si>
  <si>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</si>
  <si>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</si>
  <si>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</si>
  <si>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</si>
  <si>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</si>
  <si>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</si>
  <si>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</si>
  <si>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</si>
  <si>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</si>
  <si>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</si>
  <si>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</si>
  <si>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</si>
  <si>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</si>
  <si>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</si>
  <si>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</si>
  <si>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</si>
  <si>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</si>
  <si>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</si>
  <si>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</si>
  <si>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</si>
  <si>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</si>
  <si>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</si>
  <si>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</si>
  <si>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</si>
  <si>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</si>
  <si>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</si>
  <si>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</si>
  <si>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</si>
  <si>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</si>
  <si>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</si>
  <si>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</si>
  <si>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</si>
  <si>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</si>
  <si>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</si>
  <si>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</si>
  <si>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</si>
  <si>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</si>
  <si>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</si>
  <si>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</si>
  <si>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</si>
  <si>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</si>
  <si>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</si>
  <si>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</si>
  <si>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</si>
  <si>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</si>
  <si>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</si>
  <si>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</si>
  <si>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</si>
  <si>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</si>
  <si>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</si>
  <si>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</si>
  <si>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</si>
  <si>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</si>
  <si>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</si>
  <si>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</si>
  <si>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</si>
  <si>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</si>
  <si>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</si>
  <si>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</si>
  <si>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</si>
  <si>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</si>
  <si>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</si>
  <si>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</si>
  <si>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</si>
  <si>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</si>
  <si>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</si>
  <si>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</si>
  <si>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</si>
  <si>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</si>
  <si>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</si>
  <si>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</si>
  <si>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</si>
  <si>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</si>
  <si>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</si>
  <si>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</si>
  <si>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</si>
  <si>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</si>
  <si>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</si>
  <si>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</si>
  <si>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</si>
  <si>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</si>
  <si>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</si>
  <si>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</si>
  <si>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</si>
  <si>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</si>
  <si>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</si>
  <si>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</si>
  <si>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</si>
  <si>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</si>
  <si>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</si>
  <si>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</si>
  <si>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</si>
  <si>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</si>
  <si>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</si>
  <si>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</si>
  <si>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</si>
  <si>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</si>
  <si>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</si>
  <si>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</si>
  <si>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</si>
  <si>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</si>
  <si>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</si>
  <si>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</si>
  <si>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</si>
  <si>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</si>
  <si>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</si>
  <si>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</si>
  <si>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</si>
  <si>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</si>
  <si>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</si>
  <si>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</si>
  <si>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</si>
  <si>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</si>
  <si>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</si>
  <si>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</si>
  <si>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</si>
  <si>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</si>
  <si>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</si>
  <si>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</si>
  <si>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</si>
  <si>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</si>
  <si>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</si>
  <si>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</si>
  <si>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</si>
  <si>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</si>
  <si>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</si>
  <si>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</si>
  <si>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</si>
  <si>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</si>
  <si>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</si>
  <si>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</si>
  <si>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</si>
  <si>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</si>
  <si>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</si>
  <si>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</si>
  <si>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</si>
  <si>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</si>
  <si>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</si>
  <si>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</si>
  <si>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</si>
  <si>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</si>
  <si>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</si>
  <si>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</si>
  <si>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</si>
  <si>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</si>
  <si>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</si>
  <si>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</si>
  <si>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</si>
  <si>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</si>
  <si>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</si>
  <si>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</si>
  <si>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</si>
  <si>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</si>
  <si>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</si>
  <si>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</si>
  <si>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</si>
  <si>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</si>
  <si>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</si>
  <si>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</si>
  <si>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</si>
  <si>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</si>
  <si>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</si>
  <si>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</si>
  <si>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</si>
  <si>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</si>
  <si>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</si>
  <si>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</si>
  <si>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</si>
  <si>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</si>
  <si>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</si>
  <si>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</si>
  <si>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</si>
  <si>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</si>
  <si>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</si>
  <si>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</si>
  <si>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</si>
  <si>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</si>
  <si>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</si>
  <si>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</si>
  <si>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</si>
  <si>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</si>
  <si>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</si>
  <si>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</si>
  <si>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</si>
  <si>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</si>
  <si>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</si>
  <si>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</si>
  <si>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</si>
  <si>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</si>
  <si>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</si>
  <si>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</si>
  <si>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</si>
  <si>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</si>
  <si>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</si>
  <si>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</si>
  <si>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</si>
  <si>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</si>
  <si>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</si>
  <si>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</si>
  <si>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</si>
  <si>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</si>
  <si>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</si>
  <si>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</si>
  <si>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</si>
  <si>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</si>
  <si>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</si>
  <si>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</si>
  <si>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</si>
  <si>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</si>
  <si>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</si>
  <si>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</si>
  <si>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</si>
  <si>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</si>
  <si>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</si>
  <si>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</si>
  <si>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</si>
  <si>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</si>
  <si>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</si>
  <si>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</si>
  <si>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</si>
  <si>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</si>
  <si>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</si>
  <si>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</si>
  <si>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</si>
  <si>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</si>
  <si>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</si>
  <si>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</si>
  <si>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</si>
  <si>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</si>
  <si>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</si>
  <si>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</si>
  <si>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</si>
  <si>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</si>
  <si>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</si>
  <si>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</si>
  <si>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</si>
  <si>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</si>
  <si>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</si>
  <si>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</si>
  <si>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</si>
  <si>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</si>
  <si>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</si>
  <si>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</si>
  <si>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</si>
  <si>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</si>
  <si>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</si>
  <si>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</si>
  <si>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</si>
  <si>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</si>
  <si>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</si>
  <si>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</si>
  <si>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</si>
  <si>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</si>
  <si>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</si>
  <si>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</si>
  <si>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</si>
  <si>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</si>
  <si>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</si>
  <si>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</si>
  <si>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</si>
  <si>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</si>
  <si>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</si>
  <si>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</si>
  <si>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</si>
  <si>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</si>
  <si>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</si>
  <si>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</si>
  <si>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</si>
  <si>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</si>
  <si>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</si>
  <si>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</si>
  <si>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</si>
  <si>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</si>
  <si>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</si>
  <si>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</si>
  <si>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</si>
  <si>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</si>
  <si>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</si>
  <si>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</si>
  <si>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</si>
  <si>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</si>
  <si>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</si>
  <si>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</si>
  <si>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</si>
  <si>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</si>
  <si>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</si>
  <si>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</si>
  <si>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</si>
  <si>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</si>
  <si>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</si>
  <si>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</si>
  <si>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</si>
  <si>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</si>
  <si>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</si>
  <si>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</si>
  <si>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</si>
  <si>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</si>
  <si>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</si>
  <si>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</si>
  <si>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</si>
  <si>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</si>
  <si>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</si>
  <si>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</si>
  <si>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</si>
  <si>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</si>
  <si>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</si>
  <si>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</si>
  <si>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</si>
  <si>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</si>
  <si>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</si>
  <si>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</si>
  <si>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</si>
  <si>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</si>
  <si>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</si>
  <si>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</si>
  <si>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</si>
  <si>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</si>
  <si>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</si>
  <si>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</si>
  <si>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</si>
  <si>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</si>
  <si>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</si>
  <si>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</si>
  <si>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</si>
  <si>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</si>
  <si>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</si>
  <si>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</si>
  <si>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</si>
  <si>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</si>
  <si>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</si>
  <si>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</si>
  <si>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</si>
  <si>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</si>
  <si>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</si>
  <si>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</si>
  <si>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</si>
  <si>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</si>
  <si>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</si>
  <si>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</si>
  <si>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</si>
  <si>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</si>
  <si>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</si>
  <si>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</si>
  <si>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</si>
  <si>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</si>
  <si>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</si>
  <si>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</si>
  <si>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</si>
  <si>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</si>
  <si>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</si>
  <si>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</si>
  <si>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</si>
  <si>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</si>
  <si>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</si>
  <si>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</si>
  <si>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</si>
  <si>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</si>
  <si>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</si>
  <si>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</si>
  <si>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</si>
  <si>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</si>
  <si>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</si>
  <si>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</si>
  <si>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</si>
  <si>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</si>
  <si>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</si>
  <si>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</si>
  <si>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</si>
  <si>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</si>
  <si>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</si>
  <si>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</si>
  <si>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</si>
  <si>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</si>
  <si>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</si>
  <si>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</si>
  <si>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</si>
  <si>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</si>
  <si>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</si>
  <si>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</si>
  <si>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</si>
  <si>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</si>
  <si>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</si>
  <si>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</si>
  <si>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</si>
  <si>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</si>
  <si>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</si>
  <si>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</si>
  <si>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</si>
  <si>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</si>
  <si>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</si>
  <si>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</si>
  <si>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</si>
  <si>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</si>
  <si>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</si>
  <si>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</si>
  <si>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</si>
  <si>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</si>
  <si>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</si>
  <si>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</si>
  <si>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</si>
  <si>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</si>
  <si>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</si>
  <si>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</si>
  <si>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</si>
  <si>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</si>
  <si>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</si>
  <si>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</si>
  <si>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</si>
  <si>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</si>
  <si>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</si>
  <si>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</si>
  <si>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</si>
  <si>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</si>
  <si>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</si>
  <si>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</si>
  <si>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</si>
  <si>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</si>
  <si>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</si>
  <si>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</si>
  <si>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</si>
  <si>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</si>
  <si>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</si>
  <si>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</si>
  <si>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</si>
  <si>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</si>
  <si>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</si>
  <si>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</si>
  <si>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</si>
  <si>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</si>
  <si>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</si>
  <si>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</si>
  <si>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</si>
  <si>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</si>
  <si>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</si>
  <si>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</si>
  <si>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</si>
  <si>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</si>
  <si>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</si>
  <si>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</si>
  <si>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</si>
  <si>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</si>
  <si>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</si>
  <si>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</si>
  <si>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</si>
  <si>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</si>
  <si>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</si>
  <si>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</si>
  <si>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</si>
  <si>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</si>
  <si>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</si>
  <si>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</si>
  <si>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</si>
  <si>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</si>
  <si>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</si>
  <si>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</si>
  <si>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</si>
  <si>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</si>
  <si>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</si>
  <si>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</si>
  <si>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</si>
  <si>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</si>
  <si>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</si>
  <si>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</si>
  <si>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</si>
  <si>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</si>
  <si>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</si>
  <si>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</si>
  <si>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</si>
  <si>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</si>
  <si>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</si>
  <si>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</si>
  <si>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</si>
  <si>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</si>
  <si>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</si>
  <si>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</si>
  <si>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</si>
  <si>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</si>
  <si>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</si>
  <si>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</si>
  <si>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</si>
  <si>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</si>
  <si>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</si>
  <si>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</si>
  <si>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</si>
  <si>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</si>
  <si>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</si>
  <si>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</si>
  <si>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</si>
  <si>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</si>
  <si>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</si>
  <si>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</si>
  <si>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</si>
  <si>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</si>
  <si>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</si>
  <si>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</si>
  <si>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</si>
  <si>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</si>
  <si>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</si>
  <si>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</si>
  <si>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</si>
  <si>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</si>
  <si>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</si>
  <si>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</si>
  <si>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</si>
  <si>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</si>
  <si>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</si>
  <si>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</si>
  <si>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</si>
  <si>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</si>
  <si>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</si>
  <si>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</si>
  <si>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</si>
  <si>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</si>
  <si>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</si>
  <si>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</si>
  <si>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</si>
  <si>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</si>
  <si>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</si>
  <si>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</si>
  <si>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</si>
  <si>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</si>
  <si>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</si>
  <si>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</si>
  <si>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</si>
  <si>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</si>
  <si>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</si>
  <si>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</si>
  <si>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</si>
  <si>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</si>
  <si>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</si>
  <si>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</si>
  <si>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</si>
  <si>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</si>
  <si>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</si>
  <si>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</si>
  <si>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</si>
  <si>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</si>
  <si>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</si>
  <si>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</si>
  <si>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</si>
  <si>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</si>
  <si>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</si>
  <si>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</si>
  <si>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</si>
  <si>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</si>
  <si>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</si>
  <si>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</si>
  <si>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</si>
  <si>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</si>
  <si>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</si>
  <si>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</si>
  <si>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</si>
  <si>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</si>
  <si>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</si>
  <si>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</si>
  <si>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</si>
  <si>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</si>
  <si>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</si>
  <si>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</si>
  <si>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</si>
  <si>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</si>
  <si>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</si>
  <si>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</si>
  <si>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</si>
  <si>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</si>
  <si>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</si>
  <si>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</si>
  <si>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</si>
  <si>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</si>
  <si>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</si>
  <si>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</si>
  <si>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</si>
  <si>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</si>
  <si>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</si>
  <si>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</si>
  <si>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</si>
  <si>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</si>
  <si>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</si>
  <si>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</si>
  <si>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</si>
  <si>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</si>
  <si>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</si>
  <si>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</si>
  <si>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</si>
  <si>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</si>
  <si>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</si>
  <si>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</si>
  <si>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</si>
  <si>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</si>
  <si>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</si>
  <si>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</si>
  <si>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</si>
  <si>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</si>
  <si>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</si>
  <si>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</si>
  <si>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</si>
  <si>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</si>
  <si>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</si>
  <si>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</si>
  <si>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</si>
  <si>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</si>
  <si>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</si>
  <si>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</si>
  <si>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</si>
  <si>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</si>
  <si>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</si>
  <si>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</si>
  <si>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</si>
  <si>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</si>
  <si>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</si>
  <si>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</si>
  <si>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</si>
  <si>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</si>
  <si>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</si>
  <si>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</si>
  <si>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</si>
  <si>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</si>
  <si>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</si>
  <si>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</si>
  <si>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</si>
  <si>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</si>
  <si>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</si>
  <si>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</si>
  <si>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</si>
  <si>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</si>
  <si>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</si>
  <si>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</si>
  <si>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</si>
  <si>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</si>
  <si>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</si>
  <si>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</si>
  <si>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</si>
  <si>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</si>
  <si>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</si>
  <si>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</si>
  <si>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</si>
  <si>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</si>
  <si>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</si>
  <si>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</si>
  <si>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</si>
  <si>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</si>
  <si>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</si>
  <si>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</si>
  <si>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</si>
  <si>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</si>
  <si>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</si>
  <si>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</si>
  <si>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</si>
  <si>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</si>
  <si>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</si>
  <si>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</si>
  <si>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</si>
  <si>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</si>
  <si>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</si>
  <si>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</si>
  <si>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</si>
  <si>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</si>
  <si>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</si>
  <si>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</si>
  <si>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</si>
  <si>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</si>
  <si>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</si>
  <si>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</si>
  <si>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</si>
  <si>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</si>
  <si>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</si>
  <si>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</si>
  <si>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</si>
  <si>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</si>
  <si>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</si>
  <si>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</si>
  <si>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</si>
  <si>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</si>
  <si>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</si>
  <si>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</si>
  <si>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</si>
  <si>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</si>
  <si>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</si>
  <si>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</si>
  <si>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</si>
  <si>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</si>
  <si>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</si>
  <si>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</si>
  <si>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</si>
  <si>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</si>
  <si>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</si>
  <si>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</si>
  <si>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</si>
  <si>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</si>
  <si>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</si>
  <si>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</si>
  <si>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</si>
  <si>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</si>
  <si>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</si>
  <si>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</si>
  <si>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</si>
  <si>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</si>
  <si>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</si>
  <si>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</si>
  <si>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</si>
  <si>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</si>
  <si>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</si>
  <si>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</si>
  <si>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</si>
  <si>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</si>
  <si>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</si>
  <si>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</si>
  <si>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</si>
  <si>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</si>
  <si>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</si>
  <si>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</si>
  <si>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</si>
  <si>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</si>
  <si>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</si>
  <si>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</si>
  <si>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</si>
  <si>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</si>
  <si>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</si>
  <si>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</si>
  <si>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</si>
  <si>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</si>
  <si>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</si>
  <si>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</si>
  <si>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</si>
  <si>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</si>
  <si>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</si>
  <si>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</si>
  <si>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</si>
  <si>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</si>
  <si>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</si>
  <si>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</si>
  <si>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</si>
  <si>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</si>
  <si>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</si>
  <si>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</si>
  <si>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</si>
  <si>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</si>
  <si>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</si>
  <si>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</si>
  <si>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</si>
  <si>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</si>
  <si>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</si>
  <si>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</si>
  <si>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</si>
  <si>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</si>
  <si>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</si>
  <si>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</si>
  <si>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</si>
  <si>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</si>
  <si>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</si>
  <si>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</si>
  <si>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</si>
  <si>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</si>
  <si>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</si>
  <si>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</si>
  <si>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</si>
  <si>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</si>
  <si>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</si>
  <si>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</si>
  <si>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</si>
  <si>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</si>
  <si>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</si>
  <si>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</si>
  <si>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</si>
  <si>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</si>
  <si>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</si>
  <si>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</si>
  <si>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</si>
  <si>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</si>
  <si>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</si>
  <si>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</si>
  <si>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</si>
  <si>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</si>
  <si>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</si>
  <si>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</si>
  <si>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</si>
  <si>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</si>
  <si>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</si>
  <si>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</si>
  <si>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</si>
  <si>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</si>
  <si>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</si>
  <si>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</si>
  <si>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</si>
  <si>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</si>
  <si>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</si>
  <si>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</si>
  <si>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</si>
  <si>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</si>
  <si>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</si>
  <si>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</si>
  <si>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</si>
  <si>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</si>
  <si>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</si>
  <si>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</si>
  <si>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</si>
  <si>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</si>
  <si>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</si>
  <si>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</si>
  <si>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</si>
  <si>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</si>
  <si>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</si>
  <si>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</si>
  <si>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</si>
  <si>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</si>
  <si>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</si>
  <si>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</si>
  <si>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</si>
  <si>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</si>
  <si>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</si>
  <si>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</si>
  <si>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</si>
  <si>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</si>
  <si>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</si>
  <si>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</si>
  <si>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</si>
  <si>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</si>
  <si>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</si>
  <si>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</si>
  <si>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</si>
  <si>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</si>
  <si>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</si>
  <si>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</si>
  <si>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</si>
  <si>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</si>
  <si>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</si>
  <si>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</si>
  <si>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</si>
  <si>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</si>
  <si>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</si>
  <si>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</si>
  <si>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</si>
  <si>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</si>
  <si>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</si>
  <si>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</si>
  <si>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</si>
  <si>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</si>
  <si>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</si>
  <si>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</si>
  <si>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</si>
  <si>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</si>
  <si>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</si>
  <si>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</si>
  <si>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</si>
  <si>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</si>
  <si>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</si>
  <si>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</si>
  <si>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</si>
  <si>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</si>
  <si>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</si>
  <si>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</si>
  <si>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</si>
  <si>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</si>
  <si>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</si>
  <si>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</si>
  <si>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</si>
  <si>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</si>
  <si>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</si>
  <si>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</si>
  <si>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</si>
  <si>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</si>
  <si>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</si>
  <si>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</si>
  <si>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</si>
  <si>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</si>
  <si>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</si>
  <si>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</si>
  <si>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</si>
  <si>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</si>
  <si>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</si>
  <si>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</si>
  <si>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</si>
  <si>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</si>
  <si>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</si>
  <si>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</si>
  <si>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</si>
  <si>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</si>
  <si>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</si>
  <si>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</si>
  <si>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</si>
  <si>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</si>
  <si>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</si>
  <si>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</si>
  <si>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</si>
  <si>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</si>
  <si>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</si>
  <si>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</si>
  <si>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</si>
  <si>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</si>
  <si>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</si>
  <si>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</si>
  <si>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</si>
  <si>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</si>
  <si>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</si>
  <si>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</si>
  <si>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</si>
  <si>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</si>
  <si>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</si>
  <si>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</si>
  <si>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</si>
  <si>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</si>
  <si>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</si>
  <si>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</si>
  <si>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</si>
  <si>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</si>
  <si>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</si>
  <si>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</si>
  <si>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</si>
  <si>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</si>
  <si>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</si>
  <si>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</si>
  <si>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</si>
  <si>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</si>
  <si>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</si>
  <si>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</si>
  <si>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</si>
  <si>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</si>
  <si>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</si>
  <si>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</si>
  <si>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</si>
  <si>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</si>
  <si>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</si>
  <si>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</si>
  <si>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</si>
  <si>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</si>
  <si>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</si>
  <si>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</si>
  <si>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</si>
  <si>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</si>
  <si>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</si>
  <si>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</si>
  <si>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</si>
  <si>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</si>
  <si>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</si>
  <si>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</si>
  <si>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</si>
  <si>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</si>
  <si>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</si>
  <si>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</si>
  <si>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</si>
  <si>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</si>
  <si>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</si>
  <si>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</si>
  <si>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</si>
  <si>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</si>
  <si>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</si>
  <si>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</si>
  <si>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</si>
  <si>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</si>
  <si>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</si>
  <si>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</si>
  <si>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</si>
  <si>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</si>
  <si>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</si>
  <si>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</si>
  <si>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</si>
  <si>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</si>
  <si>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</si>
  <si>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</si>
  <si>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</si>
  <si>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</si>
  <si>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</si>
  <si>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</si>
  <si>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</si>
  <si>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</si>
  <si>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</si>
  <si>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</si>
  <si>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</si>
  <si>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</si>
  <si>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</si>
  <si>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</si>
  <si>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</si>
  <si>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</si>
  <si>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</si>
  <si>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</si>
  <si>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</si>
  <si>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</si>
  <si>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</si>
  <si>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</si>
  <si>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</si>
  <si>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</si>
  <si>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</si>
  <si>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</si>
  <si>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</si>
  <si>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</si>
  <si>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</si>
  <si>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</si>
  <si>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</si>
  <si>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</si>
  <si>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</si>
  <si>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</si>
  <si>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</si>
  <si>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</si>
  <si>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</si>
  <si>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</si>
  <si>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</si>
  <si>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</si>
  <si>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</si>
  <si>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</si>
  <si>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</si>
  <si>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</si>
  <si>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</si>
  <si>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</si>
  <si>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</si>
  <si>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</si>
  <si>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</si>
  <si>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</si>
  <si>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</si>
  <si>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</si>
  <si>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</si>
  <si>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</si>
  <si>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</si>
  <si>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</si>
  <si>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</si>
  <si>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</si>
  <si>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</si>
  <si>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</si>
  <si>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</si>
  <si>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</si>
  <si>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</si>
  <si>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</si>
  <si>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</si>
  <si>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</si>
  <si>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</si>
  <si>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</si>
  <si>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</si>
  <si>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</si>
  <si>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</si>
  <si>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</si>
  <si>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</si>
  <si>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</si>
  <si>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</si>
  <si>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</si>
  <si>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</si>
  <si>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</si>
  <si>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</si>
  <si>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</si>
  <si>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</si>
  <si>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</si>
  <si>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</si>
  <si>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</si>
  <si>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</si>
  <si>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</si>
  <si>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</si>
  <si>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</si>
  <si>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</si>
  <si>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</si>
  <si>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</si>
  <si>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</si>
  <si>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</si>
  <si>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</si>
  <si>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</si>
  <si>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</si>
  <si>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</si>
  <si>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</si>
  <si>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</si>
  <si>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</si>
  <si>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</si>
  <si>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</si>
  <si>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</si>
  <si>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</si>
  <si>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</si>
  <si>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</si>
  <si>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</si>
  <si>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</si>
  <si>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</si>
  <si>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</si>
  <si>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</si>
  <si>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</si>
  <si>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</si>
  <si>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</si>
  <si>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</si>
  <si>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</si>
  <si>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</si>
  <si>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</si>
  <si>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</si>
  <si>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</si>
  <si>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</si>
  <si>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</si>
  <si>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</si>
  <si>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</si>
  <si>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</si>
  <si>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</si>
  <si>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</si>
  <si>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</si>
  <si>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</si>
  <si>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</si>
  <si>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</si>
  <si>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</si>
  <si>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</si>
  <si>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</si>
  <si>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</si>
  <si>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</si>
  <si>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</si>
  <si>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</si>
  <si>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</si>
  <si>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</si>
  <si>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</si>
  <si>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</si>
  <si>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</si>
  <si>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</si>
  <si>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</si>
  <si>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</si>
  <si>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</si>
  <si>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</si>
  <si>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</si>
  <si>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</si>
  <si>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</si>
  <si>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</si>
  <si>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</si>
  <si>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</si>
  <si>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</si>
  <si>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</si>
  <si>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</si>
  <si>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</si>
  <si>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</si>
  <si>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</si>
  <si>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</si>
  <si>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</si>
  <si>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</si>
  <si>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</si>
  <si>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</si>
  <si>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</si>
  <si>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</si>
  <si>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</si>
  <si>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</si>
  <si>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</si>
  <si>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</si>
  <si>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</si>
  <si>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</si>
  <si>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</si>
  <si>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</si>
  <si>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</si>
  <si>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</si>
  <si>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</si>
  <si>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</si>
  <si>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</si>
  <si>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</si>
  <si>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</si>
  <si>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</si>
  <si>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</si>
  <si>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</si>
  <si>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</si>
  <si>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</si>
  <si>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</si>
  <si>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</si>
  <si>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</si>
  <si>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</si>
  <si>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</si>
  <si>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</si>
  <si>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</si>
  <si>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</si>
  <si>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</si>
  <si>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</si>
  <si>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</si>
  <si>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</si>
  <si>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</si>
  <si>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</si>
  <si>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</si>
  <si>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</si>
  <si>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</si>
  <si>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</si>
  <si>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</si>
  <si>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</si>
  <si>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</si>
  <si>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</si>
  <si>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</si>
  <si>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</si>
  <si>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</si>
  <si>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</si>
  <si>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</si>
  <si>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</si>
  <si>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</si>
  <si>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</si>
  <si>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</si>
  <si>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</si>
  <si>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</si>
  <si>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</si>
  <si>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</si>
  <si>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</si>
  <si>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</si>
  <si>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</si>
  <si>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</si>
  <si>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</si>
  <si>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</si>
  <si>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</si>
  <si>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</si>
  <si>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</si>
  <si>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</si>
  <si>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</si>
  <si>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</si>
  <si>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</si>
  <si>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</si>
  <si>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</si>
  <si>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</si>
  <si>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</si>
  <si>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</si>
  <si>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</si>
  <si>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</si>
  <si>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</si>
  <si>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</si>
  <si>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</si>
  <si>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</si>
  <si>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</si>
  <si>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</si>
  <si>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</si>
  <si>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</si>
  <si>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</si>
  <si>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</si>
  <si>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</si>
  <si>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</si>
  <si>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</si>
  <si>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</si>
  <si>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</si>
  <si>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</si>
  <si>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</si>
  <si>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</si>
  <si>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</si>
  <si>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</si>
  <si>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</si>
  <si>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</si>
  <si>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</si>
  <si>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</si>
  <si>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</si>
  <si>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</si>
  <si>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</si>
  <si>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</si>
  <si>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</si>
  <si>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</si>
  <si>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</si>
  <si>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</si>
  <si>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</si>
  <si>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</si>
  <si>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</si>
  <si>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</si>
  <si>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</si>
  <si>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</si>
  <si>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</si>
  <si>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</si>
  <si>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</si>
  <si>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</si>
  <si>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</si>
  <si>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</si>
  <si>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</si>
  <si>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</si>
  <si>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</si>
  <si>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</si>
  <si>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</si>
  <si>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</si>
  <si>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</si>
  <si>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</si>
  <si>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</si>
  <si>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</si>
  <si>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</si>
  <si>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</si>
  <si>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</si>
  <si>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</si>
  <si>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</si>
  <si>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</si>
  <si>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</si>
  <si>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</si>
  <si>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</si>
  <si>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</si>
  <si>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</si>
  <si>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</si>
  <si>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</si>
  <si>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</si>
  <si>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</si>
  <si>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</si>
  <si>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</si>
  <si>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</si>
  <si>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</si>
  <si>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</si>
  <si>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</si>
  <si>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</si>
  <si>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</si>
  <si>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</si>
  <si>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</si>
  <si>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</si>
  <si>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</si>
  <si>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</si>
  <si>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</si>
  <si>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</si>
  <si>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</si>
  <si>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</si>
  <si>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</si>
  <si>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</si>
  <si>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</si>
  <si>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</si>
  <si>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</si>
  <si>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</si>
  <si>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</si>
  <si>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</si>
  <si>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</si>
  <si>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</si>
  <si>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</si>
  <si>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</si>
  <si>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</si>
  <si>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</si>
  <si>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</si>
  <si>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</si>
  <si>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</si>
  <si>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</si>
  <si>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</si>
  <si>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</si>
  <si>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</si>
  <si>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</si>
  <si>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</si>
  <si>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</si>
  <si>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</si>
  <si>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</si>
  <si>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</si>
  <si>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</si>
  <si>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</si>
  <si>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</si>
  <si>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</si>
  <si>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</si>
  <si>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</si>
  <si>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</si>
  <si>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</si>
  <si>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</si>
  <si>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</si>
  <si>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</si>
  <si>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</si>
  <si>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</si>
  <si>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</si>
  <si>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</si>
  <si>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</si>
  <si>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</si>
  <si>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</si>
  <si>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</si>
  <si>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</si>
  <si>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</si>
  <si>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</si>
  <si>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</si>
  <si>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</si>
  <si>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</si>
  <si>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</si>
  <si>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</si>
  <si>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</si>
  <si>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</si>
  <si>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</si>
  <si>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</si>
  <si>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</si>
  <si>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</si>
  <si>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</si>
  <si>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</si>
  <si>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</si>
  <si>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</si>
  <si>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</si>
  <si>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</si>
  <si>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</si>
  <si>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</si>
  <si>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</si>
  <si>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</si>
  <si>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</si>
  <si>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</si>
  <si>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</si>
  <si>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</si>
  <si>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</si>
  <si>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</si>
  <si>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</si>
  <si>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</si>
  <si>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</si>
  <si>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</si>
  <si>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</si>
  <si>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</si>
  <si>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</si>
  <si>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</si>
  <si>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</si>
  <si>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</si>
  <si>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</si>
  <si>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</si>
  <si>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</si>
  <si>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</si>
  <si>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</si>
  <si>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</si>
  <si>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</si>
  <si>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</si>
  <si>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</si>
  <si>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</si>
  <si>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</si>
  <si>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</si>
  <si>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</si>
  <si>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</si>
  <si>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</si>
  <si>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</si>
  <si>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</si>
  <si>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</si>
  <si>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</si>
  <si>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</si>
  <si>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</si>
  <si>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</si>
  <si>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</si>
  <si>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</si>
  <si>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</si>
  <si>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</si>
  <si>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</si>
  <si>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</si>
  <si>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</si>
  <si>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</si>
  <si>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</si>
  <si>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</si>
  <si>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</si>
  <si>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</si>
  <si>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</si>
  <si>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</si>
  <si>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</si>
  <si>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</si>
  <si>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</si>
  <si>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</si>
  <si>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</si>
  <si>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</si>
  <si>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</si>
  <si>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</si>
  <si>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</si>
  <si>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</si>
  <si>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</si>
  <si>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</si>
  <si>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</si>
  <si>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</si>
  <si>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</si>
  <si>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</si>
  <si>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</si>
  <si>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</si>
  <si>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</si>
  <si>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</si>
  <si>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</si>
  <si>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</si>
  <si>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</si>
  <si>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</si>
  <si>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</si>
  <si>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</si>
  <si>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</si>
  <si>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</si>
  <si>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</si>
  <si>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</si>
  <si>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</si>
  <si>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</si>
  <si>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</si>
  <si>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</si>
  <si>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</si>
  <si>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</si>
  <si>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</si>
  <si>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</si>
  <si>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</si>
  <si>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</si>
  <si>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</si>
  <si>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</si>
  <si>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</si>
  <si>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</si>
  <si>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</si>
  <si>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</si>
  <si>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</si>
  <si>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</si>
  <si>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</si>
  <si>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</si>
  <si>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</si>
  <si>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</si>
  <si>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</si>
  <si>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</si>
  <si>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</si>
  <si>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</si>
  <si>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</si>
  <si>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</si>
  <si>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</si>
  <si>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</si>
  <si>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</si>
  <si>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</si>
  <si>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</si>
  <si>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</si>
  <si>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</si>
  <si>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</si>
  <si>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</si>
  <si>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</si>
  <si>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</si>
  <si>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</si>
  <si>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</si>
  <si>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</si>
  <si>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</si>
  <si>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</si>
  <si>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</si>
  <si>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</si>
  <si>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</si>
  <si>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</si>
  <si>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</si>
  <si>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</si>
  <si>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</si>
  <si>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</si>
  <si>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</si>
  <si>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</si>
  <si>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</si>
  <si>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</si>
  <si>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</si>
  <si>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</si>
  <si>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</si>
  <si>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</si>
  <si>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</si>
  <si>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</si>
  <si>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</si>
  <si>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</si>
  <si>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</si>
  <si>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</si>
  <si>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</si>
  <si>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</si>
  <si>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</si>
  <si>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</si>
  <si>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</si>
  <si>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</si>
  <si>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</si>
  <si>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</si>
  <si>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</si>
  <si>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</si>
  <si>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</si>
  <si>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</si>
  <si>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</si>
  <si>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</si>
  <si>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</si>
  <si>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</si>
  <si>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</si>
  <si>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</si>
  <si>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</si>
  <si>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</si>
  <si>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</si>
  <si>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</si>
  <si>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</si>
  <si>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</si>
  <si>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</si>
  <si>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</si>
  <si>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</si>
  <si>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</si>
  <si>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</si>
  <si>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</si>
  <si>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</si>
  <si>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</si>
  <si>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</si>
  <si>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</si>
  <si>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</si>
  <si>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</si>
  <si>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</si>
  <si>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</si>
  <si>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</si>
  <si>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</si>
  <si>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</si>
  <si>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</si>
  <si>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</si>
  <si>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</si>
  <si>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</si>
  <si>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</si>
  <si>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</si>
  <si>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</si>
  <si>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</si>
  <si>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</si>
  <si>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</si>
  <si>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</si>
  <si>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</si>
  <si>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</si>
  <si>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</si>
  <si>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</si>
  <si>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</si>
  <si>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</si>
  <si>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</si>
  <si>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</si>
  <si>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</si>
  <si>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</si>
  <si>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</si>
  <si>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</si>
  <si>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</si>
  <si>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</si>
  <si>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</si>
  <si>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</si>
  <si>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</si>
  <si>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</si>
  <si>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</si>
  <si>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</si>
  <si>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</si>
  <si>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</si>
  <si>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</si>
  <si>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</si>
  <si>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</si>
  <si>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</si>
  <si>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</si>
  <si>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</si>
  <si>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</si>
  <si>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</si>
  <si>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</si>
  <si>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</si>
  <si>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</si>
  <si>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</si>
  <si>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</si>
  <si>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</si>
  <si>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</si>
  <si>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</si>
  <si>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</si>
  <si>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</si>
  <si>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</si>
  <si>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</si>
  <si>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</si>
  <si>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</si>
  <si>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</si>
  <si>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</si>
  <si>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</si>
  <si>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</si>
  <si>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</si>
  <si>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</si>
  <si>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</si>
  <si>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</si>
  <si>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</si>
  <si>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</si>
  <si>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</si>
  <si>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</si>
  <si>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</si>
  <si>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</si>
  <si>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</si>
  <si>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</si>
  <si>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</si>
  <si>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</si>
  <si>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</si>
  <si>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</si>
  <si>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</si>
  <si>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</si>
  <si>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</si>
  <si>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</si>
  <si>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</si>
  <si>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</si>
  <si>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</si>
  <si>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</si>
  <si>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</si>
  <si>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</si>
  <si>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</si>
  <si>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</si>
  <si>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</si>
  <si>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</si>
  <si>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</si>
  <si>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</si>
  <si>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</si>
  <si>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</si>
  <si>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</si>
  <si>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</si>
  <si>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</si>
  <si>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</si>
  <si>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</si>
  <si>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</si>
  <si>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</si>
  <si>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</si>
  <si>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</si>
  <si>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</si>
  <si>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</si>
  <si>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</si>
  <si>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</si>
  <si>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</si>
  <si>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</si>
  <si>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</si>
  <si>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</si>
  <si>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</si>
  <si>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</si>
  <si>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</si>
  <si>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</si>
  <si>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</si>
  <si>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</si>
  <si>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</si>
  <si>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</si>
  <si>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</si>
  <si>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</si>
  <si>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</si>
  <si>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</si>
  <si>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</si>
  <si>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</si>
  <si>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</si>
  <si>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</si>
  <si>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</si>
  <si>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</si>
  <si>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</si>
  <si>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</si>
  <si>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</si>
  <si>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</si>
  <si>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</si>
  <si>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</si>
  <si>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</si>
  <si>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</si>
  <si>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</si>
  <si>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</si>
  <si>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</si>
  <si>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</si>
  <si>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</si>
  <si>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</si>
  <si>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</si>
  <si>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</si>
  <si>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</si>
  <si>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</si>
  <si>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</si>
  <si>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</si>
  <si>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</si>
  <si>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</si>
  <si>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</si>
  <si>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</si>
  <si>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</si>
  <si>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</si>
  <si>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</si>
  <si>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</si>
  <si>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</si>
  <si>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</si>
  <si>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</si>
  <si>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</si>
  <si>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</si>
  <si>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</si>
  <si>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</si>
  <si>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</si>
  <si>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</si>
  <si>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</si>
  <si>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</si>
  <si>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</si>
  <si>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</si>
  <si>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</si>
  <si>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</si>
  <si>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</si>
  <si>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</si>
  <si>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</si>
  <si>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</si>
  <si>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</si>
  <si>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</si>
  <si>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</si>
  <si>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</si>
  <si>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</si>
  <si>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</si>
  <si>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</si>
  <si>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</si>
  <si>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</si>
  <si>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</si>
  <si>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</si>
  <si>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</si>
  <si>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</si>
  <si>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</si>
  <si>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</si>
  <si>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</si>
  <si>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</si>
  <si>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</si>
  <si>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</si>
  <si>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</si>
  <si>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</si>
  <si>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</si>
  <si>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</si>
  <si>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</si>
  <si>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</si>
  <si>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</si>
  <si>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</si>
  <si>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</si>
  <si>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</si>
  <si>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</si>
  <si>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</si>
  <si>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</si>
  <si>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</si>
  <si>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</si>
  <si>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</si>
  <si>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</si>
  <si>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</si>
  <si>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</si>
  <si>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</si>
  <si>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</si>
  <si>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</si>
  <si>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</si>
  <si>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</si>
  <si>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</si>
  <si>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</si>
  <si>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</si>
  <si>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</si>
  <si>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</si>
  <si>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</si>
  <si>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</si>
  <si>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</si>
  <si>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</si>
  <si>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</si>
  <si>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</si>
  <si>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</si>
  <si>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</si>
  <si>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</si>
  <si>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</si>
  <si>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</si>
  <si>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</si>
  <si>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</si>
  <si>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</si>
  <si>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</si>
  <si>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</si>
  <si>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</si>
  <si>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</si>
  <si>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</si>
  <si>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</si>
  <si>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</si>
  <si>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</si>
  <si>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</si>
  <si>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</si>
  <si>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</si>
  <si>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</si>
  <si>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</si>
  <si>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</si>
  <si>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</si>
  <si>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</si>
  <si>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</si>
  <si>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</si>
  <si>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</si>
  <si>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</si>
  <si>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</si>
  <si>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</si>
  <si>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</si>
  <si>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</si>
  <si>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</si>
  <si>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</si>
  <si>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</si>
  <si>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</si>
  <si>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</si>
  <si>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</si>
  <si>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</si>
  <si>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</si>
  <si>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</si>
  <si>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</si>
  <si>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</si>
  <si>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</si>
  <si>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</si>
  <si>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</si>
  <si>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</si>
  <si>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</si>
  <si>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</si>
  <si>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</si>
  <si>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</si>
  <si>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</si>
  <si>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</si>
  <si>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</si>
  <si>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</si>
  <si>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</si>
  <si>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</si>
  <si>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</si>
  <si>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</si>
  <si>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</si>
  <si>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</si>
  <si>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</si>
  <si>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</si>
  <si>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</si>
  <si>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</si>
  <si>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</si>
  <si>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</si>
  <si>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</si>
  <si>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</si>
  <si>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</si>
  <si>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</si>
  <si>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</si>
  <si>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</si>
  <si>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</si>
  <si>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</si>
  <si>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</si>
  <si>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</si>
  <si>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</si>
  <si>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</si>
  <si>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</si>
  <si>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</si>
  <si>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</si>
  <si>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</si>
  <si>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</si>
  <si>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</si>
  <si>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</si>
  <si>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</si>
  <si>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</si>
  <si>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</si>
  <si>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</si>
  <si>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</si>
  <si>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</si>
  <si>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</si>
  <si>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</si>
  <si>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</si>
  <si>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</si>
  <si>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</si>
  <si>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</si>
  <si>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</si>
  <si>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</si>
  <si>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</si>
  <si>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</si>
  <si>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</si>
  <si>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</si>
  <si>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</si>
  <si>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</si>
  <si>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</si>
  <si>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</si>
  <si>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</si>
  <si>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</si>
  <si>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</si>
  <si>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</si>
  <si>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</si>
  <si>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</si>
  <si>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</si>
  <si>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</si>
  <si>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</si>
  <si>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</si>
  <si>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</si>
  <si>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</si>
  <si>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</si>
  <si>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</si>
  <si>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</si>
  <si>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</si>
  <si>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</si>
  <si>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</si>
  <si>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</si>
  <si>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</si>
  <si>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</si>
  <si>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</si>
  <si>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</si>
  <si>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</si>
  <si>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</si>
  <si>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</si>
  <si>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</si>
  <si>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</si>
  <si>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</si>
  <si>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</si>
  <si>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</si>
  <si>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</si>
  <si>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</si>
  <si>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</si>
  <si>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</si>
  <si>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</si>
  <si>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</si>
  <si>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</si>
  <si>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</si>
  <si>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</si>
  <si>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</si>
  <si>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</si>
  <si>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</si>
  <si>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</si>
  <si>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</si>
  <si>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</si>
  <si>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</si>
  <si>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</si>
  <si>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</si>
  <si>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</si>
  <si>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</si>
  <si>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</si>
  <si>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</si>
  <si>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</si>
  <si>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</si>
  <si>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</si>
  <si>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</si>
  <si>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</si>
  <si>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</si>
  <si>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</si>
  <si>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</si>
  <si>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</si>
  <si>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</si>
  <si>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</si>
  <si>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</si>
  <si>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</si>
  <si>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</si>
  <si>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</si>
  <si>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</si>
  <si>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</si>
  <si>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</si>
  <si>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</si>
  <si>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</si>
  <si>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</si>
  <si>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</si>
  <si>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</si>
  <si>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</si>
  <si>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</si>
  <si>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</si>
  <si>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</si>
  <si>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</si>
  <si>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</si>
  <si>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</si>
  <si>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</si>
  <si>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</si>
  <si>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</si>
  <si>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</si>
  <si>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</si>
  <si>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</si>
  <si>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</si>
  <si>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</si>
  <si>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</si>
  <si>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</si>
  <si>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</si>
  <si>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</si>
  <si>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</si>
  <si>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</si>
  <si>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</si>
  <si>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</si>
  <si>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</si>
  <si>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</si>
  <si>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</si>
  <si>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</si>
  <si>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</si>
  <si>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</si>
  <si>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</si>
  <si>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</si>
  <si>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</si>
  <si>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</si>
  <si>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</si>
  <si>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</si>
  <si>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</si>
  <si>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</si>
  <si>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</si>
  <si>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</si>
  <si>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</si>
  <si>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</si>
  <si>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</si>
  <si>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</si>
  <si>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</si>
  <si>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</si>
  <si>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</si>
  <si>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</si>
  <si>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</si>
  <si>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</si>
  <si>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</si>
  <si>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</si>
  <si>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</si>
  <si>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</si>
  <si>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</si>
  <si>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</si>
  <si>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</si>
  <si>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</si>
  <si>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</si>
  <si>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</si>
  <si>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</si>
  <si>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</si>
  <si>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</si>
  <si>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</si>
  <si>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</si>
  <si>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</si>
  <si>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</si>
  <si>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</si>
  <si>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</si>
  <si>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</si>
  <si>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</si>
  <si>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</si>
  <si>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</si>
  <si>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</si>
  <si>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</si>
  <si>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</si>
  <si>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</si>
  <si>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</si>
  <si>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</si>
  <si>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</si>
  <si>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</si>
  <si>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</si>
  <si>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</si>
  <si>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</si>
  <si>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</si>
  <si>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</si>
  <si>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</si>
  <si>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</si>
  <si>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</si>
  <si>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</si>
  <si>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</si>
  <si>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</si>
  <si>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</si>
  <si>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</si>
  <si>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</si>
  <si>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</si>
  <si>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</si>
  <si>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</si>
  <si>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</si>
  <si>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</si>
  <si>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</si>
  <si>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</si>
  <si>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</si>
  <si>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</si>
  <si>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</si>
  <si>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</si>
  <si>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</si>
  <si>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</si>
  <si>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</si>
  <si>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</si>
  <si>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</si>
  <si>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</si>
  <si>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</si>
  <si>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</si>
  <si>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</si>
  <si>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</si>
  <si>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</si>
  <si>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</si>
  <si>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</si>
  <si>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</si>
  <si>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</si>
  <si>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</si>
  <si>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</si>
  <si>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</si>
  <si>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</si>
  <si>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</si>
  <si>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</si>
  <si>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</si>
  <si>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</si>
  <si>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</si>
  <si>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</si>
  <si>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</si>
  <si>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</si>
  <si>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</si>
  <si>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</si>
  <si>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</si>
  <si>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</si>
  <si>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</si>
  <si>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</si>
  <si>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</si>
  <si>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</si>
  <si>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</si>
  <si>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</si>
  <si>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</si>
  <si>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</si>
  <si>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</si>
  <si>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</si>
  <si>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</si>
  <si>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</si>
  <si>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</si>
  <si>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</si>
  <si>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</si>
  <si>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</si>
  <si>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</si>
  <si>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</si>
  <si>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</si>
  <si>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</si>
  <si>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</si>
  <si>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</si>
  <si>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</si>
  <si>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</si>
  <si>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</si>
  <si>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</si>
  <si>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</si>
  <si>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</si>
  <si>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</si>
  <si>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</si>
  <si>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</si>
  <si>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</si>
  <si>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</si>
  <si>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</si>
  <si>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</si>
  <si>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</si>
  <si>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</si>
  <si>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</si>
  <si>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</si>
  <si>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</si>
  <si>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</si>
  <si>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</si>
  <si>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</si>
  <si>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</si>
  <si>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</si>
  <si>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</si>
  <si>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</si>
  <si>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</si>
  <si>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</si>
  <si>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</si>
  <si>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</si>
  <si>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</si>
  <si>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</si>
  <si>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</si>
  <si>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</si>
  <si>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</si>
  <si>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</si>
  <si>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</si>
  <si>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</si>
  <si>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</si>
  <si>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</si>
  <si>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</si>
  <si>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</si>
  <si>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</si>
  <si>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</si>
  <si>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</si>
  <si>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</si>
  <si>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</si>
  <si>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</si>
  <si>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</si>
  <si>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</si>
  <si>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</si>
  <si>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</si>
  <si>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</si>
  <si>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</si>
  <si>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</si>
  <si>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</si>
  <si>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</si>
  <si>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</si>
  <si>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</si>
  <si>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</si>
  <si>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</si>
  <si>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</si>
  <si>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</si>
  <si>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</si>
  <si>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</si>
  <si>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</si>
  <si>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</si>
  <si>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</si>
  <si>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</si>
  <si>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</si>
  <si>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</si>
  <si>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</si>
  <si>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</si>
  <si>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</si>
  <si>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</si>
  <si>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</si>
  <si>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</si>
  <si>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</si>
  <si>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</si>
  <si>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</si>
  <si>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</si>
  <si>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</si>
  <si>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</si>
  <si>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</si>
  <si>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</si>
  <si>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</si>
  <si>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</si>
  <si>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</si>
  <si>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</si>
  <si>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</si>
  <si>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</si>
  <si>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</si>
  <si>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</si>
  <si>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</si>
  <si>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</si>
  <si>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</si>
  <si>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</si>
  <si>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</si>
  <si>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</si>
  <si>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</si>
  <si>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</si>
  <si>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</si>
  <si>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</si>
  <si>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</si>
  <si>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</si>
  <si>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</si>
  <si>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</si>
  <si>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</si>
  <si>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</si>
  <si>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</si>
  <si>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</si>
  <si>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</si>
  <si>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</si>
  <si>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</si>
  <si>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</si>
  <si>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</si>
  <si>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</si>
  <si>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</si>
  <si>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</si>
  <si>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</si>
  <si>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</si>
  <si>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</si>
  <si>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</si>
  <si>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</si>
  <si>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</si>
  <si>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</si>
  <si>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</si>
  <si>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</si>
  <si>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</si>
  <si>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</si>
  <si>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</si>
  <si>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</si>
  <si>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</si>
  <si>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</si>
  <si>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</si>
  <si>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</si>
  <si>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</si>
  <si>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</si>
  <si>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</si>
  <si>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</si>
  <si>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</si>
  <si>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</si>
  <si>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</si>
  <si>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</si>
  <si>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</si>
  <si>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</si>
  <si>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</si>
  <si>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</si>
  <si>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</si>
  <si>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</si>
  <si>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</si>
  <si>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</si>
  <si>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</si>
  <si>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</si>
  <si>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</si>
  <si>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</si>
  <si>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</si>
  <si>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</si>
  <si>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</si>
  <si>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</si>
  <si>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</si>
  <si>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</si>
  <si>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</si>
  <si>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</si>
  <si>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</si>
  <si>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</si>
  <si>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</si>
  <si>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</si>
  <si>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</si>
  <si>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</si>
  <si>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</si>
  <si>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</si>
  <si>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</si>
  <si>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</si>
  <si>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</si>
  <si>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</si>
  <si>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</si>
  <si>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</si>
  <si>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</si>
  <si>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</si>
  <si>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</si>
  <si>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</si>
  <si>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</si>
  <si>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</si>
  <si>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</si>
  <si>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</si>
  <si>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</si>
  <si>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</si>
  <si>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</si>
  <si>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</si>
  <si>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</si>
  <si>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</si>
  <si>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</si>
  <si>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</si>
  <si>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</si>
  <si>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</si>
  <si>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</si>
  <si>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</si>
  <si>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</si>
  <si>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</si>
  <si>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</si>
  <si>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</si>
  <si>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</si>
  <si>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</si>
  <si>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</si>
  <si>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</si>
  <si>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</si>
  <si>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</si>
  <si>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</si>
  <si>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</si>
  <si>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</si>
  <si>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</si>
  <si>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</si>
  <si>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</si>
  <si>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</si>
  <si>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</si>
  <si>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</si>
  <si>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</si>
  <si>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</si>
  <si>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</si>
  <si>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</si>
  <si>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</si>
  <si>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</si>
  <si>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</si>
  <si>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</si>
  <si>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</si>
  <si>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</si>
  <si>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</si>
  <si>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</si>
  <si>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</si>
  <si>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</si>
  <si>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</si>
  <si>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</si>
  <si>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</si>
  <si>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</si>
  <si>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</si>
  <si>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</si>
  <si>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</si>
  <si>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</si>
  <si>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</si>
  <si>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</si>
  <si>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</si>
  <si>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</si>
  <si>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</si>
  <si>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</si>
  <si>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</si>
  <si>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</si>
  <si>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</si>
  <si>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</si>
  <si>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</si>
  <si>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</si>
  <si>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</si>
  <si>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</si>
  <si>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</si>
  <si>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</si>
  <si>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</si>
  <si>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</si>
  <si>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</si>
  <si>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</si>
  <si>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</si>
  <si>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</si>
  <si>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</si>
  <si>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</si>
  <si>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</si>
  <si>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</si>
  <si>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</si>
  <si>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</si>
  <si>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</si>
  <si>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</si>
  <si>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</si>
  <si>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</si>
  <si>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</si>
  <si>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</si>
  <si>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</si>
  <si>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</si>
  <si>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</si>
  <si>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</si>
  <si>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</si>
  <si>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</si>
  <si>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</si>
  <si>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</si>
  <si>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</si>
  <si>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</si>
  <si>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</si>
  <si>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</si>
  <si>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</si>
  <si>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</si>
  <si>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</si>
  <si>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</si>
  <si>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</si>
  <si>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</si>
  <si>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</si>
  <si>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</si>
  <si>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</si>
  <si>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</si>
  <si>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</si>
  <si>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</si>
  <si>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</si>
  <si>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</si>
  <si>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</si>
  <si>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</si>
  <si>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</si>
  <si>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</si>
  <si>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</si>
  <si>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</si>
  <si>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</si>
  <si>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</si>
  <si>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</si>
  <si>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</si>
  <si>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</si>
  <si>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</si>
  <si>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</si>
  <si>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</si>
  <si>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</si>
  <si>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</si>
  <si>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</si>
  <si>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</si>
  <si>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</si>
  <si>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</si>
  <si>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</si>
  <si>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</si>
  <si>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</si>
  <si>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</si>
  <si>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</si>
  <si>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</si>
  <si>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</si>
  <si>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</si>
  <si>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</si>
  <si>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</si>
  <si>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</si>
  <si>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</si>
  <si>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</si>
  <si>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</si>
  <si>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</si>
  <si>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</si>
  <si>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</si>
  <si>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</si>
  <si>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</si>
  <si>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</si>
  <si>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</si>
  <si>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</si>
  <si>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</si>
  <si>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</si>
  <si>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</si>
  <si>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</si>
  <si>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</si>
  <si>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</si>
  <si>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</si>
  <si>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</si>
  <si>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</si>
  <si>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</si>
  <si>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</si>
  <si>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</si>
  <si>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</si>
  <si>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</si>
  <si>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</si>
  <si>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</si>
  <si>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</si>
  <si>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</si>
  <si>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</si>
  <si>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</si>
  <si>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</si>
  <si>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</si>
  <si>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</si>
  <si>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</si>
  <si>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</si>
  <si>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</si>
  <si>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</si>
  <si>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</si>
  <si>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</si>
  <si>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</si>
  <si>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</si>
  <si>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</si>
  <si>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</si>
  <si>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</si>
  <si>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</si>
  <si>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</si>
  <si>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</si>
  <si>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</si>
  <si>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</si>
  <si>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</si>
  <si>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</si>
  <si>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</si>
  <si>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</si>
  <si>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</si>
  <si>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</si>
  <si>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</si>
  <si>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</si>
  <si>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</si>
  <si>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</si>
  <si>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</si>
  <si>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</si>
  <si>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</si>
  <si>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</si>
  <si>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</si>
  <si>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</si>
  <si>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</si>
  <si>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</si>
  <si>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</si>
  <si>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</si>
  <si>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</si>
  <si>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</si>
  <si>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</si>
  <si>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</si>
  <si>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</si>
  <si>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</si>
  <si>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</si>
  <si>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</si>
  <si>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</si>
  <si>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</si>
  <si>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</si>
  <si>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</si>
  <si>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</si>
  <si>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</si>
  <si>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</si>
  <si>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</si>
  <si>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</si>
  <si>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</si>
  <si>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</si>
  <si>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</si>
  <si>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</si>
  <si>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</si>
  <si>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</si>
  <si>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</si>
  <si>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</si>
  <si>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</si>
  <si>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</si>
  <si>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</si>
  <si>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</si>
  <si>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</si>
  <si>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</si>
  <si>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</si>
  <si>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</si>
  <si>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</si>
  <si>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</si>
  <si>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</si>
  <si>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</si>
  <si>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</si>
  <si>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</si>
  <si>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</si>
  <si>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</si>
  <si>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</si>
  <si>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</si>
  <si>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</si>
  <si>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</si>
  <si>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</si>
  <si>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</si>
  <si>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</si>
  <si>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</si>
  <si>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</si>
  <si>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</si>
  <si>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</si>
  <si>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</si>
  <si>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</si>
  <si>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</si>
  <si>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</si>
  <si>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</si>
  <si>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</si>
  <si>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</si>
  <si>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</si>
  <si>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</si>
  <si>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</si>
  <si>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</si>
  <si>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</si>
  <si>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</si>
  <si>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</si>
  <si>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</si>
  <si>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</si>
  <si>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</si>
  <si>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</si>
  <si>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</si>
  <si>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</si>
  <si>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</si>
  <si>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</si>
  <si>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</si>
  <si>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</si>
  <si>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</si>
  <si>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</si>
  <si>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</si>
  <si>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</si>
  <si>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</si>
  <si>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</si>
  <si>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</si>
  <si>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</si>
  <si>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</si>
  <si>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</si>
  <si>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</si>
  <si>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</si>
  <si>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</si>
  <si>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</si>
  <si>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</si>
  <si>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</si>
  <si>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</si>
  <si>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</si>
  <si>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</si>
  <si>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</si>
  <si>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</si>
  <si>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</si>
  <si>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</si>
  <si>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</si>
  <si>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</si>
  <si>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</si>
  <si>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</si>
  <si>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</si>
  <si>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</si>
  <si>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</si>
  <si>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</si>
  <si>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</si>
  <si>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</si>
  <si>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</si>
  <si>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</si>
  <si>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</si>
  <si>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</si>
  <si>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</si>
  <si>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</si>
  <si>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</si>
  <si>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</si>
  <si>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</si>
  <si>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</si>
  <si>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</si>
  <si>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</si>
  <si>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</si>
  <si>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</si>
  <si>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</si>
  <si>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</si>
  <si>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</si>
  <si>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</si>
  <si>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</si>
  <si>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</si>
  <si>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</si>
  <si>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</si>
  <si>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</si>
  <si>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</si>
  <si>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</si>
  <si>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</si>
  <si>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</si>
  <si>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</si>
  <si>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</si>
  <si>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</si>
  <si>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</si>
  <si>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</si>
  <si>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</si>
  <si>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</si>
  <si>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</si>
  <si>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</si>
  <si>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</si>
  <si>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</si>
  <si>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</si>
  <si>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</si>
  <si>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</si>
  <si>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</si>
  <si>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</si>
  <si>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</si>
  <si>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</si>
  <si>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</si>
  <si>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</si>
  <si>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</si>
  <si>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</si>
  <si>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</si>
  <si>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</si>
  <si>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</si>
  <si>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</si>
  <si>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</si>
  <si>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</si>
  <si>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</si>
  <si>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</si>
  <si>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</si>
  <si>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</si>
  <si>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</si>
  <si>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</si>
  <si>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</si>
  <si>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</si>
  <si>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</si>
  <si>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</si>
  <si>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</si>
  <si>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</si>
  <si>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</si>
  <si>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</si>
  <si>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</si>
  <si>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</si>
  <si>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</si>
  <si>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</si>
  <si>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</si>
  <si>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</si>
  <si>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</si>
  <si>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</si>
  <si>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</si>
  <si>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</si>
  <si>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</si>
  <si>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</si>
  <si>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</si>
  <si>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</si>
  <si>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</si>
  <si>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</si>
  <si>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</si>
  <si>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</si>
  <si>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</si>
  <si>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</si>
  <si>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</si>
  <si>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</si>
  <si>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</si>
  <si>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</si>
  <si>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</si>
  <si>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</si>
  <si>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</si>
  <si>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</si>
  <si>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</si>
  <si>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</si>
  <si>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</si>
  <si>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</si>
  <si>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</si>
  <si>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</si>
  <si>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</si>
  <si>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</si>
  <si>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</si>
  <si>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</si>
  <si>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</si>
  <si>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</si>
  <si>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</si>
  <si>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</si>
  <si>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</si>
  <si>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</si>
  <si>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</si>
  <si>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</si>
  <si>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</si>
  <si>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</si>
  <si>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</si>
  <si>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</si>
  <si>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</si>
  <si>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</si>
  <si>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</si>
  <si>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</si>
  <si>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</si>
  <si>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</si>
  <si>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</si>
  <si>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</si>
  <si>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</si>
  <si>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</si>
  <si>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</si>
  <si>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</si>
  <si>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</si>
  <si>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</si>
  <si>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</si>
  <si>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</si>
  <si>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</si>
  <si>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</si>
  <si>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</si>
  <si>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</si>
  <si>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</si>
  <si>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</si>
  <si>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</si>
  <si>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</si>
  <si>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</si>
  <si>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</si>
  <si>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</si>
  <si>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</si>
  <si>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</si>
  <si>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</si>
  <si>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</si>
  <si>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</si>
  <si>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</si>
  <si>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</si>
  <si>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</si>
  <si>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</si>
  <si>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</si>
  <si>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</si>
  <si>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</si>
  <si>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</si>
  <si>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</si>
  <si>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</si>
  <si>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</si>
  <si>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</si>
  <si>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</si>
  <si>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</si>
  <si>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</si>
  <si>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</si>
  <si>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</si>
  <si>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</si>
  <si>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</si>
  <si>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</si>
  <si>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</si>
  <si>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</si>
  <si>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</si>
  <si>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</si>
  <si>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</si>
  <si>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</si>
  <si>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</si>
  <si>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</si>
  <si>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</si>
  <si>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</si>
  <si>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</si>
  <si>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</si>
  <si>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</si>
  <si>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</si>
  <si>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</si>
  <si>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</si>
  <si>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</si>
  <si>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</si>
  <si>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</si>
  <si>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</si>
  <si>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</si>
  <si>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</si>
  <si>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</si>
  <si>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</si>
  <si>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</si>
  <si>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</si>
  <si>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</si>
  <si>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</si>
  <si>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</si>
  <si>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</si>
  <si>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</si>
  <si>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</si>
  <si>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</si>
  <si>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</si>
  <si>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</si>
  <si>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</si>
  <si>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</si>
  <si>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</si>
  <si>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</si>
  <si>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</si>
  <si>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</si>
  <si>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</si>
  <si>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</si>
  <si>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</si>
  <si>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</si>
  <si>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</si>
  <si>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</si>
  <si>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</si>
  <si>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</si>
  <si>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</si>
  <si>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</si>
  <si>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</si>
  <si>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</si>
  <si>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</si>
  <si>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</si>
  <si>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</si>
  <si>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</si>
  <si>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</si>
  <si>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</si>
  <si>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</si>
  <si>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</si>
  <si>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</si>
  <si>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</si>
  <si>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</si>
  <si>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</si>
  <si>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</si>
  <si>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</si>
  <si>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</si>
  <si>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</si>
  <si>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</si>
  <si>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</si>
  <si>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</si>
  <si>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</si>
  <si>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</si>
  <si>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</si>
  <si>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</si>
  <si>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</si>
  <si>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</si>
  <si>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</si>
  <si>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</si>
  <si>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</si>
  <si>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</si>
  <si>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</si>
  <si>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</si>
  <si>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</si>
  <si>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</si>
  <si>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</si>
  <si>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</si>
  <si>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</si>
  <si>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</si>
  <si>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</si>
  <si>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</si>
  <si>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</si>
  <si>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</si>
  <si>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</si>
  <si>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</si>
  <si>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</si>
  <si>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</si>
  <si>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</si>
  <si>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</si>
  <si>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</si>
  <si>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</si>
  <si>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</si>
  <si>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</si>
  <si>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</si>
  <si>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</si>
  <si>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</si>
  <si>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</si>
  <si>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</si>
  <si>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</si>
  <si>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</si>
  <si>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</si>
  <si>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</si>
  <si>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</si>
  <si>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</si>
  <si>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</si>
  <si>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</si>
  <si>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</si>
  <si>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</si>
  <si>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</si>
  <si>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</si>
  <si>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</si>
  <si>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</si>
  <si>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</si>
  <si>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</si>
  <si>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</si>
  <si>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</si>
  <si>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</si>
  <si>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</si>
  <si>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</si>
  <si>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</si>
  <si>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</si>
  <si>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</si>
  <si>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</si>
  <si>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</si>
  <si>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</si>
  <si>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</si>
  <si>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</si>
  <si>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</si>
  <si>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</si>
  <si>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</si>
  <si>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</si>
  <si>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</si>
  <si>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</si>
  <si>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</si>
  <si>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</si>
  <si>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</si>
  <si>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</si>
  <si>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</si>
  <si>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</si>
  <si>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</si>
  <si>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</si>
  <si>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</si>
  <si>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</si>
  <si>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</si>
  <si>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</si>
  <si>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</si>
  <si>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</si>
  <si>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</si>
  <si>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</si>
  <si>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</si>
  <si>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</si>
  <si>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</si>
  <si>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</si>
  <si>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</si>
  <si>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</si>
  <si>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</si>
  <si>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</si>
  <si>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</si>
  <si>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</si>
  <si>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</si>
  <si>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</si>
  <si>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</si>
  <si>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</si>
  <si>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</si>
  <si>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</si>
  <si>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</si>
  <si>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</si>
  <si>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</si>
  <si>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</si>
  <si>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</si>
  <si>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</si>
  <si>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</si>
  <si>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</si>
  <si>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</si>
  <si>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</si>
  <si>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</si>
  <si>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</si>
  <si>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</si>
  <si>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</si>
  <si>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</si>
  <si>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</si>
  <si>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</si>
  <si>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</si>
  <si>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</si>
  <si>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</si>
  <si>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</si>
  <si>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</si>
  <si>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</si>
  <si>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</si>
  <si>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</si>
  <si>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</si>
  <si>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</si>
  <si>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</si>
  <si>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</si>
  <si>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</si>
  <si>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</si>
  <si>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</si>
  <si>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</si>
  <si>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</si>
  <si>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</si>
  <si>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</si>
  <si>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</si>
  <si>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</si>
  <si>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</si>
  <si>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</si>
  <si>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</si>
  <si>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</si>
  <si>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</si>
  <si>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</si>
  <si>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</si>
  <si>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</si>
  <si>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</si>
  <si>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</si>
  <si>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</si>
  <si>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</si>
  <si>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</si>
  <si>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</si>
  <si>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</si>
  <si>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</si>
  <si>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</si>
  <si>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</si>
  <si>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</si>
  <si>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</si>
  <si>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</si>
  <si>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</si>
  <si>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</si>
  <si>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</si>
  <si>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</si>
  <si>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</si>
  <si>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</si>
  <si>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</si>
  <si>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</si>
  <si>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</si>
  <si>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</si>
  <si>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</si>
  <si>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</si>
  <si>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</si>
  <si>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</si>
  <si>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</si>
  <si>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</si>
  <si>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</si>
  <si>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</si>
  <si>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</si>
  <si>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</si>
  <si>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</si>
  <si>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</si>
  <si>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</si>
  <si>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</si>
  <si>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</si>
  <si>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</si>
  <si>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</si>
  <si>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</si>
  <si>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</si>
  <si>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</si>
  <si>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</si>
  <si>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</si>
  <si>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</si>
  <si>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</si>
  <si>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</si>
  <si>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</si>
  <si>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</si>
  <si>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</si>
  <si>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</si>
  <si>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</si>
  <si>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</si>
  <si>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</si>
  <si>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</si>
  <si>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</si>
  <si>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</si>
  <si>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</si>
  <si>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</si>
  <si>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</si>
  <si>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</si>
  <si>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</si>
  <si>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</si>
  <si>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</si>
  <si>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</si>
  <si>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</si>
  <si>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</si>
  <si>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</si>
  <si>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</si>
  <si>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</si>
  <si>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</si>
  <si>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</si>
  <si>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</si>
  <si>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</si>
  <si>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</si>
  <si>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</si>
  <si>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</si>
  <si>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</si>
  <si>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</si>
  <si>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</si>
  <si>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</si>
  <si>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</si>
  <si>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</si>
  <si>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</si>
  <si>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</si>
  <si>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</si>
  <si>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</si>
  <si>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</si>
  <si>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</si>
  <si>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</si>
  <si>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</si>
  <si>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</si>
  <si>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</si>
  <si>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</si>
  <si>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</si>
  <si>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</si>
  <si>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</si>
  <si>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</si>
  <si>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</si>
  <si>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</si>
  <si>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</si>
  <si>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</si>
  <si>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</si>
  <si>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</si>
  <si>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</si>
  <si>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</si>
  <si>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</si>
  <si>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</si>
  <si>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</si>
  <si>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</si>
  <si>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</si>
  <si>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</si>
  <si>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</si>
  <si>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</si>
  <si>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</si>
  <si>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</si>
  <si>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</si>
  <si>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</si>
  <si>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</si>
  <si>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</si>
  <si>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</si>
  <si>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</si>
  <si>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</si>
  <si>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</si>
  <si>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</si>
  <si>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</si>
  <si>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</si>
  <si>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</si>
  <si>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</si>
  <si>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</si>
  <si>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</si>
  <si>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</si>
  <si>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</si>
  <si>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</si>
  <si>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</si>
  <si>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</si>
  <si>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</si>
  <si>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</si>
  <si>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</si>
  <si>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</si>
  <si>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</si>
  <si>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</si>
  <si>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</si>
  <si>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</si>
  <si>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</si>
  <si>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</si>
  <si>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</si>
  <si>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</si>
  <si>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</si>
  <si>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</si>
  <si>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</si>
  <si>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</si>
  <si>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</si>
  <si>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</si>
  <si>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</si>
  <si>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</si>
  <si>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</si>
  <si>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</si>
  <si>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</si>
  <si>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</si>
  <si>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</si>
  <si>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</si>
  <si>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</si>
  <si>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</si>
  <si>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</si>
  <si>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</si>
  <si>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</si>
  <si>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</si>
  <si>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</si>
  <si>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</si>
  <si>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</si>
  <si>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</si>
  <si>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</si>
  <si>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</si>
  <si>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</si>
  <si>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</si>
  <si>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</si>
  <si>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</si>
  <si>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</si>
  <si>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</si>
  <si>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</si>
  <si>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</si>
  <si>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</si>
  <si>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</si>
  <si>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</si>
  <si>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</si>
  <si>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</si>
  <si>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</si>
  <si>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</si>
  <si>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</si>
  <si>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</si>
  <si>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</si>
  <si>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</si>
  <si>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</si>
  <si>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</si>
  <si>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</si>
  <si>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</si>
  <si>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</si>
  <si>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</si>
  <si>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</si>
  <si>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</si>
  <si>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</si>
  <si>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</si>
  <si>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</si>
  <si>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</si>
  <si>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</si>
  <si>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</si>
  <si>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</si>
  <si>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</si>
  <si>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</si>
  <si>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</si>
  <si>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</si>
  <si>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</si>
  <si>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</si>
  <si>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</si>
  <si>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</si>
  <si>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</si>
  <si>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</si>
  <si>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</si>
  <si>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</si>
  <si>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</si>
  <si>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</si>
  <si>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</si>
  <si>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</si>
  <si>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</si>
  <si>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</si>
  <si>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</si>
  <si>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</si>
  <si>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</si>
  <si>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</si>
  <si>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</si>
  <si>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</si>
  <si>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</si>
  <si>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</si>
  <si>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</si>
  <si>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</si>
  <si>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</si>
  <si>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</si>
  <si>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</si>
  <si>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</si>
  <si>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</si>
  <si>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</si>
  <si>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</si>
  <si>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</si>
  <si>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</si>
  <si>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</si>
  <si>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</si>
  <si>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</si>
  <si>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</si>
  <si>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</si>
  <si>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</si>
  <si>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</si>
  <si>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</si>
  <si>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</si>
  <si>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</si>
  <si>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</si>
  <si>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</si>
  <si>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</si>
  <si>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</si>
  <si>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</si>
  <si>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</si>
  <si>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</si>
  <si>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</si>
  <si>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</si>
  <si>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</si>
  <si>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</si>
  <si>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</si>
  <si>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</si>
  <si>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</si>
  <si>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</si>
  <si>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</si>
  <si>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</si>
  <si>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</si>
  <si>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</si>
  <si>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</si>
  <si>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</si>
  <si>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</si>
  <si>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</si>
  <si>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</si>
  <si>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</si>
  <si>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</si>
  <si>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</si>
  <si>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</si>
  <si>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</si>
  <si>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</si>
  <si>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</si>
  <si>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</si>
  <si>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</si>
  <si>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</si>
  <si>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</si>
  <si>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</si>
  <si>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</si>
  <si>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</si>
  <si>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</si>
  <si>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</si>
  <si>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</si>
  <si>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</si>
  <si>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</si>
  <si>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</si>
  <si>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</si>
  <si>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</si>
  <si>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</si>
  <si>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</si>
  <si>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</si>
  <si>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</si>
  <si>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</si>
  <si>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</si>
  <si>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</si>
  <si>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</si>
  <si>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</si>
  <si>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</si>
  <si>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</si>
  <si>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</si>
  <si>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</si>
  <si>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</si>
  <si>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</si>
  <si>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</si>
  <si>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</si>
  <si>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</si>
  <si>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</si>
  <si>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</si>
  <si>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</si>
  <si>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</si>
  <si>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</si>
  <si>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</si>
  <si>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</si>
  <si>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</si>
  <si>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</si>
  <si>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</si>
  <si>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</si>
  <si>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</si>
  <si>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</si>
  <si>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</si>
  <si>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</si>
  <si>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</si>
  <si>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</si>
  <si>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</si>
  <si>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</si>
  <si>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</si>
  <si>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</si>
  <si>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</si>
  <si>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</si>
  <si>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</si>
  <si>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</si>
  <si>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</si>
  <si>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</si>
  <si>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</si>
  <si>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</si>
  <si>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</si>
  <si>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</si>
  <si>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</si>
  <si>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</si>
  <si>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</si>
  <si>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</si>
  <si>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</si>
  <si>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</si>
  <si>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</si>
  <si>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</si>
  <si>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</si>
  <si>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</si>
  <si>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</si>
  <si>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</si>
  <si>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</si>
  <si>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</si>
  <si>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</si>
  <si>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</si>
  <si>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</si>
  <si>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</si>
  <si>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</si>
  <si>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</si>
  <si>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</si>
  <si>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</si>
  <si>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</si>
  <si>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</si>
  <si>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</si>
  <si>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</si>
  <si>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</si>
  <si>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</si>
  <si>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</si>
  <si>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</si>
  <si>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</si>
  <si>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</si>
  <si>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</si>
  <si>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</si>
  <si>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</si>
  <si>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</si>
  <si>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</si>
  <si>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</si>
  <si>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</si>
  <si>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</si>
  <si>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</si>
  <si>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</si>
  <si>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</si>
  <si>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</si>
  <si>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</si>
  <si>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</si>
  <si>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</si>
  <si>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</si>
  <si>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</si>
  <si>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</si>
  <si>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</si>
  <si>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</si>
  <si>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</si>
  <si>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</si>
  <si>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</si>
  <si>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</si>
  <si>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</si>
  <si>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</si>
  <si>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</si>
  <si>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</si>
  <si>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</si>
  <si>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</si>
  <si>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</si>
  <si>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</si>
  <si>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</si>
  <si>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</si>
  <si>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</si>
  <si>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</si>
  <si>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</si>
  <si>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</si>
  <si>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</si>
  <si>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</si>
  <si>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</si>
  <si>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</si>
  <si>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</si>
  <si>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</si>
  <si>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</si>
  <si>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</si>
  <si>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</si>
  <si>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</si>
  <si>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</si>
  <si>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</si>
  <si>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</si>
  <si>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</si>
  <si>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</si>
  <si>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</si>
  <si>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</si>
  <si>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</si>
  <si>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</si>
  <si>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</si>
  <si>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</si>
  <si>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</si>
  <si>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</si>
  <si>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</si>
  <si>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</si>
  <si>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</si>
  <si>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</si>
  <si>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</si>
  <si>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</si>
  <si>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</si>
  <si>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</si>
  <si>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</si>
  <si>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</si>
  <si>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</si>
  <si>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</si>
  <si>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</si>
  <si>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</si>
  <si>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</si>
  <si>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</si>
  <si>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</si>
  <si>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</si>
  <si>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</si>
  <si>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</si>
  <si>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</si>
  <si>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</si>
  <si>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</si>
  <si>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</si>
  <si>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</si>
  <si>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</si>
  <si>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</si>
  <si>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</si>
  <si>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</si>
  <si>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</si>
  <si>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</si>
  <si>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</si>
  <si>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</si>
  <si>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</si>
  <si>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</si>
  <si>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</si>
  <si>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</si>
  <si>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</si>
  <si>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</si>
  <si>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</si>
  <si>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</si>
  <si>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</si>
  <si>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</si>
  <si>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</si>
  <si>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</si>
  <si>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</si>
  <si>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</si>
  <si>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</si>
  <si>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</si>
  <si>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</si>
  <si>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</si>
  <si>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</si>
  <si>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</si>
  <si>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</si>
  <si>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</si>
  <si>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</si>
  <si>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</si>
  <si>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</si>
  <si>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</si>
  <si>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</si>
  <si>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</si>
  <si>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</si>
  <si>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</si>
  <si>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</si>
  <si>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</si>
  <si>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</si>
  <si>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</si>
  <si>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</si>
  <si>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</si>
  <si>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</si>
  <si>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</si>
  <si>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</si>
  <si>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</si>
  <si>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</si>
  <si>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</si>
  <si>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</si>
  <si>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</si>
  <si>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</si>
  <si>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</si>
  <si>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</si>
  <si>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</si>
  <si>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</si>
  <si>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</si>
  <si>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</si>
  <si>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</si>
  <si>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</si>
  <si>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</si>
  <si>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</si>
  <si>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</si>
  <si>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</si>
  <si>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</si>
  <si>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</si>
  <si>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</si>
  <si>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</si>
  <si>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</si>
  <si>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</si>
  <si>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</si>
  <si>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</si>
  <si>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</si>
  <si>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</si>
  <si>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</si>
  <si>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</si>
  <si>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</si>
  <si>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</si>
  <si>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</si>
  <si>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</si>
  <si>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</si>
  <si>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</si>
  <si>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</si>
  <si>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</si>
  <si>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</si>
  <si>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</si>
  <si>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</si>
  <si>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</si>
  <si>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</si>
  <si>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</si>
  <si>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</si>
  <si>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</si>
  <si>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</si>
  <si>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</si>
  <si>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</si>
  <si>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</si>
  <si>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</si>
  <si>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</si>
  <si>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</si>
  <si>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</si>
  <si>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</si>
  <si>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</si>
  <si>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</si>
  <si>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</si>
  <si>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</si>
  <si>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</si>
  <si>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</si>
  <si>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</si>
  <si>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</si>
  <si>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</si>
  <si>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</si>
  <si>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</si>
  <si>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</si>
  <si>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</si>
  <si>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</si>
  <si>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</si>
  <si>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</si>
  <si>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</si>
  <si>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</si>
  <si>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</si>
  <si>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</si>
  <si>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</si>
  <si>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</si>
  <si>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</si>
  <si>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</si>
  <si>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</si>
  <si>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</si>
  <si>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</si>
  <si>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</si>
  <si>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</si>
  <si>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</si>
  <si>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</si>
  <si>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</si>
  <si>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</si>
  <si>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</si>
  <si>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</si>
  <si>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</si>
  <si>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</si>
  <si>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</si>
  <si>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</si>
  <si>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</si>
  <si>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</si>
  <si>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</si>
  <si>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</si>
  <si>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</si>
  <si>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</si>
  <si>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</si>
  <si>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</si>
  <si>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</si>
  <si>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</si>
  <si>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</si>
  <si>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</si>
  <si>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</si>
  <si>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</si>
  <si>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</si>
  <si>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</si>
  <si>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</si>
  <si>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</si>
  <si>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</si>
  <si>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</si>
  <si>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</si>
  <si>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</si>
  <si>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</si>
  <si>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</si>
  <si>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</si>
  <si>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</si>
  <si>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</si>
  <si>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</si>
  <si>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</si>
  <si>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</si>
  <si>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</si>
  <si>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</si>
  <si>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</si>
  <si>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</si>
  <si>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</si>
  <si>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</si>
  <si>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</si>
  <si>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</si>
  <si>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</si>
  <si>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</si>
  <si>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</si>
  <si>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</si>
  <si>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</si>
  <si>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</si>
  <si>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</si>
  <si>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</si>
  <si>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</si>
  <si>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</si>
  <si>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</si>
  <si>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</si>
  <si>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</si>
  <si>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</si>
  <si>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</si>
  <si>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</si>
  <si>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</si>
  <si>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</si>
  <si>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</si>
  <si>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</si>
  <si>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</si>
  <si>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</si>
  <si>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</si>
  <si>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</si>
  <si>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</si>
  <si>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</si>
  <si>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</si>
  <si>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</si>
  <si>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</si>
  <si>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</si>
  <si>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</si>
  <si>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</si>
  <si>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</si>
  <si>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</si>
  <si>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</si>
  <si>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</si>
  <si>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</si>
  <si>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</si>
  <si>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</si>
  <si>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</si>
  <si>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</si>
  <si>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</si>
  <si>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</si>
  <si>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</si>
  <si>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</si>
  <si>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</si>
  <si>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</si>
  <si>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</si>
  <si>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</si>
  <si>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</si>
  <si>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</si>
  <si>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</si>
  <si>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</si>
  <si>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</si>
  <si>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</si>
  <si>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</si>
  <si>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</si>
  <si>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</si>
  <si>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</si>
  <si>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</si>
  <si>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</si>
  <si>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</si>
  <si>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</si>
  <si>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</si>
  <si>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</si>
  <si>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</si>
  <si>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</si>
  <si>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</si>
  <si>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</si>
  <si>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</si>
  <si>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</si>
  <si>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</si>
  <si>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</si>
  <si>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</si>
  <si>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</si>
  <si>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</si>
  <si>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</si>
  <si>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</si>
  <si>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</si>
  <si>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</si>
  <si>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</si>
  <si>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</si>
  <si>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</si>
  <si>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</si>
  <si>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</si>
  <si>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</si>
  <si>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</si>
  <si>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</si>
  <si>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</si>
  <si>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</si>
  <si>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</si>
  <si>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</si>
  <si>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</si>
  <si>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</si>
  <si>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</si>
  <si>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</si>
  <si>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</si>
  <si>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</si>
  <si>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</si>
  <si>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</si>
  <si>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</si>
  <si>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</si>
  <si>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</si>
  <si>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</si>
  <si>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</si>
  <si>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</si>
  <si>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</si>
  <si>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</si>
  <si>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</si>
  <si>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</si>
  <si>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</si>
  <si>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</si>
  <si>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</si>
  <si>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</si>
  <si>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</si>
  <si>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</si>
  <si>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</si>
  <si>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</si>
  <si>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</si>
  <si>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</si>
  <si>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</si>
  <si>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</si>
  <si>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</si>
  <si>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</si>
  <si>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</si>
  <si>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</si>
  <si>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</si>
  <si>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</si>
  <si>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</si>
  <si>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</si>
  <si>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</si>
  <si>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</si>
  <si>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</si>
  <si>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</si>
  <si>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</si>
  <si>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</si>
  <si>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</si>
  <si>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</si>
  <si>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</si>
  <si>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</si>
  <si>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</si>
  <si>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</si>
  <si>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</si>
  <si>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</si>
  <si>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</si>
  <si>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</si>
  <si>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</si>
  <si>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</si>
  <si>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</si>
  <si>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</si>
  <si>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</si>
  <si>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</si>
  <si>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</si>
  <si>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</si>
  <si>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</si>
  <si>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</si>
  <si>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</si>
  <si>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</si>
  <si>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</si>
  <si>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</si>
  <si>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</si>
  <si>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</si>
  <si>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</si>
  <si>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</si>
  <si>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</si>
  <si>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</si>
  <si>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</si>
  <si>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</si>
  <si>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</si>
  <si>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</si>
  <si>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</si>
  <si>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</si>
  <si>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</si>
  <si>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</si>
  <si>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</si>
  <si>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</si>
  <si>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</si>
  <si>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</si>
  <si>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</si>
  <si>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</si>
  <si>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</si>
  <si>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</si>
  <si>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</si>
  <si>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</si>
  <si>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</si>
  <si>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</si>
  <si>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</si>
  <si>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</si>
  <si>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</si>
  <si>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</si>
  <si>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</si>
  <si>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</si>
  <si>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</si>
  <si>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</si>
  <si>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</si>
  <si>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</si>
  <si>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</si>
  <si>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</si>
  <si>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</si>
  <si>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</si>
  <si>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</si>
  <si>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</si>
  <si>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</si>
  <si>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</si>
  <si>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</si>
  <si>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</si>
  <si>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</si>
  <si>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</si>
  <si>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</si>
  <si>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</si>
  <si>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</si>
  <si>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</si>
  <si>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</si>
  <si>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</si>
  <si>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</si>
  <si>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</si>
  <si>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</si>
  <si>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</si>
  <si>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</si>
  <si>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</si>
  <si>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</si>
  <si>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</si>
  <si>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</si>
  <si>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</si>
  <si>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</si>
  <si>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</si>
  <si>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</si>
  <si>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</si>
  <si>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</si>
  <si>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</si>
  <si>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</si>
  <si>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</si>
  <si>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</si>
  <si>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</si>
  <si>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</si>
  <si>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</si>
  <si>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</si>
  <si>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</si>
  <si>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</si>
  <si>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</si>
  <si>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</si>
  <si>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</si>
  <si>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</si>
  <si>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</si>
  <si>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</si>
  <si>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</si>
  <si>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</si>
  <si>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</si>
  <si>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</si>
  <si>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</si>
  <si>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</si>
  <si>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</si>
  <si>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</si>
  <si>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</si>
  <si>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</si>
  <si>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</si>
  <si>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</si>
  <si>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</si>
  <si>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</si>
  <si>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</si>
  <si>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</si>
  <si>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</si>
  <si>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</si>
  <si>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</si>
  <si>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</si>
  <si>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</si>
  <si>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</si>
  <si>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</si>
  <si>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</si>
  <si>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</si>
  <si>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</si>
  <si>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</si>
  <si>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</si>
  <si>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</si>
  <si>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</si>
  <si>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</si>
  <si>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</si>
  <si>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</si>
  <si>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</si>
  <si>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</si>
  <si>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</si>
  <si>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</si>
  <si>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</si>
  <si>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</si>
  <si>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</si>
  <si>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</si>
  <si>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</si>
  <si>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</si>
  <si>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</si>
  <si>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</si>
  <si>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</si>
  <si>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</si>
  <si>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</si>
  <si>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</si>
  <si>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</si>
  <si>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</si>
  <si>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</si>
  <si>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</si>
  <si>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</si>
  <si>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</si>
  <si>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</si>
  <si>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</si>
  <si>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</si>
  <si>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</si>
  <si>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</si>
  <si>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</si>
  <si>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</si>
  <si>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</si>
  <si>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</si>
  <si>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</si>
  <si>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</si>
  <si>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</si>
  <si>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</si>
  <si>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</si>
  <si>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</si>
  <si>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</si>
  <si>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</si>
  <si>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</si>
  <si>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</si>
  <si>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</si>
  <si>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</si>
  <si>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</si>
  <si>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</si>
  <si>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</si>
  <si>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</si>
  <si>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</si>
  <si>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</si>
  <si>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</si>
  <si>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</si>
  <si>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</si>
  <si>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</si>
  <si>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</si>
  <si>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</si>
  <si>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</si>
  <si>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</si>
  <si>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</si>
  <si>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</si>
  <si>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</si>
  <si>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</si>
  <si>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</si>
  <si>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</si>
  <si>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</si>
  <si>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</si>
  <si>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</si>
  <si>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</si>
  <si>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</si>
  <si>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</si>
  <si>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</si>
  <si>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</si>
  <si>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</si>
  <si>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</si>
  <si>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</si>
  <si>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</si>
  <si>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</si>
  <si>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</si>
  <si>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</si>
  <si>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</si>
  <si>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</si>
  <si>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</si>
  <si>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</si>
  <si>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</si>
  <si>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</si>
  <si>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</si>
  <si>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</si>
  <si>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</si>
  <si>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</si>
  <si>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</si>
  <si>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</si>
  <si>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</si>
  <si>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</si>
  <si>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</si>
  <si>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</si>
  <si>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</si>
  <si>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</si>
  <si>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</si>
  <si>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</si>
  <si>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</si>
  <si>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</si>
  <si>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</si>
  <si>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</si>
  <si>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</si>
  <si>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</si>
  <si>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</si>
  <si>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</si>
  <si>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</si>
  <si>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</si>
  <si>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</si>
  <si>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</si>
  <si>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</si>
  <si>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</si>
  <si>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</si>
  <si>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</si>
  <si>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</si>
  <si>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</si>
  <si>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</si>
  <si>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</si>
  <si>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</si>
  <si>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</si>
  <si>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</si>
  <si>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</si>
  <si>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</si>
  <si>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</si>
  <si>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</si>
  <si>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</si>
  <si>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</si>
  <si>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</si>
  <si>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</si>
  <si>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</si>
  <si>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</si>
  <si>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</si>
  <si>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</si>
  <si>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</si>
  <si>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</si>
  <si>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</si>
  <si>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</si>
  <si>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</si>
  <si>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</si>
  <si>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</si>
  <si>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</si>
  <si>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</si>
  <si>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</si>
  <si>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</si>
  <si>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</si>
  <si>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</si>
  <si>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</si>
  <si>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</si>
  <si>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</si>
  <si>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</si>
  <si>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</si>
  <si>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</si>
  <si>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</si>
  <si>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</si>
  <si>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</si>
  <si>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</si>
  <si>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</si>
  <si>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</si>
  <si>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</si>
  <si>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</si>
  <si>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</si>
  <si>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</si>
  <si>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</si>
  <si>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</si>
  <si>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</si>
  <si>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</si>
  <si>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</si>
  <si>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</si>
  <si>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</si>
  <si>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</si>
  <si>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</si>
  <si>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</si>
  <si>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</si>
  <si>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</si>
  <si>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</si>
  <si>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</si>
  <si>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</si>
  <si>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</si>
  <si>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</si>
  <si>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</si>
  <si>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</si>
  <si>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</si>
  <si>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</si>
  <si>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</si>
  <si>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</si>
  <si>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</si>
  <si>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</si>
  <si>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</si>
  <si>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</si>
  <si>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</si>
  <si>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</si>
  <si>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</si>
  <si>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</si>
  <si>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</si>
  <si>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</si>
  <si>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</si>
  <si>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</si>
  <si>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</si>
  <si>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</si>
  <si>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</si>
  <si>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</si>
  <si>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</si>
  <si>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</si>
  <si>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</si>
  <si>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</si>
  <si>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</si>
  <si>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</si>
  <si>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</si>
  <si>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</si>
  <si>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</si>
  <si>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</si>
  <si>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</si>
  <si>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</si>
  <si>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</si>
  <si>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</si>
  <si>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</si>
  <si>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</si>
  <si>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</si>
  <si>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</si>
  <si>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</si>
  <si>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</si>
  <si>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</si>
  <si>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</si>
  <si>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</si>
  <si>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</si>
  <si>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</si>
  <si>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</si>
  <si>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</si>
  <si>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</si>
  <si>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</si>
  <si>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</si>
  <si>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</si>
  <si>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</si>
  <si>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</si>
  <si>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</si>
  <si>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</si>
  <si>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</si>
  <si>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</si>
  <si>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</si>
  <si>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</si>
  <si>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</si>
  <si>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</si>
  <si>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</si>
  <si>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</si>
  <si>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</si>
  <si>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</si>
  <si>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</si>
  <si>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</si>
  <si>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</si>
  <si>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</si>
  <si>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</si>
  <si>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</si>
  <si>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</si>
  <si>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</si>
  <si>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</si>
  <si>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</si>
  <si>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</si>
  <si>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</si>
  <si>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</si>
  <si>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</si>
  <si>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</si>
  <si>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</si>
  <si>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</si>
  <si>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</si>
  <si>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</si>
  <si>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</si>
  <si>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</si>
  <si>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</si>
  <si>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</si>
  <si>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</si>
  <si>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</si>
  <si>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</si>
  <si>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</si>
  <si>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</si>
  <si>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</si>
  <si>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</si>
  <si>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</si>
  <si>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</si>
  <si>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</si>
  <si>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</si>
  <si>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</si>
  <si>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</si>
  <si>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</si>
  <si>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</si>
  <si>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</si>
  <si>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</si>
  <si>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</si>
  <si>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</si>
  <si>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</si>
  <si>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</si>
  <si>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</si>
  <si>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</si>
  <si>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</si>
  <si>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</si>
  <si>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</si>
  <si>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</si>
  <si>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</si>
  <si>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</si>
  <si>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</si>
  <si>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</si>
  <si>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</si>
  <si>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</si>
  <si>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</si>
  <si>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</si>
  <si>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</si>
  <si>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</si>
  <si>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</si>
  <si>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</si>
  <si>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</si>
  <si>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</si>
  <si>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</si>
  <si>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</si>
  <si>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</si>
  <si>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</si>
  <si>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</si>
  <si>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</si>
  <si>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</si>
  <si>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</si>
  <si>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</si>
  <si>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</si>
  <si>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</si>
  <si>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</si>
  <si>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</si>
  <si>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</si>
  <si>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</si>
  <si>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</si>
  <si>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</si>
  <si>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</si>
  <si>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</si>
  <si>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</si>
  <si>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</si>
  <si>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</si>
  <si>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</si>
  <si>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</si>
  <si>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</si>
  <si>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</si>
  <si>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</si>
  <si>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</si>
  <si>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</si>
  <si>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</si>
  <si>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</si>
  <si>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</si>
  <si>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</si>
  <si>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</si>
  <si>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</si>
  <si>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</si>
  <si>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</si>
  <si>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</si>
  <si>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</si>
  <si>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</si>
  <si>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</si>
  <si>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</si>
  <si>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</si>
  <si>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</si>
  <si>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</si>
  <si>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</si>
  <si>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</si>
  <si>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</si>
  <si>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</si>
  <si>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</si>
  <si>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</si>
  <si>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</si>
  <si>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</si>
  <si>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</si>
  <si>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</si>
  <si>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</si>
  <si>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</si>
  <si>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</si>
  <si>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</si>
  <si>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</si>
  <si>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</si>
  <si>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</si>
  <si>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</si>
  <si>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</si>
  <si>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</si>
  <si>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</si>
  <si>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</si>
  <si>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</si>
  <si>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</si>
  <si>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</si>
  <si>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</si>
  <si>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</si>
  <si>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</si>
  <si>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</si>
  <si>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</si>
  <si>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</si>
  <si>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</si>
  <si>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</si>
  <si>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</si>
  <si>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</si>
  <si>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</si>
  <si>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</si>
  <si>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</si>
  <si>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</si>
  <si>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</si>
  <si>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</si>
  <si>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</si>
  <si>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</si>
  <si>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</si>
  <si>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</si>
  <si>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</si>
  <si>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</si>
  <si>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</si>
  <si>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</si>
  <si>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</si>
  <si>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</si>
  <si>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</si>
  <si>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</si>
  <si>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</si>
  <si>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</si>
  <si>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</si>
  <si>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</si>
  <si>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</si>
  <si>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</si>
  <si>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</si>
  <si>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</si>
  <si>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</si>
  <si>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</si>
  <si>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</si>
  <si>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</si>
  <si>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</si>
  <si>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</si>
  <si>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</si>
  <si>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</si>
  <si>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</si>
  <si>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</si>
  <si>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</si>
  <si>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</si>
  <si>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</si>
  <si>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</si>
  <si>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</si>
  <si>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</si>
  <si>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</si>
  <si>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</si>
  <si>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</si>
  <si>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</si>
  <si>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</si>
  <si>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</si>
  <si>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</si>
  <si>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</si>
  <si>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</si>
  <si>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</si>
  <si>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</si>
  <si>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</si>
  <si>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</si>
  <si>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</si>
  <si>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</si>
  <si>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</si>
  <si>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</si>
  <si>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</si>
  <si>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</si>
  <si>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</si>
  <si>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</si>
  <si>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</si>
  <si>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</si>
  <si>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</si>
  <si>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</si>
  <si>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</si>
  <si>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</si>
  <si>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</si>
  <si>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</si>
  <si>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</si>
  <si>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</si>
  <si>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</si>
  <si>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</si>
  <si>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</si>
  <si>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</si>
  <si>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</si>
  <si>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</si>
  <si>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</si>
  <si>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</si>
  <si>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</si>
  <si>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</si>
  <si>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</si>
  <si>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</si>
  <si>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</si>
  <si>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</si>
  <si>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</si>
  <si>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</si>
  <si>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</si>
  <si>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</si>
  <si>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</si>
  <si>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</si>
  <si>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</si>
  <si>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</si>
  <si>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</si>
  <si>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</si>
  <si>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</si>
  <si>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</si>
  <si>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</si>
  <si>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</si>
  <si>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</si>
  <si>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</si>
  <si>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</si>
  <si>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</si>
  <si>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</si>
  <si>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</si>
  <si>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</si>
  <si>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</si>
  <si>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</si>
  <si>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</si>
  <si>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</si>
  <si>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</si>
  <si>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</si>
  <si>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</si>
  <si>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</si>
  <si>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</si>
  <si>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</si>
  <si>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</si>
  <si>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</si>
  <si>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</si>
  <si>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</si>
  <si>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</si>
  <si>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</si>
  <si>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</si>
  <si>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</si>
  <si>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</si>
  <si>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</si>
  <si>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</si>
  <si>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</si>
  <si>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</si>
  <si>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</si>
  <si>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</si>
  <si>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</si>
  <si>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</si>
  <si>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</si>
  <si>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</si>
  <si>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</si>
  <si>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</si>
  <si>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</si>
  <si>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</si>
  <si>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</si>
  <si>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</si>
  <si>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</si>
  <si>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</si>
  <si>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</si>
  <si>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</si>
  <si>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</si>
  <si>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</si>
  <si>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</si>
  <si>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</si>
  <si>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</si>
  <si>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</si>
  <si>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</si>
  <si>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</si>
  <si>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</si>
  <si>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</si>
  <si>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</si>
  <si>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</si>
  <si>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</si>
  <si>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</si>
  <si>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</si>
  <si>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</si>
  <si>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</si>
  <si>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</si>
  <si>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</si>
  <si>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</si>
  <si>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</si>
  <si>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</si>
  <si>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</si>
  <si>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</si>
  <si>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</si>
  <si>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</si>
  <si>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</si>
  <si>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</si>
  <si>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</si>
  <si>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</si>
  <si>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</si>
  <si>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</si>
  <si>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</si>
  <si>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</si>
  <si>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</si>
  <si>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</si>
  <si>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</si>
  <si>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</si>
  <si>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</si>
  <si>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</si>
  <si>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</si>
  <si>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</si>
  <si>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</si>
  <si>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</si>
  <si>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</si>
  <si>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</si>
  <si>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</si>
  <si>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</si>
  <si>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</si>
  <si>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</si>
  <si>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</si>
  <si>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</si>
  <si>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</si>
  <si>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</si>
  <si>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</si>
  <si>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</si>
  <si>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</si>
  <si>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</si>
  <si>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</si>
  <si>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</si>
  <si>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</si>
  <si>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</si>
  <si>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</si>
  <si>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</si>
  <si>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</si>
  <si>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</si>
  <si>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</si>
  <si>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</si>
  <si>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</si>
  <si>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</si>
  <si>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</si>
  <si>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</si>
  <si>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</si>
  <si>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</si>
  <si>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</si>
  <si>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</si>
  <si>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</si>
  <si>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</si>
  <si>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</si>
  <si>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</si>
  <si>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</si>
  <si>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</si>
  <si>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</si>
  <si>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</si>
  <si>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</si>
  <si>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</si>
  <si>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</si>
  <si>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</si>
  <si>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</si>
  <si>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</si>
  <si>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</si>
  <si>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</si>
  <si>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</si>
  <si>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</si>
  <si>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</si>
  <si>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</si>
  <si>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</si>
  <si>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</si>
  <si>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</si>
  <si>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</si>
  <si>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</si>
  <si>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</si>
  <si>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</si>
  <si>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</si>
  <si>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</si>
  <si>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</si>
  <si>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</si>
  <si>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</si>
  <si>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</si>
  <si>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</si>
  <si>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</si>
  <si>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</si>
  <si>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</si>
  <si>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</si>
  <si>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</si>
  <si>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</si>
  <si>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</si>
  <si>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</si>
  <si>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</si>
  <si>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</si>
  <si>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</si>
  <si>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</si>
  <si>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</si>
  <si>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</si>
  <si>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</si>
  <si>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</si>
  <si>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</si>
  <si>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</si>
  <si>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</si>
  <si>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</si>
  <si>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</si>
  <si>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</si>
  <si>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</si>
  <si>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</si>
  <si>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</si>
  <si>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</si>
  <si>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</si>
  <si>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</si>
  <si>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</si>
  <si>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</si>
  <si>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</si>
  <si>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</si>
  <si>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</si>
  <si>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</si>
  <si>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</si>
  <si>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</si>
  <si>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</si>
  <si>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</si>
  <si>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</si>
  <si>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</si>
  <si>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</si>
  <si>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</si>
  <si>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</si>
  <si>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</si>
  <si>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</si>
  <si>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</si>
  <si>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</si>
  <si>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</si>
  <si>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</si>
  <si>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</si>
  <si>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</si>
  <si>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</si>
  <si>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</si>
  <si>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</si>
  <si>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</si>
  <si>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</si>
  <si>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</si>
  <si>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</si>
  <si>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</si>
  <si>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</si>
  <si>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</si>
  <si>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</si>
  <si>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</si>
  <si>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</si>
  <si>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</si>
  <si>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</si>
  <si>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</si>
  <si>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</si>
  <si>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</si>
  <si>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</si>
  <si>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</si>
  <si>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</si>
  <si>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</si>
  <si>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</si>
  <si>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</si>
  <si>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</si>
  <si>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</si>
  <si>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</si>
  <si>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</si>
  <si>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</si>
  <si>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</si>
  <si>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</si>
  <si>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</si>
  <si>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</si>
  <si>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</si>
  <si>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</si>
  <si>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</si>
  <si>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</si>
  <si>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</si>
  <si>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</si>
  <si>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</si>
  <si>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</si>
  <si>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</si>
  <si>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</si>
  <si>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</si>
  <si>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</si>
  <si>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</si>
  <si>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</si>
  <si>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</si>
  <si>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</si>
  <si>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</si>
  <si>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</si>
  <si>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</si>
  <si>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</si>
  <si>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</si>
  <si>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</si>
  <si>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</si>
  <si>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</si>
  <si>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</si>
  <si>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</si>
  <si>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</si>
  <si>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</si>
  <si>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</si>
  <si>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</si>
  <si>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</si>
  <si>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</si>
  <si>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</si>
  <si>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</si>
  <si>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</si>
  <si>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</si>
  <si>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</si>
  <si>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</si>
  <si>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</si>
  <si>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</si>
  <si>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</si>
  <si>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</si>
  <si>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</si>
  <si>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</si>
  <si>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</si>
  <si>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</si>
  <si>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</si>
  <si>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</si>
  <si>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</si>
  <si>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</si>
  <si>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</si>
  <si>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</si>
  <si>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</si>
  <si>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</si>
  <si>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</si>
  <si>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</si>
  <si>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</si>
  <si>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</si>
  <si>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</si>
  <si>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</si>
  <si>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</si>
  <si>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</si>
  <si>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</si>
  <si>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</si>
  <si>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</si>
  <si>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</si>
  <si>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</si>
  <si>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</si>
  <si>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</si>
  <si>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</si>
  <si>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</si>
  <si>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</si>
  <si>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</si>
  <si>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</si>
  <si>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</si>
  <si>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</si>
  <si>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</si>
  <si>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</si>
  <si>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</si>
  <si>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</si>
  <si>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</si>
  <si>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</si>
  <si>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</si>
  <si>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</si>
  <si>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</si>
  <si>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</si>
  <si>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</si>
  <si>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</si>
  <si>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</si>
  <si>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</si>
  <si>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</si>
  <si>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</si>
  <si>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</si>
  <si>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</si>
  <si>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</si>
  <si>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</si>
  <si>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</si>
  <si>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</si>
  <si>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</si>
  <si>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</si>
  <si>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</si>
  <si>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</si>
  <si>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</si>
  <si>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</si>
  <si>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</si>
  <si>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</si>
  <si>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</si>
  <si>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</si>
  <si>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</si>
  <si>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</si>
  <si>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</si>
  <si>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</si>
  <si>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</si>
  <si>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</si>
  <si>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</si>
  <si>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</si>
  <si>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</si>
  <si>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</si>
  <si>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</si>
  <si>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</si>
  <si>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</si>
  <si>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</si>
  <si>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</si>
  <si>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</si>
  <si>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</si>
  <si>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</si>
  <si>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</si>
  <si>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</si>
  <si>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</si>
  <si>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</si>
  <si>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</si>
  <si>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</si>
  <si>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</si>
  <si>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</si>
  <si>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</si>
  <si>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</si>
  <si>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</si>
  <si>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</si>
  <si>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</si>
  <si>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</si>
  <si>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</si>
  <si>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</si>
  <si>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</si>
  <si>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</si>
  <si>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</si>
  <si>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</si>
  <si>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</si>
  <si>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</si>
  <si>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</si>
  <si>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</si>
  <si>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</si>
  <si>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</si>
  <si>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</si>
  <si>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</si>
  <si>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</si>
  <si>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</si>
  <si>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</si>
  <si>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</si>
  <si>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</si>
  <si>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</si>
  <si>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</si>
  <si>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</si>
  <si>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</si>
  <si>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</si>
  <si>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</si>
  <si>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</si>
  <si>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</si>
  <si>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</si>
  <si>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</si>
  <si>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</si>
  <si>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</si>
  <si>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</si>
  <si>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</si>
  <si>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</si>
  <si>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</si>
  <si>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</si>
  <si>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</si>
  <si>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</si>
  <si>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</si>
  <si>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</si>
  <si>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</si>
  <si>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</si>
  <si>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</si>
  <si>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</si>
  <si>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</si>
  <si>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</si>
  <si>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</si>
  <si>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</si>
  <si>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</si>
  <si>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</si>
  <si>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</si>
  <si>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</si>
  <si>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</si>
  <si>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</si>
  <si>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</si>
  <si>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</si>
  <si>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</si>
  <si>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</si>
  <si>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</si>
  <si>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</si>
  <si>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</si>
  <si>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</si>
  <si>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</si>
  <si>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</si>
  <si>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</si>
  <si>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</si>
  <si>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</si>
  <si>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</si>
  <si>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</si>
  <si>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</si>
  <si>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</si>
  <si>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</si>
  <si>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</si>
  <si>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</si>
  <si>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</si>
  <si>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</si>
  <si>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</si>
  <si>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</si>
  <si>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</si>
  <si>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</si>
  <si>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</si>
  <si>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</si>
  <si>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</si>
  <si>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</si>
  <si>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</si>
  <si>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</si>
  <si>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</si>
  <si>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</si>
  <si>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</si>
  <si>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</si>
  <si>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</si>
  <si>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</si>
  <si>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</si>
  <si>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</si>
  <si>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</si>
  <si>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</si>
  <si>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</si>
  <si>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</si>
  <si>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</si>
  <si>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</si>
  <si>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</si>
  <si>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</si>
  <si>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</si>
  <si>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</si>
  <si>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</si>
  <si>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</si>
  <si>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</si>
  <si>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</si>
  <si>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</si>
  <si>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</si>
  <si>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</si>
  <si>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</si>
  <si>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</si>
  <si>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</si>
  <si>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</si>
  <si>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</si>
  <si>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</si>
  <si>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</si>
  <si>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</si>
  <si>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</si>
  <si>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</si>
  <si>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</si>
  <si>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</si>
  <si>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</si>
  <si>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</si>
  <si>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</si>
  <si>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</si>
  <si>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</si>
  <si>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</si>
  <si>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</si>
  <si>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</si>
  <si>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</si>
  <si>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</si>
  <si>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</si>
  <si>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</si>
  <si>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</si>
  <si>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</si>
  <si>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</si>
  <si>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</si>
  <si>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</si>
  <si>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</si>
  <si>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</si>
  <si>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</si>
  <si>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</si>
  <si>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</si>
  <si>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</si>
  <si>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</si>
  <si>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</si>
  <si>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</si>
  <si>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</si>
  <si>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</si>
  <si>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</si>
  <si>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</si>
  <si>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</si>
  <si>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</si>
  <si>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</si>
  <si>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</si>
  <si>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</si>
  <si>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</si>
  <si>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</si>
  <si>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</si>
  <si>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</si>
  <si>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</si>
  <si>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</si>
  <si>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</si>
  <si>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</si>
  <si>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</si>
  <si>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</si>
  <si>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</si>
  <si>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</si>
  <si>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</si>
  <si>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</si>
  <si>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</si>
  <si>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</si>
  <si>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</si>
  <si>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</si>
  <si>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</si>
  <si>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</si>
  <si>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</si>
  <si>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</si>
  <si>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</si>
  <si>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</si>
  <si>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</si>
  <si>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</si>
  <si>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</si>
  <si>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</si>
  <si>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</si>
  <si>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</si>
  <si>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</si>
  <si>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</si>
  <si>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</si>
  <si>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</si>
  <si>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</si>
  <si>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</si>
  <si>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</si>
  <si>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</si>
  <si>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</si>
  <si>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</si>
  <si>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</si>
  <si>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</si>
  <si>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</si>
  <si>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</si>
  <si>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</si>
  <si>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</si>
  <si>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</si>
  <si>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</si>
  <si>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</si>
  <si>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</si>
  <si>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</si>
  <si>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</si>
  <si>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</si>
  <si>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</si>
  <si>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</si>
  <si>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</si>
  <si>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</si>
  <si>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</si>
  <si>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</si>
  <si>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</si>
  <si>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</si>
  <si>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</si>
  <si>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</si>
  <si>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</si>
  <si>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</si>
  <si>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</si>
  <si>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</si>
  <si>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</si>
  <si>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</si>
  <si>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</si>
  <si>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</si>
  <si>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</si>
  <si>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</si>
  <si>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</si>
  <si>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</si>
  <si>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</si>
  <si>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</si>
  <si>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</si>
  <si>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</si>
  <si>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</si>
  <si>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</si>
  <si>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</si>
  <si>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</si>
  <si>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</si>
  <si>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</si>
  <si>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</si>
  <si>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</si>
  <si>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</si>
  <si>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</si>
  <si>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</si>
  <si>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</si>
  <si>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</si>
  <si>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</si>
  <si>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</si>
  <si>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</si>
  <si>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</si>
  <si>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</si>
  <si>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</si>
  <si>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</si>
  <si>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</si>
  <si>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</si>
  <si>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</si>
  <si>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</si>
  <si>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</si>
  <si>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</si>
  <si>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</si>
  <si>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</si>
  <si>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</si>
  <si>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</si>
  <si>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</si>
  <si>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</si>
  <si>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</si>
  <si>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</si>
  <si>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</si>
  <si>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</si>
  <si>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</si>
  <si>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</si>
  <si>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</si>
  <si>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</si>
  <si>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</si>
  <si>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</si>
  <si>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</si>
  <si>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</si>
  <si>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</si>
  <si>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</si>
  <si>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</si>
  <si>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</si>
  <si>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</si>
  <si>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</si>
  <si>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</si>
  <si>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</si>
  <si>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</si>
  <si>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</si>
  <si>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</si>
  <si>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</si>
  <si>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</si>
  <si>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</si>
  <si>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</si>
  <si>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</si>
  <si>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</si>
  <si>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</si>
  <si>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</si>
  <si>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</si>
  <si>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</si>
  <si>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</si>
  <si>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</si>
  <si>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</si>
  <si>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</si>
  <si>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</si>
  <si>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</si>
  <si>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</si>
  <si>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</si>
  <si>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</si>
  <si>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</si>
  <si>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</si>
  <si>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</si>
  <si>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</si>
  <si>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</si>
  <si>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</si>
  <si>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</si>
  <si>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</si>
  <si>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</si>
  <si>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</si>
  <si>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</si>
  <si>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</si>
  <si>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</si>
  <si>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</si>
  <si>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</si>
  <si>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</si>
  <si>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</si>
  <si>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</si>
  <si>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</si>
  <si>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</si>
  <si>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</si>
  <si>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</si>
  <si>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</si>
  <si>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</si>
  <si>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</si>
  <si>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</si>
  <si>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</si>
  <si>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</si>
  <si>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</si>
  <si>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</si>
  <si>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</si>
  <si>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</si>
  <si>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</si>
  <si>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</si>
  <si>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</si>
  <si>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</si>
  <si>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</si>
  <si>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</si>
  <si>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</si>
  <si>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</si>
  <si>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</si>
  <si>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</si>
  <si>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</si>
  <si>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</si>
  <si>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</si>
  <si>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</si>
  <si>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</si>
  <si>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</si>
  <si>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</si>
  <si>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</si>
  <si>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</si>
  <si>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</si>
  <si>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</si>
  <si>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</si>
  <si>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</si>
  <si>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</si>
  <si>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</si>
  <si>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</si>
  <si>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</si>
  <si>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</si>
  <si>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</si>
  <si>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</si>
  <si>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</si>
  <si>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</si>
  <si>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</si>
  <si>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</si>
  <si>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</si>
  <si>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</si>
  <si>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</si>
  <si>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</si>
  <si>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</si>
  <si>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</si>
  <si>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</si>
  <si>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</si>
  <si>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</si>
  <si>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</si>
  <si>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</si>
  <si>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</si>
  <si>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</si>
  <si>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</si>
  <si>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</si>
  <si>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</si>
  <si>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</si>
  <si>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</si>
  <si>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</si>
  <si>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</si>
  <si>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</si>
  <si>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</si>
  <si>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</si>
  <si>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</si>
  <si>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</si>
  <si>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</si>
  <si>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</si>
  <si>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</si>
  <si>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</si>
  <si>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</si>
  <si>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</si>
  <si>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</si>
  <si>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</si>
  <si>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</si>
  <si>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</si>
  <si>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</si>
  <si>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</si>
  <si>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</si>
  <si>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</si>
  <si>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</si>
  <si>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</si>
  <si>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</si>
  <si>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</si>
  <si>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</si>
  <si>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</si>
  <si>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</si>
  <si>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</si>
  <si>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</si>
  <si>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</si>
  <si>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</si>
  <si>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</si>
  <si>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</si>
  <si>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</si>
  <si>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</si>
  <si>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</si>
  <si>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</si>
  <si>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</si>
  <si>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</si>
  <si>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</si>
  <si>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</si>
  <si>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</si>
  <si>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</si>
  <si>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</si>
  <si>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</si>
  <si>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</si>
  <si>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</si>
  <si>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</si>
  <si>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</si>
  <si>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</si>
  <si>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</si>
  <si>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</si>
  <si>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</si>
  <si>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</si>
  <si>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</si>
  <si>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</si>
  <si>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</si>
  <si>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</si>
  <si>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</si>
  <si>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</si>
  <si>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</si>
  <si>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</si>
  <si>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</si>
  <si>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</si>
  <si>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</si>
  <si>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</si>
  <si>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</si>
  <si>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</si>
  <si>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</si>
  <si>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</si>
  <si>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</si>
  <si>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</si>
  <si>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</si>
  <si>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</si>
  <si>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</si>
  <si>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</si>
  <si>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</si>
  <si>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</si>
  <si>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</si>
  <si>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</si>
  <si>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</si>
  <si>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</si>
  <si>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</si>
  <si>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</si>
  <si>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</si>
  <si>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</si>
  <si>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</si>
  <si>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</si>
  <si>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</si>
  <si>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</si>
  <si>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</si>
  <si>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</si>
  <si>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</si>
  <si>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</si>
  <si>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</si>
  <si>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</si>
  <si>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</si>
  <si>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</si>
  <si>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</si>
  <si>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</si>
  <si>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</si>
  <si>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</si>
  <si>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</si>
  <si>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</si>
  <si>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</si>
  <si>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</si>
  <si>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</si>
  <si>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</si>
  <si>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</si>
  <si>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</si>
  <si>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</si>
  <si>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</si>
  <si>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</si>
  <si>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</si>
  <si>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</si>
  <si>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</si>
  <si>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</si>
  <si>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</si>
  <si>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</si>
  <si>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</si>
  <si>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</si>
  <si>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</si>
  <si>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</si>
  <si>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</si>
  <si>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</si>
  <si>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</si>
  <si>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</si>
  <si>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</si>
  <si>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</si>
  <si>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</si>
  <si>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</si>
  <si>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</si>
  <si>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</si>
  <si>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</si>
  <si>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</si>
  <si>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</si>
  <si>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</si>
  <si>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</si>
  <si>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</si>
  <si>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</si>
  <si>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</si>
  <si>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</si>
  <si>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</si>
  <si>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</si>
  <si>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</si>
  <si>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</si>
  <si>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</si>
  <si>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</si>
  <si>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</si>
  <si>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</si>
  <si>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</si>
  <si>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</si>
  <si>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</si>
  <si>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</si>
  <si>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</si>
  <si>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</si>
  <si>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</si>
  <si>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</si>
  <si>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</si>
  <si>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</si>
  <si>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</si>
  <si>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</si>
  <si>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</si>
  <si>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</si>
  <si>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</si>
  <si>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</si>
  <si>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</si>
  <si>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</si>
  <si>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</si>
  <si>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</si>
  <si>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</si>
  <si>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</si>
  <si>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</si>
  <si>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</si>
  <si>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</si>
  <si>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</si>
  <si>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</si>
  <si>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</si>
  <si>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</si>
  <si>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</si>
  <si>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</si>
  <si>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</si>
  <si>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</si>
  <si>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</si>
  <si>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</si>
  <si>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</si>
  <si>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</si>
  <si>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</si>
  <si>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</si>
  <si>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</si>
  <si>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</si>
  <si>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</si>
  <si>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</si>
  <si>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</si>
  <si>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</si>
  <si>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</si>
  <si>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</si>
  <si>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</si>
  <si>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</si>
  <si>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</si>
  <si>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</si>
  <si>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</si>
  <si>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</si>
  <si>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</si>
  <si>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</si>
  <si>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</si>
  <si>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</si>
  <si>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</si>
  <si>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</si>
  <si>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</si>
  <si>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</si>
  <si>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</si>
  <si>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</si>
  <si>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</si>
  <si>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</si>
  <si>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</si>
  <si>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</si>
  <si>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</si>
  <si>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</si>
  <si>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</si>
  <si>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</si>
  <si>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</si>
  <si>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</si>
  <si>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</si>
  <si>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</si>
  <si>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</si>
  <si>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</si>
  <si>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</si>
  <si>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</si>
  <si>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</si>
  <si>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</si>
  <si>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</si>
  <si>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</si>
  <si>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</si>
  <si>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</si>
  <si>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</si>
  <si>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</si>
  <si>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</si>
  <si>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</si>
  <si>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</si>
  <si>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</si>
  <si>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</si>
  <si>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</si>
  <si>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</si>
  <si>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</si>
  <si>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</si>
  <si>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</si>
  <si>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</si>
  <si>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</si>
  <si>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</si>
  <si>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</si>
  <si>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</si>
  <si>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</si>
  <si>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</si>
  <si>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</si>
  <si>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</si>
  <si>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</si>
  <si>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</si>
  <si>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</si>
  <si>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</si>
  <si>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</si>
  <si>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</si>
  <si>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</si>
  <si>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</si>
  <si>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</si>
  <si>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</si>
  <si>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</si>
  <si>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</si>
  <si>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</si>
  <si>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</si>
  <si>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</si>
  <si>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</si>
  <si>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</si>
  <si>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</si>
  <si>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</si>
  <si>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</si>
  <si>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</si>
  <si>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</si>
  <si>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</si>
  <si>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</si>
  <si>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</si>
  <si>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</si>
  <si>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</si>
  <si>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</si>
  <si>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</si>
  <si>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</si>
  <si>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</si>
  <si>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</si>
  <si>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</si>
  <si>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</si>
  <si>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</si>
  <si>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</si>
  <si>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</si>
  <si>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</si>
  <si>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</si>
  <si>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</si>
  <si>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</si>
  <si>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</si>
  <si>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</si>
  <si>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</si>
  <si>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</si>
  <si>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</si>
  <si>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</si>
  <si>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</si>
  <si>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</si>
  <si>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</si>
  <si>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</si>
  <si>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</si>
  <si>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</si>
  <si>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</si>
  <si>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</si>
  <si>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</si>
  <si>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</si>
  <si>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</si>
  <si>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</si>
  <si>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</si>
  <si>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</si>
  <si>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</si>
  <si>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</si>
  <si>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</si>
  <si>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</si>
  <si>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</si>
  <si>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</si>
  <si>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</si>
  <si>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</si>
  <si>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</si>
  <si>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</si>
  <si>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</si>
  <si>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</si>
  <si>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</si>
  <si>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</si>
  <si>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</si>
  <si>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</si>
  <si>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</si>
  <si>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</si>
  <si>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</si>
  <si>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</si>
  <si>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</si>
  <si>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</si>
  <si>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</si>
  <si>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</si>
  <si>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</si>
  <si>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</si>
  <si>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</si>
  <si>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</si>
  <si>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</si>
  <si>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</si>
  <si>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</si>
  <si>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</si>
  <si>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</si>
  <si>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</si>
  <si>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</si>
  <si>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</si>
  <si>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</si>
  <si>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</si>
  <si>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</si>
  <si>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</si>
  <si>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</si>
  <si>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</si>
  <si>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</si>
  <si>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</si>
  <si>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</si>
  <si>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</si>
  <si>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</si>
  <si>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</si>
  <si>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</si>
  <si>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</si>
  <si>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</si>
  <si>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</si>
  <si>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</si>
  <si>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</si>
  <si>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</si>
  <si>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</si>
  <si>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</si>
  <si>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</si>
  <si>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</si>
  <si>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</si>
  <si>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</si>
  <si>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</si>
  <si>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</si>
  <si>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</si>
  <si>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</si>
  <si>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</si>
  <si>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</si>
  <si>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</si>
  <si>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</si>
  <si>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</si>
  <si>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</si>
  <si>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</si>
  <si>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</si>
  <si>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</si>
  <si>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</si>
  <si>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</si>
  <si>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</si>
  <si>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</si>
  <si>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</si>
  <si>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</si>
  <si>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</si>
  <si>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</si>
  <si>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</si>
  <si>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</si>
  <si>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</si>
  <si>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</si>
  <si>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</si>
  <si>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</si>
  <si>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</si>
  <si>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</si>
  <si>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</si>
  <si>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</si>
  <si>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</si>
  <si>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</si>
  <si>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</si>
  <si>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</si>
  <si>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</si>
  <si>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</si>
  <si>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</si>
  <si>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</si>
  <si>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</si>
  <si>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</si>
  <si>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</si>
  <si>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</si>
  <si>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</si>
  <si>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</si>
  <si>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</si>
  <si>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</si>
  <si>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</si>
  <si>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</si>
  <si>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</si>
  <si>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</si>
  <si>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</si>
  <si>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</si>
  <si>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</si>
  <si>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</si>
  <si>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</si>
  <si>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</si>
  <si>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</si>
  <si>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</si>
  <si>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</si>
  <si>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</si>
  <si>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</si>
  <si>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</si>
  <si>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</si>
  <si>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</si>
  <si>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</si>
  <si>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</si>
  <si>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</si>
  <si>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</si>
  <si>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</si>
  <si>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</si>
  <si>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</si>
  <si>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</si>
  <si>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</si>
  <si>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</si>
  <si>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</si>
  <si>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</si>
  <si>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</si>
  <si>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</si>
  <si>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</si>
  <si>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</si>
  <si>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</si>
  <si>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</si>
  <si>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</si>
  <si>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</si>
  <si>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</si>
  <si>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</si>
  <si>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</si>
  <si>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</si>
  <si>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</si>
  <si>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</si>
  <si>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</si>
  <si>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</si>
  <si>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</si>
  <si>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</si>
  <si>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</si>
  <si>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</si>
  <si>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</si>
  <si>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</si>
  <si>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</si>
  <si>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</si>
  <si>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</si>
  <si>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</si>
  <si>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</si>
  <si>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</si>
  <si>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</si>
  <si>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</si>
  <si>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</si>
  <si>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</si>
  <si>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</si>
  <si>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</si>
  <si>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</si>
  <si>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</si>
  <si>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</si>
  <si>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</si>
  <si>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</si>
  <si>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</si>
  <si>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</si>
  <si>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</si>
  <si>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</si>
  <si>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</si>
  <si>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</si>
  <si>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</si>
  <si>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</si>
  <si>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</si>
  <si>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</si>
  <si>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</si>
  <si>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</si>
  <si>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</si>
  <si>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</si>
  <si>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</si>
  <si>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</si>
  <si>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</si>
  <si>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</si>
  <si>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</si>
  <si>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</si>
  <si>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</si>
  <si>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</si>
  <si>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</si>
  <si>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</si>
  <si>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</si>
  <si>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</si>
  <si>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</si>
  <si>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</si>
  <si>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</si>
  <si>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</si>
  <si>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</si>
  <si>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</si>
  <si>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</si>
  <si>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</si>
  <si>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</si>
  <si>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</si>
  <si>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</si>
  <si>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</si>
  <si>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</si>
  <si>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</si>
  <si>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</si>
  <si>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</si>
  <si>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</si>
  <si>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</si>
  <si>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</si>
  <si>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</si>
  <si>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</si>
  <si>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</si>
  <si>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</si>
  <si>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</si>
  <si>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</si>
  <si>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</si>
  <si>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</si>
  <si>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</si>
  <si>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</si>
  <si>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</si>
  <si>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</si>
  <si>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</si>
  <si>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</si>
  <si>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</si>
  <si>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</si>
  <si>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</si>
  <si>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</si>
  <si>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</si>
  <si>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</si>
  <si>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</si>
  <si>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</si>
  <si>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</si>
  <si>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</si>
  <si>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</si>
  <si>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</si>
  <si>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</si>
  <si>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</si>
  <si>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</si>
  <si>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</si>
  <si>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</si>
  <si>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</si>
  <si>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</si>
  <si>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</si>
  <si>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</si>
  <si>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</si>
  <si>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</si>
  <si>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</si>
  <si>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</si>
  <si>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</si>
  <si>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</si>
  <si>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</si>
  <si>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</si>
  <si>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</si>
  <si>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</si>
  <si>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</si>
  <si>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</si>
  <si>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</si>
  <si>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</si>
  <si>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</si>
  <si>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</si>
  <si>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</si>
  <si>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</si>
  <si>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</si>
  <si>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</si>
  <si>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</si>
  <si>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</si>
  <si>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</si>
  <si>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</si>
  <si>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</si>
  <si>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</si>
  <si>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</si>
  <si>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</si>
  <si>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</si>
  <si>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</si>
  <si>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</si>
  <si>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</si>
  <si>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</si>
  <si>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</si>
  <si>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</si>
  <si>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</si>
  <si>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</si>
  <si>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</si>
  <si>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</si>
  <si>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</si>
  <si>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</si>
  <si>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</si>
  <si>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</si>
  <si>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</si>
  <si>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</si>
  <si>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</si>
  <si>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</si>
  <si>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</si>
  <si>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</si>
  <si>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</si>
  <si>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</si>
  <si>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</si>
  <si>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</si>
  <si>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</si>
  <si>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</si>
  <si>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</si>
  <si>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</si>
  <si>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</si>
  <si>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</si>
  <si>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</si>
  <si>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</si>
  <si>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</si>
  <si>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</si>
  <si>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</si>
  <si>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</si>
  <si>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</si>
  <si>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</si>
  <si>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</si>
  <si>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</si>
  <si>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</si>
  <si>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</si>
  <si>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</si>
  <si>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</si>
  <si>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</si>
  <si>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</si>
  <si>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</si>
  <si>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</si>
  <si>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</si>
  <si>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</si>
  <si>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</si>
  <si>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</si>
  <si>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</si>
  <si>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</si>
  <si>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</si>
  <si>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</si>
  <si>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</si>
  <si>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</si>
  <si>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</si>
  <si>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</si>
  <si>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</si>
  <si>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</si>
  <si>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</si>
  <si>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</si>
  <si>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</si>
  <si>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</si>
  <si>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</si>
  <si>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</si>
  <si>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</si>
  <si>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</si>
  <si>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</si>
  <si>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</si>
  <si>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</si>
  <si>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</si>
  <si>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</si>
  <si>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</si>
  <si>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</si>
  <si>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</si>
  <si>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</si>
  <si>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</si>
  <si>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</si>
  <si>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</si>
  <si>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</si>
  <si>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</si>
  <si>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</si>
  <si>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</si>
  <si>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</si>
  <si>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</si>
  <si>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</si>
  <si>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</si>
  <si>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</si>
  <si>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</si>
  <si>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</si>
  <si>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</si>
  <si>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</si>
  <si>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</si>
  <si>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</si>
  <si>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</si>
  <si>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</si>
  <si>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</si>
  <si>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</si>
  <si>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</si>
  <si>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</si>
  <si>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</si>
  <si>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</si>
  <si>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</si>
  <si>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</si>
  <si>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</si>
  <si>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</si>
  <si>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</si>
  <si>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</si>
  <si>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</si>
  <si>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</si>
  <si>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</si>
  <si>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</si>
  <si>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</si>
  <si>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</si>
  <si>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</si>
  <si>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</si>
  <si>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</si>
  <si>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</si>
  <si>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</si>
  <si>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</si>
  <si>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</si>
  <si>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</si>
  <si>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</si>
  <si>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</si>
  <si>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</si>
  <si>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</si>
  <si>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</si>
  <si>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</si>
  <si>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</si>
  <si>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</si>
  <si>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</si>
  <si>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</si>
  <si>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</si>
  <si>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</si>
  <si>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</si>
  <si>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</si>
  <si>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</si>
  <si>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</si>
  <si>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</si>
  <si>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</si>
  <si>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</si>
  <si>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</si>
  <si>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</si>
  <si>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</si>
  <si>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</si>
  <si>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</si>
  <si>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</si>
  <si>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</si>
  <si>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</si>
  <si>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</si>
  <si>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</si>
  <si>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</si>
  <si>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</si>
  <si>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</si>
  <si>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</si>
  <si>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</si>
  <si>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</si>
  <si>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</si>
  <si>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</si>
  <si>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</si>
  <si>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</si>
  <si>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</si>
  <si>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</si>
  <si>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</si>
  <si>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</si>
  <si>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</si>
  <si>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</si>
  <si>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</si>
  <si>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</si>
  <si>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</si>
  <si>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</si>
  <si>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</si>
  <si>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</si>
  <si>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</si>
  <si>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</si>
  <si>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</si>
  <si>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</si>
  <si>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</si>
  <si>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</si>
  <si>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</si>
  <si>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</si>
  <si>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</si>
  <si>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</si>
  <si>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</si>
  <si>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</si>
  <si>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</si>
  <si>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</si>
  <si>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</si>
  <si>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</si>
  <si>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</si>
  <si>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</si>
  <si>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</si>
  <si>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</si>
  <si>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</si>
  <si>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</si>
  <si>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</si>
  <si>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</si>
  <si>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</si>
  <si>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</si>
  <si>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</si>
  <si>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</si>
  <si>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</si>
  <si>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</si>
  <si>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</si>
  <si>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</si>
  <si>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</si>
  <si>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</si>
  <si>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</si>
  <si>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</si>
  <si>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</si>
  <si>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</si>
  <si>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</si>
  <si>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</si>
  <si>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</si>
  <si>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</si>
  <si>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</si>
  <si>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</si>
  <si>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</si>
  <si>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</si>
  <si>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</si>
  <si>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</si>
  <si>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</si>
  <si>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</si>
  <si>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</si>
  <si>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</si>
  <si>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</si>
  <si>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</si>
  <si>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</si>
  <si>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</si>
  <si>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</si>
  <si>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</si>
  <si>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</si>
  <si>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</si>
  <si>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</si>
  <si>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</si>
  <si>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</si>
  <si>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</si>
  <si>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</si>
  <si>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</si>
  <si>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</si>
  <si>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</si>
  <si>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</si>
  <si>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</si>
  <si>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</si>
  <si>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</si>
  <si>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</si>
  <si>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</si>
  <si>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</si>
  <si>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</si>
  <si>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</si>
  <si>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</si>
  <si>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</si>
  <si>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</si>
  <si>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</si>
  <si>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</si>
  <si>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</si>
  <si>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</si>
  <si>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</si>
  <si>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</si>
  <si>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</si>
  <si>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</si>
  <si>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</si>
  <si>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</si>
  <si>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</si>
  <si>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</si>
  <si>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</si>
  <si>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</si>
  <si>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</si>
  <si>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</si>
  <si>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</si>
  <si>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</si>
  <si>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</si>
  <si>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</si>
  <si>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</si>
  <si>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</si>
  <si>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</si>
  <si>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</si>
  <si>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</si>
  <si>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</si>
  <si>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</si>
  <si>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</si>
  <si>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</si>
  <si>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</si>
  <si>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</si>
  <si>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</si>
  <si>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</si>
  <si>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</si>
  <si>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</si>
  <si>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</si>
  <si>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</si>
  <si>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</si>
  <si>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</si>
  <si>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</si>
  <si>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</si>
  <si>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</si>
  <si>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</si>
  <si>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</si>
  <si>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</si>
  <si>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</si>
  <si>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</si>
  <si>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</si>
  <si>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</si>
  <si>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</si>
  <si>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</si>
  <si>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</si>
  <si>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</si>
  <si>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</si>
  <si>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</si>
  <si>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</si>
  <si>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</si>
  <si>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</si>
  <si>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</si>
  <si>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</si>
  <si>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</si>
  <si>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</si>
  <si>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</si>
  <si>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</si>
  <si>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</si>
  <si>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</si>
  <si>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</si>
  <si>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</si>
  <si>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</si>
  <si>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</si>
  <si>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</si>
  <si>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</si>
  <si>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</si>
  <si>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</si>
  <si>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</si>
  <si>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</si>
  <si>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</si>
  <si>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</si>
  <si>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</si>
  <si>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</si>
  <si>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</si>
  <si>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</si>
  <si>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</si>
  <si>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</si>
  <si>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</si>
  <si>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</si>
  <si>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</si>
  <si>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</si>
  <si>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</si>
  <si>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</si>
  <si>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</si>
  <si>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</si>
  <si>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</si>
  <si>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</si>
  <si>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</si>
  <si>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</si>
  <si>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</si>
  <si>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</si>
  <si>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</si>
  <si>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</si>
  <si>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</si>
  <si>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</si>
  <si>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</si>
  <si>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</si>
  <si>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</si>
  <si>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</si>
  <si>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</si>
  <si>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</si>
  <si>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</si>
  <si>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</si>
  <si>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</si>
  <si>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</si>
  <si>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</si>
  <si>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</si>
  <si>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</si>
  <si>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</si>
  <si>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</si>
  <si>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</si>
  <si>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</si>
  <si>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</si>
  <si>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</si>
  <si>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</si>
  <si>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</si>
  <si>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</si>
  <si>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</si>
  <si>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</si>
  <si>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</si>
  <si>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</si>
  <si>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</si>
  <si>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</si>
  <si>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</si>
  <si>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</si>
  <si>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</si>
  <si>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</si>
  <si>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</si>
  <si>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</si>
  <si>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</si>
  <si>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</si>
  <si>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</si>
  <si>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</si>
  <si>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</si>
  <si>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</si>
  <si>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</si>
  <si>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</si>
  <si>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</si>
  <si>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</si>
  <si>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</si>
  <si>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</si>
  <si>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</si>
  <si>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</si>
  <si>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</si>
  <si>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</si>
  <si>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</si>
  <si>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</si>
  <si>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</si>
  <si>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</si>
  <si>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</si>
  <si>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</si>
  <si>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</si>
  <si>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</si>
  <si>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</si>
  <si>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</si>
  <si>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</si>
  <si>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</si>
  <si>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</si>
  <si>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</si>
  <si>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</si>
  <si>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</si>
  <si>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</si>
  <si>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</si>
  <si>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</si>
  <si>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</si>
  <si>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</si>
  <si>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</si>
  <si>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</si>
  <si>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</si>
  <si>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</si>
  <si>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</si>
  <si>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</si>
  <si>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</si>
  <si>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</si>
  <si>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</si>
  <si>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</si>
  <si>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</si>
  <si>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</si>
  <si>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</si>
  <si>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</si>
  <si>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</si>
  <si>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</si>
  <si>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</si>
  <si>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</si>
  <si>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</si>
  <si>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</si>
  <si>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</si>
  <si>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</si>
  <si>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</si>
  <si>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</si>
  <si>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</si>
  <si>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</si>
  <si>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</si>
  <si>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</si>
  <si>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</si>
  <si>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</si>
  <si>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</si>
  <si>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</si>
  <si>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</si>
  <si>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</si>
  <si>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</si>
  <si>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</si>
  <si>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</si>
  <si>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</si>
  <si>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</si>
  <si>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</si>
  <si>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</si>
  <si>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</si>
  <si>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</si>
  <si>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</si>
  <si>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</si>
  <si>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</si>
  <si>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</si>
  <si>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</si>
  <si>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</si>
  <si>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</si>
  <si>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</si>
  <si>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</si>
  <si>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</si>
  <si>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</si>
  <si>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</si>
  <si>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</si>
  <si>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</si>
  <si>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</si>
  <si>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</si>
  <si>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</si>
  <si>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</si>
  <si>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</si>
  <si>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</si>
  <si>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</si>
  <si>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</si>
  <si>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</si>
  <si>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</si>
  <si>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</si>
  <si>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</si>
  <si>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</si>
  <si>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</si>
  <si>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</si>
  <si>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</si>
  <si>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</si>
  <si>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</si>
  <si>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</si>
  <si>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</si>
  <si>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</si>
  <si>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</si>
  <si>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</si>
  <si>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</si>
  <si>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</si>
  <si>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</si>
  <si>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</si>
  <si>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</si>
  <si>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</si>
  <si>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</si>
  <si>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</si>
  <si>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</si>
  <si>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</si>
  <si>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</si>
  <si>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</si>
  <si>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</si>
  <si>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</si>
  <si>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</si>
  <si>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</si>
  <si>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</si>
  <si>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</si>
  <si>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</si>
  <si>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</si>
  <si>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</si>
  <si>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</si>
  <si>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</si>
  <si>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</si>
  <si>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</si>
  <si>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</si>
  <si>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</si>
  <si>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</si>
  <si>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</si>
  <si>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</si>
  <si>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</si>
  <si>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</si>
  <si>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</si>
  <si>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</si>
  <si>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</si>
  <si>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</si>
  <si>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</si>
  <si>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</si>
  <si>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</si>
  <si>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</si>
  <si>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</si>
  <si>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</si>
  <si>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</si>
  <si>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</si>
  <si>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</si>
  <si>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</si>
  <si>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</si>
  <si>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</si>
  <si>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</si>
  <si>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</si>
  <si>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</si>
  <si>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</si>
  <si>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</si>
  <si>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</si>
  <si>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</si>
  <si>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</si>
  <si>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</si>
  <si>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</si>
  <si>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</si>
  <si>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</si>
  <si>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</si>
  <si>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</si>
  <si>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</si>
  <si>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</si>
  <si>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</si>
  <si>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</si>
  <si>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</si>
  <si>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</si>
  <si>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</si>
  <si>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</si>
  <si>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</si>
  <si>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</si>
  <si>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</si>
  <si>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</si>
  <si>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</si>
  <si>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</si>
  <si>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</si>
  <si>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</si>
  <si>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</si>
  <si>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</si>
  <si>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</si>
  <si>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</si>
  <si>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</si>
  <si>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</si>
  <si>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</si>
  <si>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</si>
  <si>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</si>
  <si>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</si>
  <si>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</si>
  <si>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</si>
  <si>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</si>
  <si>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</si>
  <si>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</si>
  <si>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</si>
  <si>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</si>
  <si>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</si>
  <si>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</si>
  <si>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</si>
  <si>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</si>
  <si>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</si>
  <si>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</si>
  <si>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</si>
  <si>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</si>
  <si>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</si>
  <si>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</si>
  <si>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</si>
  <si>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</si>
  <si>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</si>
  <si>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</si>
  <si>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</si>
  <si>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</si>
  <si>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</si>
  <si>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</si>
  <si>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</si>
  <si>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</si>
  <si>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</si>
  <si>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</si>
  <si>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</si>
  <si>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</si>
  <si>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</si>
  <si>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</si>
  <si>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</si>
  <si>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</si>
  <si>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</si>
  <si>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</si>
  <si>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</si>
  <si>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</si>
  <si>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</si>
  <si>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</si>
  <si>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</si>
  <si>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</si>
  <si>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</si>
  <si>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</si>
  <si>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</si>
  <si>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</si>
  <si>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</si>
  <si>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</si>
  <si>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</si>
  <si>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</si>
  <si>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</si>
  <si>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</si>
  <si>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</si>
  <si>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</si>
  <si>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</si>
  <si>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</si>
  <si>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</si>
  <si>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</si>
  <si>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</si>
  <si>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</si>
  <si>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</si>
  <si>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</si>
  <si>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</si>
  <si>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</si>
  <si>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</si>
  <si>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</si>
  <si>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</si>
  <si>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</si>
  <si>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</si>
  <si>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</si>
  <si>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</si>
  <si>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</si>
  <si>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</si>
  <si>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</si>
  <si>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</si>
  <si>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</si>
  <si>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</si>
  <si>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</si>
  <si>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</si>
  <si>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</si>
  <si>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</si>
  <si>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</si>
  <si>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</si>
  <si>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</si>
  <si>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</si>
  <si>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</si>
  <si>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</si>
  <si>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</si>
  <si>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</si>
  <si>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</si>
  <si>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</si>
  <si>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</si>
  <si>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</si>
  <si>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</si>
  <si>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</si>
  <si>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</si>
  <si>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</si>
  <si>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</si>
  <si>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</si>
  <si>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</si>
  <si>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</si>
  <si>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</si>
  <si>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</si>
  <si>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</si>
  <si>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</si>
  <si>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</si>
  <si>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</si>
  <si>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</si>
  <si>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</si>
  <si>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</si>
  <si>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</si>
  <si>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</si>
  <si>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</si>
  <si>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</si>
  <si>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</si>
  <si>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</si>
  <si>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</si>
  <si>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</si>
  <si>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</si>
  <si>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</si>
  <si>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</si>
  <si>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</si>
  <si>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</si>
  <si>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</si>
  <si>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</si>
  <si>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</si>
  <si>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</si>
  <si>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</si>
  <si>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</si>
  <si>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</si>
  <si>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</si>
  <si>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</si>
  <si>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</si>
  <si>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</si>
  <si>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</si>
  <si>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</si>
  <si>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</si>
  <si>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</si>
  <si>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</si>
  <si>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</si>
  <si>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</si>
  <si>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</si>
  <si>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</si>
  <si>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</si>
  <si>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</si>
  <si>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</si>
  <si>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</si>
  <si>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</si>
  <si>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</si>
  <si>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</si>
  <si>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</si>
  <si>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</si>
  <si>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</si>
  <si>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</si>
  <si>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</si>
  <si>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</si>
  <si>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</si>
  <si>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</si>
  <si>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</si>
  <si>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</si>
  <si>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</si>
  <si>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</si>
  <si>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</si>
  <si>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</si>
  <si>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</si>
  <si>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</si>
  <si>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</si>
  <si>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</si>
  <si>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</si>
  <si>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</si>
  <si>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</si>
  <si>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</si>
  <si>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</si>
  <si>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</si>
  <si>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</si>
  <si>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</si>
  <si>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</si>
  <si>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</si>
  <si>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</si>
  <si>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</si>
  <si>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</si>
  <si>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</si>
  <si>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</si>
  <si>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</si>
  <si>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</si>
  <si>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</si>
  <si>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</si>
  <si>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</si>
  <si>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</si>
  <si>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</si>
  <si>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</si>
  <si>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</si>
  <si>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</si>
  <si>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</si>
  <si>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</si>
  <si>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</si>
  <si>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</si>
  <si>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</si>
  <si>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</si>
  <si>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</si>
  <si>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</si>
  <si>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</si>
  <si>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</si>
  <si>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</si>
  <si>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</si>
  <si>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</si>
  <si>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</si>
  <si>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</si>
  <si>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</si>
  <si>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</si>
  <si>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</si>
  <si>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</si>
  <si>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</si>
  <si>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</si>
  <si>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</si>
  <si>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</si>
  <si>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</si>
  <si>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</si>
  <si>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</si>
  <si>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</si>
  <si>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</si>
  <si>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</si>
  <si>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</si>
  <si>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</si>
  <si>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</si>
  <si>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</si>
  <si>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</si>
  <si>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</si>
  <si>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</si>
  <si>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</si>
  <si>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</si>
  <si>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</si>
  <si>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</si>
  <si>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</si>
  <si>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</si>
  <si>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</si>
  <si>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</si>
  <si>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</si>
  <si>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</si>
  <si>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</si>
  <si>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</si>
  <si>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</si>
  <si>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</si>
  <si>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</si>
  <si>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</si>
  <si>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</si>
  <si>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</si>
  <si>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</si>
  <si>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</si>
  <si>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</si>
  <si>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</si>
  <si>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</si>
  <si>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</si>
  <si>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</si>
  <si>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</si>
  <si>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</si>
  <si>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</si>
  <si>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</si>
  <si>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</si>
  <si>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</si>
  <si>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</si>
  <si>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</si>
  <si>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</si>
  <si>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</si>
  <si>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</si>
  <si>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</si>
  <si>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</si>
  <si>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</si>
  <si>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</si>
  <si>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</si>
  <si>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</si>
  <si>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</si>
  <si>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</si>
  <si>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</si>
  <si>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</si>
  <si>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</si>
  <si>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</si>
  <si>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</si>
  <si>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</si>
  <si>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</si>
  <si>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</si>
  <si>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</si>
  <si>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</si>
  <si>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</si>
  <si>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</si>
  <si>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</si>
  <si>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</si>
  <si>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</si>
  <si>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</si>
  <si>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</si>
  <si>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</si>
  <si>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</si>
  <si>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</si>
  <si>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</si>
  <si>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</si>
  <si>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</si>
  <si>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</si>
  <si>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</si>
  <si>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</si>
  <si>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</si>
  <si>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</si>
  <si>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</si>
  <si>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</si>
  <si>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</si>
  <si>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</si>
  <si>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</si>
  <si>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</si>
  <si>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</si>
  <si>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</si>
  <si>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</si>
  <si>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</si>
  <si>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</si>
  <si>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</si>
  <si>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</si>
  <si>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</si>
  <si>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</si>
  <si>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</si>
  <si>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</si>
  <si>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</si>
  <si>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</si>
  <si>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</si>
  <si>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</si>
  <si>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</si>
  <si>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</si>
  <si>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</si>
  <si>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</si>
  <si>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</si>
  <si>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</si>
  <si>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</si>
  <si>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</si>
  <si>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</si>
  <si>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</si>
  <si>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</si>
  <si>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</si>
  <si>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</si>
  <si>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</si>
  <si>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</si>
  <si>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</si>
  <si>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</si>
  <si>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</si>
  <si>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</si>
  <si>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</si>
  <si>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</si>
  <si>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</si>
  <si>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</si>
  <si>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</si>
  <si>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</si>
  <si>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</si>
  <si>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</si>
  <si>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</si>
  <si>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</si>
  <si>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</si>
  <si>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</si>
  <si>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</si>
  <si>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</si>
  <si>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</si>
  <si>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</si>
  <si>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</si>
  <si>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</si>
  <si>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</si>
  <si>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</si>
  <si>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</si>
  <si>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</si>
  <si>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</si>
  <si>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</si>
  <si>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</si>
  <si>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</si>
  <si>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</si>
  <si>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</si>
  <si>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</si>
  <si>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</si>
  <si>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</si>
  <si>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</si>
  <si>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</si>
  <si>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</si>
  <si>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</si>
  <si>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</si>
  <si>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</si>
  <si>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</si>
  <si>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</si>
  <si>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</si>
  <si>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</si>
  <si>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</si>
  <si>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</si>
  <si>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</si>
  <si>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</si>
  <si>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</si>
  <si>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</si>
  <si>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</si>
  <si>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</si>
  <si>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</si>
  <si>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</si>
  <si>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</si>
  <si>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</si>
  <si>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</si>
  <si>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</si>
  <si>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</si>
  <si>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</si>
  <si>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</si>
  <si>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</si>
  <si>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</si>
  <si>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</si>
  <si>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</si>
  <si>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</si>
  <si>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</si>
  <si>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</si>
  <si>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</si>
  <si>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</si>
  <si>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</si>
  <si>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</si>
  <si>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</si>
  <si>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</si>
  <si>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</si>
  <si>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</si>
  <si>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</si>
  <si>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</si>
  <si>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</si>
  <si>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</si>
  <si>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</si>
  <si>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</si>
  <si>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</si>
  <si>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</si>
  <si>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</si>
  <si>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</si>
  <si>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</si>
  <si>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</si>
  <si>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</si>
  <si>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</si>
  <si>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</si>
  <si>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</si>
  <si>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</si>
  <si>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</si>
  <si>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</si>
  <si>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</si>
  <si>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</si>
  <si>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</si>
  <si>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</si>
  <si>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</si>
  <si>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</si>
  <si>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</si>
  <si>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</si>
  <si>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</si>
  <si>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</si>
  <si>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</si>
  <si>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</si>
  <si>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</si>
  <si>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</si>
  <si>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</si>
  <si>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</si>
  <si>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</si>
  <si>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</si>
  <si>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</si>
  <si>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</si>
  <si>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</si>
  <si>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</si>
  <si>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</si>
  <si>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</si>
  <si>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</si>
  <si>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</si>
  <si>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</si>
  <si>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</si>
  <si>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</si>
  <si>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</si>
  <si>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</si>
  <si>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</si>
  <si>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</si>
  <si>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</si>
  <si>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</si>
  <si>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</si>
  <si>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</si>
  <si>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</si>
  <si>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</si>
  <si>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</si>
  <si>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</si>
  <si>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</si>
  <si>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</si>
  <si>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</si>
  <si>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</si>
  <si>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</si>
  <si>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</si>
  <si>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</si>
  <si>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</si>
  <si>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</si>
  <si>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</si>
  <si>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</si>
  <si>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</si>
  <si>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</si>
  <si>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</si>
  <si>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</si>
  <si>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</si>
  <si>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</si>
  <si>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</si>
  <si>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</si>
  <si>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</si>
  <si>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</si>
  <si>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</si>
  <si>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</si>
  <si>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</si>
  <si>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</si>
  <si>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</si>
  <si>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</si>
  <si>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</si>
  <si>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</si>
  <si>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</si>
  <si>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</si>
  <si>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</si>
  <si>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</si>
  <si>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</si>
  <si>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</si>
  <si>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</si>
  <si>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</si>
  <si>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</si>
  <si>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</si>
  <si>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</si>
  <si>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</si>
  <si>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</si>
  <si>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</si>
  <si>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</si>
  <si>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</si>
  <si>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</si>
  <si>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</si>
  <si>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</si>
  <si>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</si>
  <si>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</si>
  <si>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</si>
  <si>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</si>
  <si>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</si>
  <si>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</si>
  <si>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</si>
  <si>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</si>
  <si>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</si>
  <si>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</si>
  <si>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</si>
  <si>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</si>
  <si>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</si>
  <si>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</si>
  <si>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</si>
  <si>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</si>
  <si>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</si>
  <si>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</si>
  <si>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</si>
  <si>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</si>
  <si>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</si>
  <si>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</si>
  <si>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</si>
  <si>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</si>
  <si>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</si>
  <si>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</si>
  <si>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</si>
  <si>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</si>
  <si>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</si>
  <si>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</si>
  <si>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</si>
  <si>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</si>
  <si>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</si>
  <si>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</si>
  <si>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</si>
  <si>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</si>
  <si>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</si>
  <si>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</si>
  <si>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</si>
  <si>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</si>
  <si>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</si>
  <si>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</si>
  <si>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</si>
  <si>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</si>
  <si>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</si>
  <si>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</si>
  <si>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</si>
  <si>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</si>
  <si>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</si>
  <si>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</si>
  <si>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</si>
  <si>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</si>
  <si>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</si>
  <si>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</si>
  <si>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</si>
  <si>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</si>
  <si>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</si>
  <si>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</si>
  <si>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</si>
  <si>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</si>
  <si>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</si>
  <si>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</si>
  <si>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</si>
  <si>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</si>
  <si>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</si>
  <si>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</si>
  <si>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</si>
  <si>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</si>
  <si>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</si>
  <si>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</si>
  <si>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</si>
  <si>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</si>
  <si>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</si>
  <si>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</si>
  <si>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</si>
  <si>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</si>
  <si>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</si>
  <si>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</si>
  <si>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</si>
  <si>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</si>
  <si>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</si>
  <si>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</si>
  <si>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</si>
  <si>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</si>
  <si>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</si>
  <si>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</si>
  <si>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</si>
  <si>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</si>
  <si>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</si>
  <si>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</si>
  <si>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</si>
  <si>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</si>
  <si>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</si>
  <si>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</si>
  <si>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</si>
  <si>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</si>
  <si>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</si>
  <si>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</si>
  <si>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</si>
  <si>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</si>
  <si>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</si>
  <si>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</si>
  <si>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</si>
  <si>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</si>
  <si>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</si>
  <si>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</si>
  <si>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</si>
  <si>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</si>
  <si>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</si>
  <si>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</si>
  <si>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</si>
  <si>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</si>
  <si>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</si>
  <si>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</si>
  <si>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</si>
  <si>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</si>
  <si>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</si>
  <si>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</si>
  <si>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</si>
  <si>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</si>
  <si>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</si>
  <si>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</si>
  <si>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</si>
  <si>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</si>
  <si>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</si>
  <si>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</si>
  <si>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</si>
  <si>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</si>
  <si>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</si>
  <si>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</si>
  <si>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</si>
  <si>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</si>
  <si>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</si>
  <si>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</si>
  <si>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</si>
  <si>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</si>
  <si>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</si>
  <si>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</si>
  <si>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</si>
  <si>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</si>
  <si>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</si>
  <si>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</si>
  <si>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</si>
  <si>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</si>
  <si>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</si>
  <si>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</si>
  <si>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</si>
  <si>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</si>
  <si>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</si>
  <si>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</si>
  <si>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</si>
  <si>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</si>
  <si>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</si>
  <si>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</si>
  <si>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</si>
  <si>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</si>
  <si>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</si>
  <si>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</si>
  <si>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</si>
  <si>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</si>
  <si>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</si>
  <si>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</si>
  <si>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</si>
  <si>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</si>
  <si>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</si>
  <si>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</si>
  <si>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</si>
  <si>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</si>
  <si>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</si>
  <si>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</si>
  <si>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</si>
  <si>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</si>
  <si>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</si>
  <si>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</si>
  <si>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</si>
  <si>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</si>
  <si>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</si>
  <si>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</si>
  <si>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</si>
  <si>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</si>
  <si>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</si>
  <si>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</si>
  <si>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</si>
  <si>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</si>
  <si>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</si>
  <si>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</si>
  <si>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</si>
  <si>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</si>
  <si>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</si>
  <si>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</si>
  <si>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</si>
  <si>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</si>
  <si>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</si>
  <si>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</si>
  <si>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</si>
  <si>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</si>
  <si>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</si>
  <si>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</si>
  <si>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</si>
  <si>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</si>
  <si>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</si>
  <si>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</si>
  <si>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</si>
  <si>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</si>
  <si>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</si>
  <si>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</si>
  <si>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</si>
  <si>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</si>
  <si>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</si>
  <si>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</si>
  <si>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</si>
  <si>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</si>
  <si>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</si>
  <si>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</si>
  <si>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</si>
  <si>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</si>
  <si>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</si>
  <si>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</si>
  <si>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</si>
  <si>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</si>
  <si>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</si>
  <si>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</si>
  <si>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</si>
  <si>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</si>
  <si>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</si>
  <si>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</si>
  <si>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</si>
  <si>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</si>
  <si>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</si>
  <si>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</si>
  <si>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</si>
  <si>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</si>
  <si>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</si>
  <si>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</si>
  <si>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</si>
  <si>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</si>
  <si>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</si>
  <si>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</si>
  <si>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</si>
  <si>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</si>
  <si>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</si>
  <si>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</si>
  <si>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</si>
  <si>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</si>
  <si>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</si>
  <si>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</si>
  <si>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</si>
  <si>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</si>
  <si>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</si>
  <si>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</si>
  <si>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</si>
  <si>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</si>
  <si>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</si>
  <si>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</si>
  <si>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</si>
  <si>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</si>
  <si>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</si>
  <si>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</si>
  <si>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</si>
  <si>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</si>
  <si>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</si>
  <si>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</si>
  <si>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</si>
  <si>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</si>
  <si>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</si>
  <si>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</si>
  <si>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</si>
  <si>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</si>
  <si>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</si>
  <si>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</si>
  <si>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</si>
  <si>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</si>
  <si>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</si>
  <si>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</si>
  <si>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</si>
  <si>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</si>
  <si>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</si>
  <si>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</si>
  <si>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</si>
  <si>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</si>
  <si>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</si>
  <si>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</si>
  <si>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</si>
  <si>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</si>
  <si>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</si>
  <si>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</si>
  <si>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</si>
  <si>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</si>
  <si>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</si>
  <si>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</si>
  <si>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</si>
  <si>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</si>
  <si>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</si>
  <si>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</si>
  <si>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</si>
  <si>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</si>
  <si>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</si>
  <si>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</si>
  <si>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</si>
  <si>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</si>
  <si>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</si>
  <si>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</si>
  <si>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</si>
  <si>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</si>
  <si>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</si>
  <si>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</si>
  <si>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</si>
  <si>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</si>
  <si>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</si>
  <si>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</si>
  <si>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</si>
  <si>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</si>
  <si>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</si>
  <si>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</si>
  <si>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</si>
  <si>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</si>
  <si>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</si>
  <si>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</si>
  <si>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</si>
  <si>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</si>
  <si>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</si>
  <si>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</si>
  <si>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</si>
  <si>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</si>
  <si>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</si>
  <si>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</si>
  <si>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</si>
  <si>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</si>
  <si>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</si>
  <si>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</si>
  <si>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</si>
  <si>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</si>
  <si>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</si>
  <si>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</si>
  <si>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</si>
  <si>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</si>
  <si>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</si>
  <si>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</si>
  <si>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</si>
  <si>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</si>
  <si>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</si>
  <si>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</si>
  <si>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</si>
  <si>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</si>
  <si>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</si>
  <si>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</si>
  <si>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</si>
  <si>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</si>
  <si>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</si>
  <si>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</si>
  <si>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</si>
  <si>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</si>
  <si>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</si>
  <si>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</si>
  <si>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</si>
  <si>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</si>
  <si>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</si>
  <si>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</si>
  <si>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</si>
  <si>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</si>
  <si>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</si>
  <si>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</si>
  <si>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</si>
  <si>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</si>
  <si>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</si>
  <si>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</si>
  <si>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</si>
  <si>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</si>
  <si>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</si>
  <si>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</si>
  <si>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</si>
  <si>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</si>
  <si>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</si>
  <si>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</si>
  <si>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</si>
  <si>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</si>
  <si>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</si>
  <si>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</si>
  <si>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</si>
  <si>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</si>
  <si>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</si>
  <si>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</si>
  <si>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</si>
  <si>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</si>
  <si>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</si>
  <si>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</si>
  <si>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</si>
  <si>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</si>
  <si>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</si>
  <si>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</si>
  <si>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</si>
  <si>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</si>
  <si>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</si>
  <si>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</si>
  <si>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</si>
  <si>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</si>
  <si>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</si>
  <si>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</si>
  <si>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</si>
  <si>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</si>
  <si>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</si>
  <si>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</si>
  <si>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</si>
  <si>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</si>
  <si>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</si>
  <si>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</si>
  <si>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</si>
  <si>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</si>
  <si>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</si>
  <si>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</si>
  <si>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</si>
  <si>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</si>
  <si>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</si>
  <si>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</si>
  <si>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</si>
  <si>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</si>
  <si>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</si>
  <si>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</si>
  <si>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</si>
  <si>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</si>
  <si>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</si>
  <si>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</si>
  <si>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</si>
  <si>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</si>
  <si>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</si>
  <si>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</si>
  <si>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</si>
  <si>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</si>
  <si>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</si>
  <si>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</si>
  <si>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</si>
  <si>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</si>
  <si>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</si>
  <si>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</si>
  <si>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</si>
  <si>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</si>
  <si>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</si>
  <si>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</si>
  <si>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</si>
  <si>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</si>
  <si>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</si>
  <si>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</si>
  <si>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</si>
  <si>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</si>
  <si>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</si>
  <si>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</si>
  <si>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</si>
  <si>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</si>
  <si>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</si>
  <si>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</si>
  <si>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</si>
  <si>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</si>
  <si>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</si>
  <si>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</si>
  <si>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</si>
  <si>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</si>
  <si>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</si>
  <si>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</si>
  <si>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</si>
  <si>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</si>
  <si>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</si>
  <si>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</si>
  <si>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</si>
  <si>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</si>
  <si>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</si>
  <si>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</si>
  <si>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</si>
  <si>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</si>
  <si>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</si>
  <si>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</si>
  <si>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</si>
  <si>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</si>
  <si>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</si>
  <si>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</si>
  <si>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</si>
  <si>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</si>
  <si>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</si>
  <si>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</si>
  <si>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</si>
  <si>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</si>
  <si>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</si>
  <si>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</si>
  <si>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</si>
  <si>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</si>
  <si>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</si>
  <si>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</si>
  <si>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</si>
  <si>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</si>
  <si>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</si>
  <si>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</si>
  <si>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</si>
  <si>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</si>
  <si>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</si>
  <si>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</si>
  <si>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</si>
  <si>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</si>
  <si>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</si>
  <si>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</si>
  <si>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</si>
  <si>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</si>
  <si>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</si>
  <si>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</si>
  <si>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</si>
  <si>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</si>
  <si>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</si>
  <si>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</si>
  <si>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</si>
  <si>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</si>
  <si>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</si>
  <si>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</si>
  <si>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</si>
  <si>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</si>
  <si>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</si>
  <si>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</si>
  <si>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</si>
  <si>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</si>
  <si>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</si>
  <si>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</si>
  <si>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</si>
  <si>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</si>
  <si>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</si>
  <si>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</si>
  <si>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</si>
  <si>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</si>
  <si>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</si>
  <si>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</si>
  <si>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</si>
  <si>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</si>
  <si>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</si>
  <si>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</si>
  <si>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</si>
  <si>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</si>
  <si>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</si>
  <si>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</si>
  <si>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</si>
  <si>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</si>
  <si>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</si>
  <si>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</si>
  <si>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</si>
  <si>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</si>
  <si>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</si>
  <si>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</si>
  <si>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</si>
  <si>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</si>
  <si>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</si>
  <si>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</si>
  <si>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</si>
  <si>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</si>
  <si>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</si>
  <si>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</si>
  <si>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</si>
  <si>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</si>
  <si>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</si>
  <si>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</si>
  <si>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</si>
  <si>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</si>
  <si>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</si>
  <si>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</si>
  <si>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</si>
  <si>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</si>
  <si>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</si>
  <si>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</si>
  <si>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</si>
  <si>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</si>
  <si>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</si>
  <si>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</si>
  <si>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</si>
  <si>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</si>
  <si>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</si>
  <si>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</si>
  <si>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</si>
  <si>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</si>
  <si>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</si>
  <si>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</si>
  <si>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</si>
  <si>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</si>
  <si>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</si>
  <si>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</si>
  <si>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</si>
  <si>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</si>
  <si>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</si>
  <si>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</si>
  <si>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</si>
  <si>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</si>
  <si>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</si>
  <si>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</si>
  <si>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</si>
  <si>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</si>
  <si>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</si>
  <si>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</si>
  <si>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</si>
  <si>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</si>
  <si>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</si>
  <si>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</si>
  <si>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</si>
  <si>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</si>
  <si>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</si>
  <si>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</si>
  <si>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</si>
  <si>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</si>
  <si>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</si>
  <si>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</si>
  <si>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</si>
  <si>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</si>
  <si>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</si>
  <si>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</si>
  <si>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</si>
  <si>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</si>
  <si>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</si>
  <si>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</si>
  <si>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</si>
  <si>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</si>
  <si>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</si>
  <si>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</si>
  <si>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</si>
  <si>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</si>
  <si>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</si>
  <si>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</si>
  <si>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</si>
  <si>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</si>
  <si>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</si>
  <si>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</si>
  <si>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</si>
  <si>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</si>
  <si>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</si>
  <si>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</si>
  <si>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</si>
  <si>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</si>
  <si>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</si>
  <si>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</si>
  <si>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</si>
  <si>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</si>
  <si>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</si>
  <si>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</si>
  <si>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</si>
  <si>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</si>
  <si>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</si>
  <si>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</si>
  <si>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</si>
  <si>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</si>
  <si>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</si>
  <si>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</si>
  <si>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</si>
  <si>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</si>
  <si>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</si>
  <si>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</si>
  <si>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</si>
  <si>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</si>
  <si>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</si>
  <si>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</si>
  <si>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</si>
  <si>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</si>
  <si>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</si>
  <si>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</si>
  <si>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</si>
  <si>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</si>
  <si>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</si>
  <si>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</si>
  <si>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</si>
  <si>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</si>
  <si>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</si>
  <si>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</si>
  <si>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</si>
  <si>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</si>
  <si>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</si>
  <si>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</si>
  <si>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</si>
  <si>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</si>
  <si>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</si>
  <si>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</si>
  <si>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</si>
  <si>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</si>
  <si>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</si>
  <si>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</si>
  <si>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</si>
  <si>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</si>
  <si>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</si>
  <si>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</si>
  <si>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</si>
  <si>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</si>
  <si>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</si>
  <si>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</si>
  <si>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</si>
  <si>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</si>
  <si>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</si>
  <si>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</si>
  <si>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</si>
  <si>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</si>
  <si>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</si>
  <si>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</si>
  <si>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</si>
  <si>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</si>
  <si>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</si>
  <si>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</si>
  <si>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</si>
  <si>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</si>
  <si>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</si>
  <si>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</si>
  <si>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</si>
  <si>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</si>
  <si>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</si>
  <si>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</si>
  <si>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</si>
  <si>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</si>
  <si>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</si>
  <si>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</si>
  <si>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</si>
  <si>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</si>
  <si>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</si>
  <si>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</si>
  <si>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</si>
  <si>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</si>
  <si>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</si>
  <si>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</si>
  <si>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</si>
  <si>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</si>
  <si>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</si>
  <si>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</si>
  <si>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</si>
  <si>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</si>
  <si>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</si>
  <si>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</si>
  <si>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</si>
  <si>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</si>
  <si>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</si>
  <si>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</si>
  <si>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</si>
  <si>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</si>
  <si>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</si>
  <si>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</si>
  <si>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</si>
  <si>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</si>
  <si>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</si>
  <si>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</si>
  <si>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</si>
  <si>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</si>
  <si>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</si>
  <si>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</si>
  <si>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</si>
  <si>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</si>
  <si>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</si>
  <si>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</si>
  <si>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</si>
  <si>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</si>
  <si>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</si>
  <si>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</si>
  <si>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</si>
  <si>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</si>
  <si>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</si>
  <si>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</si>
  <si>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</si>
  <si>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</si>
  <si>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</si>
  <si>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</si>
  <si>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</si>
  <si>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</si>
  <si>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</si>
  <si>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</si>
  <si>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</si>
  <si>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</si>
  <si>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</si>
  <si>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</si>
  <si>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</si>
  <si>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</si>
  <si>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</si>
  <si>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</si>
  <si>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</si>
  <si>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</si>
  <si>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</si>
  <si>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</si>
  <si>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</si>
  <si>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</si>
  <si>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</si>
  <si>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</si>
  <si>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</si>
  <si>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</si>
  <si>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</si>
  <si>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</si>
  <si>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</si>
  <si>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</si>
  <si>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</si>
  <si>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</si>
  <si>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</si>
  <si>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</si>
  <si>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</si>
  <si>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</si>
  <si>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</si>
  <si>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</si>
  <si>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</si>
  <si>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</si>
  <si>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</si>
  <si>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</si>
  <si>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</si>
  <si>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</si>
  <si>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</si>
  <si>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</si>
  <si>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</si>
  <si>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</si>
  <si>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</si>
  <si>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</si>
  <si>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</si>
  <si>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</si>
  <si>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</si>
  <si>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</si>
  <si>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</si>
  <si>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</si>
  <si>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</si>
  <si>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</si>
  <si>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</si>
  <si>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</si>
  <si>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</si>
  <si>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</si>
  <si>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</si>
  <si>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</si>
  <si>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</si>
  <si>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</si>
  <si>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</si>
  <si>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</si>
  <si>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</si>
  <si>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</si>
  <si>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</si>
  <si>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</si>
  <si>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</si>
  <si>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</si>
  <si>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</si>
  <si>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</si>
  <si>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</si>
  <si>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</si>
  <si>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</si>
  <si>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</si>
  <si>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</si>
  <si>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</si>
  <si>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</si>
  <si>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</si>
  <si>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</si>
  <si>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</si>
  <si>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</si>
  <si>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</si>
  <si>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</si>
  <si>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</si>
  <si>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</si>
  <si>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</si>
  <si>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</si>
  <si>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</si>
  <si>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</si>
  <si>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</si>
  <si>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</si>
  <si>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</si>
  <si>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</si>
  <si>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</si>
  <si>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</si>
  <si>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</si>
  <si>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</si>
  <si>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</si>
  <si>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</si>
  <si>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</si>
  <si>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</si>
  <si>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</si>
  <si>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</si>
  <si>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</si>
  <si>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</si>
  <si>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</si>
  <si>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</si>
  <si>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</si>
  <si>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</si>
  <si>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</si>
  <si>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</si>
  <si>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</si>
  <si>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</si>
  <si>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</si>
  <si>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</si>
  <si>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</si>
  <si>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</si>
  <si>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</si>
  <si>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</si>
  <si>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</si>
  <si>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</si>
  <si>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</si>
  <si>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</si>
  <si>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</si>
  <si>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</si>
  <si>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</si>
  <si>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</si>
  <si>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</si>
  <si>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</si>
  <si>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</si>
  <si>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</si>
  <si>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</si>
  <si>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</si>
  <si>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</si>
  <si>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</si>
  <si>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</si>
  <si>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</si>
  <si>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</si>
  <si>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</si>
  <si>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</si>
  <si>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</si>
  <si>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</si>
  <si>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</si>
  <si>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</si>
  <si>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</si>
  <si>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</si>
  <si>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</si>
  <si>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</si>
  <si>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</si>
  <si>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</si>
  <si>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</si>
  <si>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</si>
  <si>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</si>
  <si>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</si>
  <si>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</si>
  <si>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</si>
  <si>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</si>
  <si>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</si>
  <si>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</si>
  <si>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</si>
  <si>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</si>
  <si>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</si>
  <si>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</si>
  <si>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</si>
  <si>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</si>
  <si>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</si>
  <si>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</si>
  <si>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</si>
  <si>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</si>
  <si>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</si>
  <si>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</si>
  <si>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</si>
  <si>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</si>
  <si>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</si>
  <si>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</si>
  <si>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</si>
  <si>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</si>
  <si>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</si>
  <si>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</si>
  <si>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</si>
  <si>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</si>
  <si>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</si>
  <si>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</si>
  <si>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</si>
  <si>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</si>
  <si>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</si>
  <si>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</si>
  <si>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</si>
  <si>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</si>
  <si>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</si>
  <si>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</si>
  <si>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</si>
  <si>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</si>
  <si>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</si>
  <si>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</si>
  <si>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</si>
  <si>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</si>
  <si>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</si>
  <si>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</si>
  <si>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</si>
  <si>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</si>
  <si>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</si>
  <si>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</si>
  <si>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</si>
  <si>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</si>
  <si>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</si>
  <si>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</si>
  <si>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</si>
  <si>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</si>
  <si>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</si>
  <si>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</si>
  <si>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</si>
  <si>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</si>
  <si>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</si>
  <si>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</si>
  <si>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</si>
  <si>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</si>
  <si>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</si>
  <si>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</si>
  <si>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</si>
  <si>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</si>
  <si>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</si>
  <si>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</si>
  <si>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</si>
  <si>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</si>
  <si>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</si>
  <si>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</si>
  <si>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</si>
  <si>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</si>
  <si>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</si>
  <si>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</si>
  <si>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</si>
  <si>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</si>
  <si>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</si>
  <si>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</si>
  <si>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</si>
  <si>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</si>
  <si>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</si>
  <si>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</si>
  <si>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</si>
  <si>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</si>
  <si>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</si>
  <si>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</si>
  <si>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</si>
  <si>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</si>
  <si>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</si>
  <si>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</si>
  <si>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</si>
  <si>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</si>
  <si>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</si>
  <si>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</si>
  <si>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</si>
  <si>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</si>
  <si>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</si>
  <si>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</si>
  <si>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</si>
  <si>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</si>
  <si>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</si>
  <si>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</si>
  <si>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</si>
  <si>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</si>
  <si>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</si>
  <si>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</si>
  <si>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</si>
  <si>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</si>
  <si>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</si>
  <si>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</si>
  <si>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</si>
  <si>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</si>
  <si>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</si>
  <si>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</si>
  <si>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</si>
  <si>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</si>
  <si>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</si>
  <si>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</si>
  <si>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</si>
  <si>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</si>
  <si>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</si>
  <si>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</si>
  <si>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</si>
  <si>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</si>
  <si>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</si>
  <si>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</si>
  <si>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</si>
  <si>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</si>
  <si>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</si>
  <si>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</si>
  <si>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</si>
  <si>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</si>
  <si>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</si>
  <si>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</si>
  <si>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</si>
  <si>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</si>
  <si>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</si>
  <si>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</si>
  <si>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</si>
  <si>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</si>
  <si>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</si>
  <si>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</si>
  <si>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</si>
  <si>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</si>
  <si>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</si>
  <si>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</si>
  <si>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</si>
  <si>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</si>
  <si>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</si>
  <si>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</si>
  <si>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</si>
  <si>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</si>
  <si>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</si>
  <si>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</si>
  <si>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</si>
  <si>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</si>
  <si>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</si>
  <si>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</si>
  <si>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</si>
  <si>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</si>
  <si>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</si>
  <si>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</si>
  <si>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</si>
  <si>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</si>
  <si>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</si>
  <si>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</si>
  <si>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</si>
  <si>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</si>
  <si>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</si>
  <si>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</si>
  <si>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</si>
  <si>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</si>
  <si>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</si>
  <si>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</si>
  <si>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</si>
  <si>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</si>
  <si>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</si>
  <si>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</si>
  <si>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</si>
  <si>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</si>
  <si>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</si>
  <si>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</si>
  <si>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</si>
  <si>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</si>
  <si>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</si>
  <si>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</si>
  <si>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</si>
  <si>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</si>
  <si>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</si>
  <si>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</si>
  <si>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</si>
  <si>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</si>
  <si>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</si>
  <si>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</si>
  <si>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</si>
  <si>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</si>
  <si>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</si>
  <si>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</si>
  <si>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</si>
  <si>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</si>
  <si>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</si>
  <si>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</si>
  <si>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</si>
  <si>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</si>
  <si>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</si>
  <si>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</si>
  <si>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</si>
  <si>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</si>
  <si>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</si>
  <si>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</si>
  <si>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</si>
  <si>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</si>
  <si>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</si>
  <si>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</si>
  <si>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</si>
  <si>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</si>
  <si>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</si>
  <si>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</si>
  <si>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</si>
  <si>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</si>
  <si>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</si>
  <si>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</si>
  <si>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</si>
  <si>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</si>
  <si>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</si>
  <si>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</si>
  <si>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</si>
  <si>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</si>
  <si>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</si>
  <si>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</si>
  <si>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</si>
  <si>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</si>
  <si>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</si>
  <si>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</si>
  <si>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</si>
  <si>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</si>
  <si>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</si>
  <si>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</si>
  <si>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</si>
  <si>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</si>
  <si>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</si>
  <si>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</si>
  <si>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</si>
  <si>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</si>
  <si>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</si>
  <si>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</si>
  <si>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</si>
  <si>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</si>
  <si>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</si>
  <si>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</si>
  <si>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</si>
  <si>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</si>
  <si>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</si>
  <si>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</si>
  <si>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</si>
  <si>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</si>
  <si>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</si>
  <si>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</si>
  <si>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</si>
  <si>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</si>
  <si>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</si>
  <si>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</si>
  <si>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</si>
  <si>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</si>
  <si>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</si>
  <si>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</si>
  <si>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</si>
  <si>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</si>
  <si>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</si>
  <si>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</si>
  <si>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</si>
  <si>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</si>
  <si>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</si>
  <si>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</si>
  <si>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</si>
  <si>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</si>
  <si>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</si>
  <si>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</si>
  <si>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</si>
  <si>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</si>
  <si>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</si>
  <si>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</si>
  <si>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</si>
  <si>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</si>
  <si>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</si>
  <si>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</si>
  <si>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</si>
  <si>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</si>
  <si>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</si>
  <si>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</si>
  <si>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</si>
  <si>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</si>
  <si>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</si>
  <si>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</si>
  <si>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</si>
  <si>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</si>
  <si>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</si>
  <si>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</si>
  <si>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</si>
  <si>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</si>
  <si>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</si>
  <si>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</si>
  <si>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</si>
  <si>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</si>
  <si>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</si>
  <si>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</si>
  <si>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</si>
  <si>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</si>
  <si>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</si>
  <si>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</si>
  <si>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</si>
  <si>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</si>
  <si>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</si>
  <si>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</si>
  <si>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</si>
  <si>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</si>
  <si>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</si>
  <si>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</si>
  <si>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</si>
  <si>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</si>
  <si>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</si>
  <si>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</si>
  <si>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</si>
  <si>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</si>
  <si>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</si>
  <si>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</si>
  <si>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</si>
  <si>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</si>
  <si>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</si>
  <si>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</si>
  <si>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</si>
  <si>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</si>
  <si>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</si>
  <si>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</si>
  <si>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</si>
  <si>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</si>
  <si>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</si>
  <si>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</si>
  <si>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</si>
  <si>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</si>
  <si>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</si>
  <si>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</si>
  <si>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</si>
  <si>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</si>
  <si>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</si>
  <si>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</si>
  <si>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</si>
  <si>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</si>
  <si>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</si>
  <si>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</si>
  <si>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</si>
  <si>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</si>
  <si>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</si>
  <si>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</si>
  <si>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</si>
  <si>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</si>
  <si>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</si>
  <si>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</si>
  <si>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</si>
  <si>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</si>
  <si>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</si>
  <si>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</si>
  <si>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</si>
  <si>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</si>
  <si>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</si>
  <si>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</si>
  <si>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</si>
  <si>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</si>
  <si>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</si>
  <si>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</si>
  <si>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</si>
  <si>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</si>
  <si>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</si>
  <si>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</si>
  <si>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</si>
  <si>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</si>
  <si>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</si>
  <si>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</si>
  <si>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</si>
  <si>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</si>
  <si>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</si>
  <si>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</si>
  <si>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</si>
  <si>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Successful</t>
  </si>
  <si>
    <t>Failed</t>
  </si>
  <si>
    <t>Median</t>
  </si>
  <si>
    <t>Minimum</t>
  </si>
  <si>
    <t>Maximum</t>
  </si>
  <si>
    <t>Variance</t>
  </si>
  <si>
    <t>Standard Dev</t>
  </si>
  <si>
    <t>Note -In this example, there is a relatively large difference between the Mean and Median, which represents a more skewed distribution</t>
  </si>
  <si>
    <t>This is also shown by the large variance and standard deviation.  In these situations, the Median is more meaningful.</t>
  </si>
  <si>
    <t>This analysis shows that there is a greater variability with successful campaigns than with failed campaigns.</t>
  </si>
  <si>
    <t>This variabiliy does make sense if we notice that the failed campaigns have a lower number of backers, while the successful campaigns have more backers.</t>
  </si>
  <si>
    <t>Successful campaigns have also had the opportunity to continue to gather backers as they reach their goals.  Depending on the size, this would allow for more variance</t>
  </si>
  <si>
    <t>Statistical Analysis of 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</si>
</sst>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9" fontId="1" fillId="0" borderId="0" xfId="0" applyNumberFormat="1" applyFont="1" applyAlignment="1">
      <alignment horizontal="center"/>
    </xf>
    <xf numFmtId="9" fontId="0" fillId="0" borderId="0" xfId="0" applyNumberFormat="1"/>
    <xf numFmtId="14" fontId="0" fillId="0" borderId="0" xfId="0" applyNumberFormat="1"/>
    <xf numFmtId="0" fontId="0" fillId="0" borderId="0" xfId="0" applyAlignment="1">
      <alignment horizontal="center" wrapText="1"/>
    </xf>
    <xf numFmtId="1" fontId="0" fillId="0" borderId="0" xfId="0" applyNumberFormat="1"/>
    <xf numFmtId="164" fontId="0" fillId="0" borderId="0" xfId="0" applyNumberFormat="1"/>
    <xf numFmtId="0" fontId="2" fillId="0" borderId="0" xfId="0" applyFont="1" applyAlignment="1">
      <alignment horizontal="center" wrapText="1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[01_Excel_Homework.xlsx]Pivot_Category_State!PivotTable1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Pivot_Category_State!$B$3:$B$4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Pivot_Category_State!$A$5:$A$14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Pivot_Category_State!$B$5:$B$14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1-4313-9291-C7F8D9664D0E}"/>
            </c:ext>
          </c:extLst>
        </c:ser>
        <c:ser>
          <c:idx val="1"/>
          <c:order val="1"/>
          <c:tx>
            <c:strRef>
              <c:f>Pivot_Category_State!$C$3:$C$4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Pivot_Category_State!$A$5:$A$14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Pivot_Category_State!$C$5:$C$14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1-4313-9291-C7F8D9664D0E}"/>
            </c:ext>
          </c:extLst>
        </c:ser>
        <c:ser>
          <c:idx val="2"/>
          <c:order val="2"/>
          <c:tx>
            <c:strRef>
              <c:f>Pivot_Category_State!$D$3:$D$4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Pivot_Category_State!$A$5:$A$14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Pivot_Category_State!$D$5:$D$14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1-4313-9291-C7F8D9664D0E}"/>
            </c:ext>
          </c:extLst>
        </c:ser>
        <c:ser>
          <c:idx val="3"/>
          <c:order val="3"/>
          <c:tx>
            <c:strRef>
              <c:f>Pivot_Category_State!$E$3:$E$4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Pivot_Category_State!$A$5:$A$14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Pivot_Category_State!$E$5:$E$14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001-4313-9291-C7F8D9664D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12186783"/>
        <c:axId val="968835887"/>
      </c:barChart>
      <c:catAx>
        <c:axId val="1112186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835887"/>
        <c:crosses val="autoZero"/>
        <c:auto val="1"/>
        <c:lblAlgn val="ctr"/>
        <c:lblOffset val="100"/>
        <c:noMultiLvlLbl val="0"/>
      </c:catAx>
      <c:valAx>
        <c:axId val="96883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18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[01_Excel_Homework.xlsx]Pivot_SubCat_State!PivotTable3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Pivot_SubCat_State!$B$4:$B$5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Pivot_SubCat_State!$A$6:$A$47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Pivot_SubCat_State!$B$6:$B$47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C7-4E69-BCA6-E5CE98C5BE99}"/>
            </c:ext>
          </c:extLst>
        </c:ser>
        <c:ser>
          <c:idx val="1"/>
          <c:order val="1"/>
          <c:tx>
            <c:strRef>
              <c:f>Pivot_SubCat_State!$C$4:$C$5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Pivot_SubCat_State!$A$6:$A$47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Pivot_SubCat_State!$C$6:$C$47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C7-4E69-BCA6-E5CE98C5BE99}"/>
            </c:ext>
          </c:extLst>
        </c:ser>
        <c:ser>
          <c:idx val="2"/>
          <c:order val="2"/>
          <c:tx>
            <c:strRef>
              <c:f>Pivot_SubCat_State!$D$4:$D$5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Pivot_SubCat_State!$A$6:$A$47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Pivot_SubCat_State!$D$6:$D$47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C7-4E69-BCA6-E5CE98C5BE99}"/>
            </c:ext>
          </c:extLst>
        </c:ser>
        <c:ser>
          <c:idx val="3"/>
          <c:order val="3"/>
          <c:tx>
            <c:strRef>
              <c:f>Pivot_SubCat_State!$E$4:$E$5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Pivot_SubCat_State!$A$6:$A$47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Pivot_SubCat_State!$E$6:$E$47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0C7-4E69-BCA6-E5CE98C5B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14399679"/>
        <c:axId val="1083679119"/>
      </c:barChart>
      <c:catAx>
        <c:axId val="814399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679119"/>
        <c:crosses val="autoZero"/>
        <c:auto val="1"/>
        <c:lblAlgn val="ctr"/>
        <c:lblOffset val="100"/>
        <c:noMultiLvlLbl val="0"/>
      </c:catAx>
      <c:valAx>
        <c:axId val="108367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399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[01_Excel_Homework.xlsx]Pivot_Date_State!PivotTable4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Pivot_Date_State!$B$4:$B$5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Pivot_Date_State!$A$6:$A$18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Pivot_Date_State!$B$6:$B$18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BE-43E3-B369-E46F7BA9A138}"/>
            </c:ext>
          </c:extLst>
        </c:ser>
        <c:ser>
          <c:idx val="1"/>
          <c:order val="1"/>
          <c:tx>
            <c:strRef>
              <c:f>Pivot_Date_State!$C$4:$C$5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Pivot_Date_State!$A$6:$A$18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Pivot_Date_State!$C$6:$C$18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BE-43E3-B369-E46F7BA9A138}"/>
            </c:ext>
          </c:extLst>
        </c:ser>
        <c:ser>
          <c:idx val="2"/>
          <c:order val="2"/>
          <c:tx>
            <c:strRef>
              <c:f>Pivot_Date_State!$D$4:$D$5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Pivot_Date_State!$A$6:$A$18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Pivot_Date_State!$D$6:$D$18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BE-43E3-B369-E46F7BA9A1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840703"/>
        <c:axId val="597985647"/>
      </c:lineChart>
      <c:catAx>
        <c:axId val="1207840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985647"/>
        <c:crosses val="autoZero"/>
        <c:auto val="1"/>
        <c:lblAlgn val="ctr"/>
        <c:lblOffset val="100"/>
        <c:noMultiLvlLbl val="0"/>
      </c:catAx>
      <c:valAx>
        <c:axId val="59798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840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1F-4D8F-AF11-1B6AEC99A7C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1F-4D8F-AF11-1B6AEC99A7C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1F-4D8F-AF11-1B6AEC99A7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7727471"/>
        <c:axId val="1211508783"/>
      </c:lineChart>
      <c:catAx>
        <c:axId val="133772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1508783"/>
        <c:crosses val="autoZero"/>
        <c:auto val="1"/>
        <c:lblAlgn val="ctr"/>
        <c:lblOffset val="100"/>
        <c:noMultiLvlLbl val="0"/>
      </c:catAx>
      <c:valAx>
        <c:axId val="121150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72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1</xdr:row>
      <xdr:rowOff>119061</xdr:rowOff>
    </xdr:from>
    <xdr:to>
      <xdr:col>28</xdr:col>
      <xdr:colOff>85725</xdr:colOff>
      <xdr:row>29</xdr:row>
      <xdr:rowOff>180974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CDD1D8-BD4D-4332-A3DD-013D56E1BB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76199</xdr:colOff>
      <xdr:row>2</xdr:row>
      <xdr:rowOff>42862</xdr:rowOff>
    </xdr:from>
    <xdr:to>
      <xdr:col>28</xdr:col>
      <xdr:colOff>200025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0E125A-E2BC-462D-8D53-21BE17E667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752474</xdr:colOff>
      <xdr:row>0</xdr:row>
      <xdr:rowOff>166687</xdr:rowOff>
    </xdr:from>
    <xdr:to>
      <xdr:col>16</xdr:col>
      <xdr:colOff>28574</xdr:colOff>
      <xdr:row>18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1246EC-2DE1-4A4C-984A-9DC09085A4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14287</xdr:rowOff>
    </xdr:from>
    <xdr:to>
      <xdr:col>13</xdr:col>
      <xdr:colOff>571499</xdr:colOff>
      <xdr:row>31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CF4024-D62A-46DA-8198-541E412012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y Towle" refreshedDate="44280.583656249997" createdVersion="6" refreshedVersion="6" minRefreshableVersion="3" recordCount="4114" xr:uid="{86580AA4-65F0-47D9-9CC0-F90AA83A5D65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CA"/>
        <s v="GB"/>
        <s v="DK"/>
        <s v="AU"/>
        <s v="NL"/>
        <s v="FR"/>
        <s v="IT"/>
        <s v="NZ"/>
        <s v="SE"/>
        <s v="DE"/>
        <s v="MX"/>
        <s v="CH"/>
        <s v="ES"/>
        <s v="IE"/>
        <s v="NO"/>
        <s v="AT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echnology"/>
        <s v="journalism"/>
        <s v="music"/>
        <s v="publishing"/>
        <s v="food"/>
        <s v="theater"/>
        <s v="games"/>
        <s v="photography"/>
      </sharedItems>
    </cacheField>
    <cacheField name="Sub-Category" numFmtId="0">
      <sharedItems count="41">
        <s v="science fiction"/>
        <s v="web"/>
        <s v="wearables"/>
        <s v="audio"/>
        <s v="world music"/>
        <s v="translations"/>
        <s v="art books"/>
        <s v="food trucks"/>
        <s v="space exploration"/>
        <s v="spaces"/>
        <s v="musical"/>
        <s v="drama"/>
        <s v="animation"/>
        <s v="fiction"/>
        <s v="jazz"/>
        <s v="indie rock"/>
        <s v="video games"/>
        <s v="mobile games"/>
        <s v="nature"/>
        <s v="places"/>
        <s v="faith"/>
        <s v="photobooks"/>
        <s v="gadgets"/>
        <s v="people"/>
        <s v="restaurants"/>
        <s v="makerspaces"/>
        <s v="children's books"/>
        <s v="plays"/>
        <s v="small batch"/>
        <s v="television"/>
        <s v="shorts"/>
        <s v="documentary"/>
        <s v="nonfiction"/>
        <s v="rock"/>
        <s v="metal"/>
        <s v="electronic music"/>
        <s v="radio &amp; podcasts"/>
        <s v="pop"/>
        <s v="hardware"/>
        <s v="tabletop games"/>
        <s v="classical musi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y Towle" refreshedDate="44280.778554050929" createdVersion="6" refreshedVersion="6" minRefreshableVersion="3" recordCount="4114" xr:uid="{4ED97E04-5E11-4E15-93B6-2DF89DABFB42}">
  <cacheSource type="worksheet">
    <worksheetSource ref="A1:T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days" startDate="2009-05-17T03:55:13" endDate="2017-03-15T15:30:07"/>
        <groupItems count="368">
          <s v="&lt;5/17/2009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Months" numFmtId="0" databaseField="0"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1.4285714285714287E-4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3.3333333333333332E-4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2.7454545454545453E-3"/>
    <n v="25.166666666666668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n v="0"/>
    <x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2"/>
    <s v="CAD"/>
    <n v="1486165880"/>
    <n v="1480981880"/>
    <b v="0"/>
    <n v="6"/>
    <b v="0"/>
    <s v="film &amp; video/science fiction"/>
    <n v="0.14000000000000001"/>
    <n v="11.666666666666666"/>
    <x v="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5.5480000000000002E-2"/>
    <n v="106.69230769230769"/>
    <x v="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.375E-2"/>
    <n v="47.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1.8669999999999999E-2"/>
    <n v="311.16666666666669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3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n v="0"/>
    <x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9.5687499999999995E-2"/>
    <n v="94.506172839506178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n v="0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0.13433333333333333"/>
    <n v="80.599999999999994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4"/>
    <s v="DKK"/>
    <n v="1444657593"/>
    <n v="1440337593"/>
    <b v="0"/>
    <n v="0"/>
    <b v="0"/>
    <s v="film &amp; video/science fiction"/>
    <n v="0"/>
    <n v="0"/>
    <x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.1413333333333335E-2"/>
    <n v="81.241379310344826"/>
    <x v="0"/>
    <x v="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"/>
    <n v="50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n v="0"/>
    <x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0.10775"/>
    <n v="46.178571428571431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3.3333333333333335E-3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5"/>
    <s v="AUD"/>
    <n v="1472882100"/>
    <n v="1467941542"/>
    <b v="0"/>
    <n v="0"/>
    <b v="0"/>
    <s v="film &amp; video/science fiction"/>
    <n v="0"/>
    <n v="0"/>
    <x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2"/>
    <s v="CAD"/>
    <n v="1428945472"/>
    <n v="1423765072"/>
    <b v="0"/>
    <n v="37"/>
    <b v="0"/>
    <s v="film &amp; video/science fiction"/>
    <n v="0.27600000000000002"/>
    <n v="55.945945945945944"/>
    <x v="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7.5111111111111115E-2"/>
    <n v="37.555555555555557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5.7499999999999999E-3"/>
    <n v="38.333333333333336"/>
    <x v="0"/>
    <x v="0"/>
  </r>
  <r>
    <n v="147"/>
    <s v="Consumed (Static Air) (Canceled)"/>
    <s v="Film makers catch live footage beyond their wildest dreams."/>
    <n v="7000"/>
    <n v="0"/>
    <x v="0"/>
    <x v="3"/>
    <s v="GBP"/>
    <n v="1420741080"/>
    <n v="1417026340"/>
    <b v="0"/>
    <n v="0"/>
    <b v="0"/>
    <s v="film &amp; video/science fiction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8.0000000000000004E-4"/>
    <n v="20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9.1999999999999998E-3"/>
    <n v="15.333333333333334"/>
    <x v="0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0.23163076923076922"/>
    <n v="449.43283582089555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5"/>
    <s v="AUD"/>
    <n v="1434633191"/>
    <n v="1429449191"/>
    <b v="0"/>
    <n v="5"/>
    <b v="0"/>
    <s v="film &amp; video/science fiction"/>
    <n v="5.5999999999999995E-4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7.8947368421052633E-5"/>
    <n v="15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7.1799999999999998E-3"/>
    <n v="35.9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2.6666666666666668E-2"/>
    <n v="13.333333333333334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6.0000000000000002E-5"/>
    <n v="20.2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2"/>
    <s v="CAD"/>
    <n v="1407034796"/>
    <n v="1401850796"/>
    <b v="0"/>
    <n v="15"/>
    <b v="0"/>
    <s v="film &amp; video/science fiction"/>
    <n v="5.0999999999999997E-2"/>
    <n v="119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2.671118530884808E-3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2.0000000000000002E-5"/>
    <n v="10"/>
    <x v="0"/>
    <x v="0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0.02"/>
    <n v="100"/>
    <x v="1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2"/>
    <s v="CAD"/>
    <n v="1419626139"/>
    <n v="1417034139"/>
    <b v="0"/>
    <n v="6"/>
    <b v="0"/>
    <s v="technology/web"/>
    <n v="1.4E-2"/>
    <n v="23.333333333333332"/>
    <x v="1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n v="0"/>
    <x v="1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3.9334666666666664E-2"/>
    <n v="45.386153846153846"/>
    <x v="1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n v="0"/>
    <x v="1"/>
    <x v="1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2.6200000000000001E-2"/>
    <n v="16.375"/>
    <x v="1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6"/>
    <s v="EUR"/>
    <n v="1432479600"/>
    <n v="1428507409"/>
    <b v="0"/>
    <n v="1"/>
    <b v="0"/>
    <s v="technology/web"/>
    <n v="2E-3"/>
    <n v="10"/>
    <x v="1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n v="0"/>
    <x v="1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9.7400000000000004E-3"/>
    <n v="292.2"/>
    <x v="1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x v="3"/>
    <s v="GBP"/>
    <n v="1448761744"/>
    <n v="1446166144"/>
    <b v="0"/>
    <n v="1"/>
    <b v="0"/>
    <s v="technology/web"/>
    <n v="6.41025641025641E-3"/>
    <n v="5"/>
    <x v="1"/>
    <x v="1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n v="0"/>
    <x v="1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7"/>
    <s v="EUR"/>
    <n v="1453210037"/>
    <n v="1448026037"/>
    <b v="0"/>
    <n v="0"/>
    <b v="0"/>
    <s v="technology/web"/>
    <n v="0"/>
    <n v="0"/>
    <x v="1"/>
    <x v="1"/>
  </r>
  <r>
    <n v="612"/>
    <s v="Web Streaming 2.0 (Canceled)"/>
    <s v="A Fast and Reliable new Web platform to stream videos from Internet"/>
    <n v="10000"/>
    <n v="0"/>
    <x v="0"/>
    <x v="8"/>
    <s v="EUR"/>
    <n v="1472777146"/>
    <n v="1470185146"/>
    <b v="0"/>
    <n v="0"/>
    <b v="0"/>
    <s v="technology/web"/>
    <n v="0"/>
    <n v="0"/>
    <x v="1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0.21363333333333334"/>
    <n v="105.93388429752066"/>
    <x v="1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n v="0"/>
    <x v="1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9"/>
    <s v="NZD"/>
    <n v="1443149759"/>
    <n v="1440557759"/>
    <b v="0"/>
    <n v="0"/>
    <b v="0"/>
    <s v="technology/web"/>
    <n v="0"/>
    <n v="0"/>
    <x v="1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7"/>
    <s v="EUR"/>
    <n v="1488013307"/>
    <n v="1485421307"/>
    <b v="0"/>
    <n v="0"/>
    <b v="0"/>
    <s v="technology/web"/>
    <n v="0"/>
    <n v="0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3"/>
    <s v="GBP"/>
    <n v="1431072843"/>
    <n v="1427184843"/>
    <b v="0"/>
    <n v="3"/>
    <b v="0"/>
    <s v="technology/web"/>
    <n v="0.03"/>
    <n v="20"/>
    <x v="1"/>
    <x v="1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n v="0"/>
    <x v="1"/>
    <x v="1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3.9999999999999998E-7"/>
    <n v="1"/>
    <x v="1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2"/>
    <s v="CAD"/>
    <n v="1408986738"/>
    <n v="1405098738"/>
    <b v="0"/>
    <n v="1"/>
    <b v="0"/>
    <s v="technology/web"/>
    <n v="0.01"/>
    <n v="300"/>
    <x v="1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.044E-2"/>
    <n v="87"/>
    <x v="1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5.6833333333333333E-2"/>
    <n v="37.888888888888886"/>
    <x v="1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5"/>
    <s v="AUD"/>
    <n v="1432771997"/>
    <n v="1430179997"/>
    <b v="0"/>
    <n v="0"/>
    <b v="0"/>
    <s v="technology/web"/>
    <n v="0"/>
    <n v="0"/>
    <x v="1"/>
    <x v="1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n v="0"/>
    <x v="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2"/>
    <s v="CAD"/>
    <n v="1490560177"/>
    <n v="1487971777"/>
    <b v="0"/>
    <n v="0"/>
    <b v="0"/>
    <s v="technology/web"/>
    <n v="0"/>
    <n v="0"/>
    <x v="1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0.17380000000000001"/>
    <n v="111.41025641025641"/>
    <x v="1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0"/>
    <s v="SEK"/>
    <n v="1457996400"/>
    <n v="1452842511"/>
    <b v="0"/>
    <n v="1"/>
    <b v="0"/>
    <s v="technology/web"/>
    <n v="2.0000000000000001E-4"/>
    <n v="90"/>
    <x v="1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n v="0"/>
    <x v="1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5"/>
    <s v="AUD"/>
    <n v="1463239108"/>
    <n v="1460647108"/>
    <b v="0"/>
    <n v="3"/>
    <b v="0"/>
    <s v="technology/web"/>
    <n v="1.75E-3"/>
    <n v="116.66666666666667"/>
    <x v="1"/>
    <x v="1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8.3340278356529708E-4"/>
    <n v="10"/>
    <x v="1"/>
    <x v="1"/>
  </r>
  <r>
    <n v="631"/>
    <s v="Brevity: A Powerful Online Publishing Software! (Canceled)"/>
    <s v="A Powerful Multimedia-Rich Software that aims at making online publishing very simple."/>
    <n v="50000"/>
    <n v="690"/>
    <x v="0"/>
    <x v="2"/>
    <s v="CAD"/>
    <n v="1464460329"/>
    <n v="1461954729"/>
    <b v="0"/>
    <n v="9"/>
    <b v="0"/>
    <s v="technology/web"/>
    <n v="1.38E-2"/>
    <n v="76.666666666666671"/>
    <x v="1"/>
    <x v="1"/>
  </r>
  <r>
    <n v="632"/>
    <s v="UniWherse.com - Bring students future (Canceled)"/>
    <s v="Our goal is to create a system, students can find universities that best match their interests."/>
    <n v="20000"/>
    <n v="0"/>
    <x v="0"/>
    <x v="6"/>
    <s v="EUR"/>
    <n v="1448470165"/>
    <n v="1445874565"/>
    <b v="0"/>
    <n v="0"/>
    <b v="0"/>
    <s v="technology/web"/>
    <n v="0"/>
    <n v="0"/>
    <x v="1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0.1245"/>
    <n v="49.8"/>
    <x v="1"/>
    <x v="1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2.0000000000000001E-4"/>
    <n v="1"/>
    <x v="1"/>
    <x v="1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8.0000000000000007E-5"/>
    <n v="2"/>
    <x v="1"/>
    <x v="1"/>
  </r>
  <r>
    <n v="636"/>
    <s v="Keto Advice (Canceled)"/>
    <s v="With no central location for keto knowledge, keto advice will be a community run knowledge base."/>
    <n v="2000"/>
    <n v="4"/>
    <x v="0"/>
    <x v="3"/>
    <s v="GBP"/>
    <n v="1433587620"/>
    <n v="1430996150"/>
    <b v="0"/>
    <n v="1"/>
    <b v="0"/>
    <s v="technology/web"/>
    <n v="2E-3"/>
    <n v="4"/>
    <x v="1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3"/>
    <s v="GBP"/>
    <n v="1488063840"/>
    <n v="1485558318"/>
    <b v="0"/>
    <n v="0"/>
    <b v="0"/>
    <s v="technology/web"/>
    <n v="0"/>
    <n v="0"/>
    <x v="1"/>
    <x v="1"/>
  </r>
  <r>
    <n v="638"/>
    <s v="W (Canceled)"/>
    <s v="O0"/>
    <n v="200000"/>
    <n v="18"/>
    <x v="0"/>
    <x v="11"/>
    <s v="EUR"/>
    <n v="1490447662"/>
    <n v="1485267262"/>
    <b v="0"/>
    <n v="6"/>
    <b v="0"/>
    <s v="technology/web"/>
    <n v="9.0000000000000006E-5"/>
    <n v="3"/>
    <x v="1"/>
    <x v="1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9.9999999999999995E-7"/>
    <n v="1"/>
    <x v="1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.2157147647256063E-2"/>
    <n v="3304"/>
    <x v="1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3"/>
    <s v="GBP"/>
    <n v="1485796613"/>
    <n v="1481908613"/>
    <b v="0"/>
    <n v="4"/>
    <b v="0"/>
    <s v="technology/wearables"/>
    <n v="1.04"/>
    <n v="1300"/>
    <x v="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0.29602960296029601"/>
    <n v="134.54545454545453"/>
    <x v="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7"/>
    <s v="EUR"/>
    <n v="1489680061"/>
    <n v="1487091661"/>
    <b v="0"/>
    <n v="15"/>
    <b v="0"/>
    <s v="technology/wearables"/>
    <n v="0.16055"/>
    <n v="214.06666666666666"/>
    <x v="1"/>
    <x v="2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0.82208000000000003"/>
    <n v="216.33684210526314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0.75051000000000001"/>
    <n v="932.31055900621118"/>
    <x v="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5.8500000000000003E-2"/>
    <n v="29.25"/>
    <x v="1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0.44319999999999998"/>
    <n v="174.94736842105263"/>
    <x v="1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2.6737967914438501E-3"/>
    <n v="250"/>
    <x v="1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0.1313"/>
    <n v="65"/>
    <x v="1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1.9088937093275488E-3"/>
    <n v="55"/>
    <x v="1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3.7499999999999999E-3"/>
    <n v="75"/>
    <x v="1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.35021"/>
    <n v="1389.3561935483872"/>
    <x v="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0.34527999999999998"/>
    <n v="95.911111111111111"/>
    <x v="1"/>
    <x v="2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0.30599999999999999"/>
    <n v="191.25"/>
    <x v="1"/>
    <x v="2"/>
  </r>
  <r>
    <n v="1015"/>
    <s v="SKIN - Wearable music remote control for your mobile phone"/>
    <s v="SKIN - The wearable music remote control which makes your fitness lifestyle a bit easier"/>
    <n v="9000"/>
    <n v="240"/>
    <x v="0"/>
    <x v="13"/>
    <s v="CHF"/>
    <n v="1448489095"/>
    <n v="1445893495"/>
    <b v="0"/>
    <n v="6"/>
    <b v="0"/>
    <s v="technology/wearables"/>
    <n v="2.6666666666666668E-2"/>
    <n v="40"/>
    <x v="1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2.8420000000000001E-2"/>
    <n v="74.78947368421052"/>
    <x v="1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0.22878799999999999"/>
    <n v="161.11830985915492"/>
    <x v="1"/>
    <x v="2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.1050000000000001E-2"/>
    <n v="88.714285714285708"/>
    <x v="1"/>
    <x v="2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0.47333333333333333"/>
    <n v="53.25"/>
    <x v="1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2.9411764705882353E-3"/>
    <n v="250"/>
    <x v="2"/>
    <x v="3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n v="0"/>
    <x v="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1.5384615384615385E-2"/>
    <n v="10"/>
    <x v="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8.5370000000000001E-2"/>
    <n v="29.236301369863014"/>
    <x v="2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8.571428571428571E-4"/>
    <n v="3"/>
    <x v="2"/>
    <x v="3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2.6599999999999999E-2"/>
    <n v="33.25"/>
    <x v="2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11"/>
    <s v="EUR"/>
    <n v="1451161560"/>
    <n v="1447273560"/>
    <b v="0"/>
    <n v="0"/>
    <b v="0"/>
    <s v="journalism/audio"/>
    <n v="0"/>
    <n v="0"/>
    <x v="2"/>
    <x v="3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5.0000000000000001E-4"/>
    <n v="1"/>
    <x v="2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.4133333333333333E-2"/>
    <n v="53"/>
    <x v="2"/>
    <x v="3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n v="0"/>
    <x v="2"/>
    <x v="3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n v="0"/>
    <x v="2"/>
    <x v="3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n v="0"/>
    <x v="2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n v="0"/>
    <x v="2"/>
    <x v="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0.01"/>
    <n v="15"/>
    <x v="2"/>
    <x v="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n v="0"/>
    <x v="2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n v="0"/>
    <x v="2"/>
    <x v="3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n v="0"/>
    <x v="2"/>
    <x v="3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n v="0"/>
    <x v="2"/>
    <x v="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n v="0"/>
    <x v="2"/>
    <x v="3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n v="0"/>
    <x v="2"/>
    <x v="3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0.01"/>
    <n v="50"/>
    <x v="2"/>
    <x v="3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n v="0"/>
    <x v="2"/>
    <x v="3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0.95477386934673369"/>
    <n v="47.5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n v="0"/>
    <x v="2"/>
    <x v="3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.0666666666666669E-2"/>
    <n v="58.888888888888886"/>
    <x v="3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.3999999999999997E-2"/>
    <n v="44"/>
    <x v="3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3.8739999999999997E-2"/>
    <n v="48.424999999999997"/>
    <x v="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n v="0"/>
    <x v="3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0.29299999999999998"/>
    <n v="61.041666666666664"/>
    <x v="3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9.0909090909090905E-3"/>
    <n v="25"/>
    <x v="3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n v="0"/>
    <x v="3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n v="0"/>
    <x v="3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8.0000000000000002E-3"/>
    <n v="40"/>
    <x v="3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0.11600000000000001"/>
    <n v="19.333333333333332"/>
    <x v="3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3"/>
    <s v="GBP"/>
    <n v="1422903342"/>
    <n v="1420311342"/>
    <b v="0"/>
    <n v="0"/>
    <b v="0"/>
    <s v="music/world music"/>
    <n v="0"/>
    <n v="0"/>
    <x v="3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2.787363950092912E-2"/>
    <n v="35"/>
    <x v="3"/>
    <x v="4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n v="0"/>
    <x v="3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n v="0"/>
    <x v="3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0.17799999999999999"/>
    <n v="59.333333333333336"/>
    <x v="3"/>
    <x v="4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n v="0"/>
    <x v="3"/>
    <x v="4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.0124999999999999E-2"/>
    <n v="30.125"/>
    <x v="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0.50739999999999996"/>
    <n v="74.617647058823536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5.4884742041712408E-3"/>
    <n v="5"/>
    <x v="3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0.14091666666666666"/>
    <n v="44.5"/>
    <x v="3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3"/>
    <s v="GBP"/>
    <n v="1489376405"/>
    <n v="1484196005"/>
    <b v="0"/>
    <n v="104"/>
    <b v="0"/>
    <s v="technology/wearables"/>
    <n v="0.39627499999999999"/>
    <n v="152.41346153846155"/>
    <x v="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0.25976666666666665"/>
    <n v="90.616279069767444"/>
    <x v="1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0.65246363636363636"/>
    <n v="201.60393258426967"/>
    <x v="1"/>
    <x v="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0.11514000000000001"/>
    <n v="127.93333333333334"/>
    <x v="1"/>
    <x v="2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0.11360000000000001"/>
    <n v="29.894736842105264"/>
    <x v="1"/>
    <x v="2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.1199130434782609"/>
    <n v="367.97142857142859"/>
    <x v="1"/>
    <x v="2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0.155"/>
    <n v="129.16666666666666"/>
    <x v="1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0.32028000000000001"/>
    <n v="800.7"/>
    <x v="1"/>
    <x v="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6.0869565217391303E-3"/>
    <n v="28"/>
    <x v="1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0.31114999999999998"/>
    <n v="102.01639344262296"/>
    <x v="1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.1266666666666666E-2"/>
    <n v="184.36363636363637"/>
    <x v="1"/>
    <x v="2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0.40404000000000001"/>
    <n v="162.91935483870967"/>
    <x v="1"/>
    <x v="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1.3333333333333333E-5"/>
    <n v="1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4"/>
    <s v="DKK"/>
    <n v="1469109600"/>
    <n v="1464586746"/>
    <b v="0"/>
    <n v="19"/>
    <b v="0"/>
    <s v="technology/wearables"/>
    <n v="5.7334999999999997E-2"/>
    <n v="603.52631578947364"/>
    <x v="1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0.15325"/>
    <n v="45.407407407407405"/>
    <x v="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3"/>
    <s v="GBP"/>
    <n v="1405094400"/>
    <n v="1403810965"/>
    <b v="0"/>
    <n v="9"/>
    <b v="0"/>
    <s v="technology/wearables"/>
    <n v="0.15103448275862069"/>
    <n v="97.333333333333329"/>
    <x v="1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6"/>
    <s v="EUR"/>
    <n v="1483138800"/>
    <n v="1480610046"/>
    <b v="0"/>
    <n v="3"/>
    <b v="0"/>
    <s v="technology/wearables"/>
    <n v="5.0299999999999997E-3"/>
    <n v="167.66666666666666"/>
    <x v="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0"/>
    <s v="SEK"/>
    <n v="1482515937"/>
    <n v="1479923937"/>
    <b v="0"/>
    <n v="7"/>
    <b v="0"/>
    <s v="technology/wearables"/>
    <n v="1.3028138528138528E-2"/>
    <n v="859.85714285714289"/>
    <x v="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3"/>
    <s v="GBP"/>
    <n v="1432223125"/>
    <n v="1429631125"/>
    <b v="0"/>
    <n v="4"/>
    <b v="0"/>
    <s v="technology/wearables"/>
    <n v="3.0285714285714286E-3"/>
    <n v="26.5"/>
    <x v="1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8.8800000000000004E-2"/>
    <n v="30.272727272727273"/>
    <x v="1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9.8400000000000001E-2"/>
    <n v="54.666666666666664"/>
    <x v="1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.4299999999999999E-2"/>
    <n v="60.75"/>
    <x v="1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.1299999999999999E-2"/>
    <n v="102.72727272727273"/>
    <x v="1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3.5520833333333335E-2"/>
    <n v="41.585365853658537"/>
    <x v="1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.3306666666666667E-2"/>
    <n v="116.53333333333333"/>
    <x v="1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8.1600000000000006E-3"/>
    <n v="45.333333333333336"/>
    <x v="1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0.22494285714285714"/>
    <n v="157.46"/>
    <x v="1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.3668E-2"/>
    <n v="100.5"/>
    <x v="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3"/>
    <s v="CHF"/>
    <n v="1485480408"/>
    <n v="1482888408"/>
    <b v="0"/>
    <n v="0"/>
    <b v="0"/>
    <s v="technology/wearables"/>
    <n v="0"/>
    <n v="0"/>
    <x v="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5"/>
    <s v="AUD"/>
    <n v="1405478025"/>
    <n v="1402886025"/>
    <b v="0"/>
    <n v="0"/>
    <b v="0"/>
    <s v="technology/wearables"/>
    <n v="0"/>
    <n v="0"/>
    <x v="1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0.10754135338345865"/>
    <n v="51.822463768115945"/>
    <x v="1"/>
    <x v="2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0.1976"/>
    <n v="308.75"/>
    <x v="1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0.84946999999999995"/>
    <n v="379.22767857142856"/>
    <x v="1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0.49381999999999998"/>
    <n v="176.36428571428573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.3033333333333331E-2"/>
    <n v="66.066666666666663"/>
    <x v="1"/>
    <x v="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6.6339999999999996E-2"/>
    <n v="89.648648648648646"/>
    <x v="1"/>
    <x v="2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n v="0"/>
    <x v="1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3"/>
    <s v="GBP"/>
    <n v="1475333917"/>
    <n v="1472569117"/>
    <b v="0"/>
    <n v="46"/>
    <b v="0"/>
    <s v="technology/wearables"/>
    <n v="0.7036"/>
    <n v="382.39130434782606"/>
    <x v="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2E-3"/>
    <n v="100"/>
    <x v="1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.02298"/>
    <n v="158.35603715170279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1.0554089709762533E-4"/>
    <n v="1"/>
    <x v="4"/>
    <x v="5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n v="0"/>
    <x v="4"/>
    <x v="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7"/>
    <s v="EUR"/>
    <n v="1492270947"/>
    <n v="1488386547"/>
    <b v="0"/>
    <n v="0"/>
    <b v="0"/>
    <s v="publishing/translations"/>
    <n v="0"/>
    <n v="0"/>
    <x v="4"/>
    <x v="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14"/>
    <s v="EUR"/>
    <n v="1461535140"/>
    <n v="1459716480"/>
    <b v="0"/>
    <n v="1"/>
    <b v="0"/>
    <s v="publishing/translations"/>
    <n v="8.5714285714285719E-3"/>
    <n v="15"/>
    <x v="4"/>
    <x v="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0.105"/>
    <n v="225"/>
    <x v="4"/>
    <x v="5"/>
  </r>
  <r>
    <n v="1456"/>
    <s v="Sometimes you don't need love (Canceled)"/>
    <s v="English Version of my auto-published novel"/>
    <n v="5000"/>
    <n v="145"/>
    <x v="0"/>
    <x v="8"/>
    <s v="EUR"/>
    <n v="1483459365"/>
    <n v="1480867365"/>
    <b v="0"/>
    <n v="3"/>
    <b v="0"/>
    <s v="publishing/translations"/>
    <n v="2.9000000000000001E-2"/>
    <n v="48.333333333333336"/>
    <x v="4"/>
    <x v="5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n v="0"/>
    <x v="4"/>
    <x v="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n v="0"/>
    <x v="4"/>
    <x v="5"/>
  </r>
  <r>
    <n v="1459"/>
    <s v="Like all the others (Canceled)"/>
    <s v="What if you suddenly found out, that your life wasnÂ´t the life you thought you had? What if you were like all the others!"/>
    <n v="37000"/>
    <n v="0"/>
    <x v="0"/>
    <x v="4"/>
    <s v="DKK"/>
    <n v="1449077100"/>
    <n v="1446612896"/>
    <b v="0"/>
    <n v="0"/>
    <b v="0"/>
    <s v="publishing/translations"/>
    <n v="0"/>
    <n v="0"/>
    <x v="4"/>
    <x v="5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n v="0"/>
    <x v="4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6.7000000000000002E-3"/>
    <n v="67"/>
    <x v="4"/>
    <x v="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n v="0"/>
    <x v="4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3"/>
    <s v="GBP"/>
    <n v="1394815751"/>
    <n v="1389635351"/>
    <b v="0"/>
    <n v="2"/>
    <b v="0"/>
    <s v="publishing/art books"/>
    <n v="1.4166666666666666E-2"/>
    <n v="42.5"/>
    <x v="4"/>
    <x v="6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1E-3"/>
    <n v="10"/>
    <x v="4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2.5000000000000001E-2"/>
    <n v="100"/>
    <x v="4"/>
    <x v="6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0.21249999999999999"/>
    <n v="108.05084745762711"/>
    <x v="4"/>
    <x v="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.1176470588235294E-2"/>
    <n v="26.923076923076923"/>
    <x v="4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0.13639999999999999"/>
    <n v="155"/>
    <x v="4"/>
    <x v="6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n v="0"/>
    <x v="4"/>
    <x v="6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0.41399999999999998"/>
    <n v="47.769230769230766"/>
    <x v="4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3"/>
    <s v="GBP"/>
    <n v="1434738483"/>
    <n v="1432146483"/>
    <b v="0"/>
    <n v="4"/>
    <b v="0"/>
    <s v="publishing/art books"/>
    <n v="6.6115702479338841E-3"/>
    <n v="20"/>
    <x v="4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3"/>
    <s v="GBP"/>
    <n v="1456703940"/>
    <n v="1454546859"/>
    <b v="0"/>
    <n v="3"/>
    <b v="0"/>
    <s v="publishing/art books"/>
    <n v="0.05"/>
    <n v="41.666666666666664"/>
    <x v="4"/>
    <x v="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2"/>
    <s v="CAD"/>
    <n v="1491019140"/>
    <n v="1487548802"/>
    <b v="0"/>
    <n v="3"/>
    <b v="0"/>
    <s v="publishing/art books"/>
    <n v="2.4777777777777777E-2"/>
    <n v="74.333333333333329"/>
    <x v="4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.0599999999999999E-2"/>
    <n v="84.333333333333329"/>
    <x v="4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0.2291"/>
    <n v="65.457142857142856"/>
    <x v="4"/>
    <x v="6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0.13"/>
    <n v="65"/>
    <x v="4"/>
    <x v="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5.4999999999999997E-3"/>
    <n v="27.5"/>
    <x v="4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0.10806536636794939"/>
    <n v="51.25"/>
    <x v="4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8.4008400840084006E-3"/>
    <n v="14"/>
    <x v="4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n v="0"/>
    <x v="4"/>
    <x v="6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n v="0"/>
    <x v="1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n v="0"/>
    <x v="1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0.03"/>
    <n v="300"/>
    <x v="1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2"/>
    <s v="CAD"/>
    <n v="1466789269"/>
    <n v="1464197269"/>
    <b v="0"/>
    <n v="1"/>
    <b v="0"/>
    <s v="technology/web"/>
    <n v="1E-3"/>
    <n v="1"/>
    <x v="1"/>
    <x v="1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n v="0"/>
    <x v="1"/>
    <x v="1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6.4999999999999997E-4"/>
    <n v="13"/>
    <x v="1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1.4999999999999999E-2"/>
    <n v="15"/>
    <x v="1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3.8571428571428572E-3"/>
    <n v="54"/>
    <x v="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0"/>
    <s v="SEK"/>
    <n v="1439318228"/>
    <n v="1436812628"/>
    <b v="0"/>
    <n v="0"/>
    <b v="0"/>
    <s v="technology/web"/>
    <n v="0"/>
    <n v="0"/>
    <x v="1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5"/>
    <s v="EUR"/>
    <n v="1483474370"/>
    <n v="1480882370"/>
    <b v="0"/>
    <n v="0"/>
    <b v="0"/>
    <s v="technology/web"/>
    <n v="0"/>
    <n v="0"/>
    <x v="1"/>
    <x v="1"/>
  </r>
  <r>
    <n v="2351"/>
    <s v="NZ Auction site.  No listing or success fees. Only $2 p/m"/>
    <s v="Donate $30 or more and receive a free selfie stick."/>
    <n v="18900"/>
    <n v="108"/>
    <x v="0"/>
    <x v="9"/>
    <s v="NZD"/>
    <n v="1430360739"/>
    <n v="1427768739"/>
    <b v="0"/>
    <n v="7"/>
    <b v="0"/>
    <s v="technology/web"/>
    <n v="5.7142857142857143E-3"/>
    <n v="15.428571428571429"/>
    <x v="1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n v="0"/>
    <x v="1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n v="0"/>
    <x v="1"/>
    <x v="1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7.1428571428571429E-4"/>
    <n v="25"/>
    <x v="1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x v="5"/>
    <s v="AUD"/>
    <n v="1430604136"/>
    <n v="1428012136"/>
    <b v="0"/>
    <n v="2"/>
    <b v="0"/>
    <s v="technology/web"/>
    <n v="6.875E-3"/>
    <n v="27.5"/>
    <x v="1"/>
    <x v="1"/>
  </r>
  <r>
    <n v="2356"/>
    <s v="HardstyleUnited.com (Canceled)"/>
    <s v="HardstyleUnited.com The Global Hardstyle community. Your Hardstyle community."/>
    <n v="10000"/>
    <n v="0"/>
    <x v="0"/>
    <x v="6"/>
    <s v="EUR"/>
    <n v="1433530104"/>
    <n v="1430938104"/>
    <b v="0"/>
    <n v="0"/>
    <b v="0"/>
    <s v="technology/web"/>
    <n v="0"/>
    <n v="0"/>
    <x v="1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x v="3"/>
    <s v="GBP"/>
    <n v="1445093578"/>
    <n v="1442501578"/>
    <b v="0"/>
    <n v="0"/>
    <b v="0"/>
    <s v="technology/web"/>
    <n v="0"/>
    <n v="0"/>
    <x v="1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3"/>
    <s v="GBP"/>
    <n v="1422664740"/>
    <n v="1417818036"/>
    <b v="0"/>
    <n v="0"/>
    <b v="0"/>
    <s v="technology/web"/>
    <n v="0"/>
    <n v="0"/>
    <x v="1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0.14680000000000001"/>
    <n v="367"/>
    <x v="1"/>
    <x v="1"/>
  </r>
  <r>
    <n v="2360"/>
    <s v="Bee Bay Microjobs (Canceled)"/>
    <s v="Welcome to Bee Bay Canada, your commission free microjobs website.  Sell at any price and keep 100% of what you earn!"/>
    <n v="5000"/>
    <n v="2"/>
    <x v="0"/>
    <x v="2"/>
    <s v="CAD"/>
    <n v="1454864280"/>
    <n v="1452272280"/>
    <b v="0"/>
    <n v="1"/>
    <b v="0"/>
    <s v="technology/web"/>
    <n v="4.0000000000000002E-4"/>
    <n v="2"/>
    <x v="1"/>
    <x v="1"/>
  </r>
  <r>
    <n v="2361"/>
    <s v="Lemme Grab it (Canceled)"/>
    <s v="A website for email/sms alerts of your personal selection, comparison of prices,consolidated database, best deals around for clothing."/>
    <n v="200"/>
    <n v="0"/>
    <x v="0"/>
    <x v="2"/>
    <s v="CAD"/>
    <n v="1462053600"/>
    <n v="1459975008"/>
    <b v="0"/>
    <n v="0"/>
    <b v="0"/>
    <s v="technology/web"/>
    <n v="0"/>
    <n v="0"/>
    <x v="1"/>
    <x v="1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0.2857142857142857"/>
    <n v="60"/>
    <x v="1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n v="0"/>
    <x v="1"/>
    <x v="1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n v="0"/>
    <x v="1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8"/>
    <s v="EUR"/>
    <n v="1453071600"/>
    <n v="1449596425"/>
    <b v="0"/>
    <n v="0"/>
    <b v="0"/>
    <s v="technology/web"/>
    <n v="0"/>
    <n v="0"/>
    <x v="1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3"/>
    <s v="GBP"/>
    <n v="1445431533"/>
    <n v="1442839533"/>
    <b v="0"/>
    <n v="27"/>
    <b v="0"/>
    <s v="technology/web"/>
    <n v="0.1052"/>
    <n v="97.407407407407405"/>
    <x v="1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.34E-2"/>
    <n v="47.857142857142854"/>
    <x v="1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2.5000000000000001E-3"/>
    <n v="50"/>
    <x v="1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n v="0"/>
    <x v="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3.2799999999999999E-3"/>
    <n v="20.5"/>
    <x v="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n v="0"/>
    <x v="1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5"/>
    <s v="AUD"/>
    <n v="1429839571"/>
    <n v="1427247571"/>
    <b v="0"/>
    <n v="6"/>
    <b v="0"/>
    <s v="technology/web"/>
    <n v="3.272727272727273E-2"/>
    <n v="30"/>
    <x v="1"/>
    <x v="1"/>
  </r>
  <r>
    <n v="2373"/>
    <s v="Cykelauktion.com (Canceled)"/>
    <s v="We want to create a safe marketplace for buying and selling bicycles."/>
    <n v="850000"/>
    <n v="50"/>
    <x v="0"/>
    <x v="10"/>
    <s v="SEK"/>
    <n v="1440863624"/>
    <n v="1438271624"/>
    <b v="0"/>
    <n v="1"/>
    <b v="0"/>
    <s v="technology/web"/>
    <n v="5.8823529411764708E-5"/>
    <n v="50"/>
    <x v="1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4.5454545454545455E-4"/>
    <n v="10"/>
    <x v="1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n v="0"/>
    <x v="1"/>
    <x v="1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0.10877666666666666"/>
    <n v="81.582499999999996"/>
    <x v="1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2"/>
    <s v="CAD"/>
    <n v="1480110783"/>
    <n v="1477515183"/>
    <b v="0"/>
    <n v="0"/>
    <b v="0"/>
    <s v="technology/web"/>
    <n v="0"/>
    <n v="0"/>
    <x v="1"/>
    <x v="1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n v="0"/>
    <x v="1"/>
    <x v="1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n v="0"/>
    <x v="1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3.6666666666666666E-3"/>
    <n v="18.333333333333332"/>
    <x v="1"/>
    <x v="1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1.8193398957730169E-2"/>
    <n v="224.42857142857142"/>
    <x v="1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2.5000000000000001E-2"/>
    <n v="37.5"/>
    <x v="1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9"/>
    <s v="NZD"/>
    <n v="1424568107"/>
    <n v="1421976107"/>
    <b v="0"/>
    <n v="3"/>
    <b v="0"/>
    <s v="technology/web"/>
    <n v="4.3499999999999997E-2"/>
    <n v="145"/>
    <x v="1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8.0000000000000002E-3"/>
    <n v="1"/>
    <x v="1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.2123076923076924E-2"/>
    <n v="112.57142857142857"/>
    <x v="1"/>
    <x v="1"/>
  </r>
  <r>
    <n v="2386"/>
    <s v="Realjobmatch.com (Canceled)"/>
    <s v="Realjobmatch is not just a job search site but a matching site , matching the right jobseekers with the best jobs."/>
    <n v="30000"/>
    <n v="0"/>
    <x v="0"/>
    <x v="2"/>
    <s v="CAD"/>
    <n v="1420920424"/>
    <n v="1415736424"/>
    <b v="0"/>
    <n v="0"/>
    <b v="0"/>
    <s v="technology/web"/>
    <n v="0"/>
    <n v="0"/>
    <x v="1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6.8399999999999997E-3"/>
    <n v="342"/>
    <x v="1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.2513513513513513E-2"/>
    <n v="57.875"/>
    <x v="1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7"/>
    <s v="EUR"/>
    <n v="1437861540"/>
    <n v="1435160452"/>
    <b v="0"/>
    <n v="1"/>
    <b v="0"/>
    <s v="technology/web"/>
    <n v="1.8749999999999999E-3"/>
    <n v="30"/>
    <x v="1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5"/>
    <s v="AUD"/>
    <n v="1420352264"/>
    <n v="1416896264"/>
    <b v="0"/>
    <n v="0"/>
    <b v="0"/>
    <s v="technology/web"/>
    <n v="0"/>
    <n v="0"/>
    <x v="1"/>
    <x v="1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1.25E-3"/>
    <n v="25"/>
    <x v="1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n v="0"/>
    <x v="1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5.0000000000000001E-4"/>
    <n v="50"/>
    <x v="1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5"/>
    <s v="EUR"/>
    <n v="1424940093"/>
    <n v="1422348093"/>
    <b v="0"/>
    <n v="2"/>
    <b v="0"/>
    <s v="technology/web"/>
    <n v="5.9999999999999995E-4"/>
    <n v="1.5"/>
    <x v="1"/>
    <x v="1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n v="0"/>
    <x v="1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3"/>
    <s v="CHF"/>
    <n v="1444940558"/>
    <n v="1442348558"/>
    <b v="0"/>
    <n v="1"/>
    <b v="0"/>
    <s v="technology/web"/>
    <n v="2E-3"/>
    <n v="10"/>
    <x v="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n v="0"/>
    <x v="1"/>
    <x v="1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n v="0"/>
    <x v="1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0"/>
    <s v="SEK"/>
    <n v="1418934506"/>
    <n v="1415910506"/>
    <b v="0"/>
    <n v="0"/>
    <b v="0"/>
    <s v="technology/web"/>
    <n v="0"/>
    <n v="0"/>
    <x v="1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5"/>
    <s v="AUD"/>
    <n v="1460615164"/>
    <n v="1458023164"/>
    <b v="0"/>
    <n v="0"/>
    <b v="0"/>
    <s v="technology/web"/>
    <n v="0"/>
    <n v="0"/>
    <x v="1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2"/>
    <s v="CAD"/>
    <n v="1444740089"/>
    <n v="1442148089"/>
    <b v="0"/>
    <n v="0"/>
    <b v="0"/>
    <s v="food/food trucks"/>
    <n v="0"/>
    <n v="0"/>
    <x v="5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11"/>
    <s v="EUR"/>
    <n v="1476189339"/>
    <n v="1471005339"/>
    <b v="0"/>
    <n v="3"/>
    <b v="0"/>
    <s v="food/food trucks"/>
    <n v="7.4999999999999997E-3"/>
    <n v="25"/>
    <x v="5"/>
    <x v="7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n v="0"/>
    <x v="5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2"/>
    <s v="CAD"/>
    <n v="1406854699"/>
    <n v="1404262699"/>
    <b v="0"/>
    <n v="0"/>
    <b v="0"/>
    <s v="food/food trucks"/>
    <n v="0"/>
    <n v="0"/>
    <x v="5"/>
    <x v="7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0.01"/>
    <n v="100"/>
    <x v="5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n v="0"/>
    <x v="5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2.6666666666666666E-3"/>
    <n v="60"/>
    <x v="5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3"/>
    <s v="GBP"/>
    <n v="1472745594"/>
    <n v="1470153594"/>
    <b v="0"/>
    <n v="1"/>
    <b v="0"/>
    <s v="food/food trucks"/>
    <n v="5.0000000000000001E-3"/>
    <n v="50"/>
    <x v="5"/>
    <x v="7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.2307692307692306E-2"/>
    <n v="72.5"/>
    <x v="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8.4285714285714294E-3"/>
    <n v="29.5"/>
    <x v="5"/>
    <x v="7"/>
  </r>
  <r>
    <n v="2571"/>
    <s v="Coco Bowls (Canceled)"/>
    <s v="Perth locals who dream of opening a health food van, and serving treats that not only taste amazing but also benefit your body."/>
    <n v="100000"/>
    <n v="250"/>
    <x v="0"/>
    <x v="5"/>
    <s v="AUD"/>
    <n v="1463645521"/>
    <n v="1458461521"/>
    <b v="0"/>
    <n v="4"/>
    <b v="0"/>
    <s v="food/food trucks"/>
    <n v="2.5000000000000001E-3"/>
    <n v="62.5"/>
    <x v="5"/>
    <x v="7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n v="0"/>
    <x v="5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n v="0"/>
    <x v="5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n v="0"/>
    <x v="5"/>
    <x v="7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n v="0"/>
    <x v="5"/>
    <x v="7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n v="0"/>
    <x v="5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n v="0"/>
    <x v="5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n v="0"/>
    <x v="5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1.3849999999999999E-3"/>
    <n v="23.083333333333332"/>
    <x v="5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6.0000000000000001E-3"/>
    <n v="25.5"/>
    <x v="5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0.33559730999999998"/>
    <n v="223.58248500999335"/>
    <x v="1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.053E-2"/>
    <n v="39.480769230769234"/>
    <x v="1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5"/>
    <s v="AUD"/>
    <n v="1415481203"/>
    <n v="1412885603"/>
    <b v="1"/>
    <n v="23"/>
    <b v="0"/>
    <s v="technology/space exploration"/>
    <n v="0.105"/>
    <n v="91.304347826086953"/>
    <x v="1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.4172839999999999E-2"/>
    <n v="78.666205607476627"/>
    <x v="1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2"/>
    <s v="CAD"/>
    <n v="1439533019"/>
    <n v="1436941019"/>
    <b v="0"/>
    <n v="3"/>
    <b v="0"/>
    <s v="technology/space exploration"/>
    <n v="1.44E-2"/>
    <n v="12"/>
    <x v="1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8.8333333333333337E-3"/>
    <n v="17.666666666666668"/>
    <x v="1"/>
    <x v="8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9.9200000000000004E-4"/>
    <n v="41.333333333333336"/>
    <x v="1"/>
    <x v="8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5.966666666666667E-3"/>
    <n v="71.599999999999994"/>
    <x v="1"/>
    <x v="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1.8689285714285714E-2"/>
    <n v="307.8235294117647"/>
    <x v="1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5"/>
    <s v="AUD"/>
    <n v="1418183325"/>
    <n v="1415591325"/>
    <b v="0"/>
    <n v="11"/>
    <b v="0"/>
    <s v="technology/space exploration"/>
    <n v="8.8500000000000002E-3"/>
    <n v="80.454545454545453"/>
    <x v="1"/>
    <x v="8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0.1152156862745098"/>
    <n v="83.942857142857136"/>
    <x v="1"/>
    <x v="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5.1000000000000004E-4"/>
    <n v="8.5"/>
    <x v="1"/>
    <x v="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0.21033333333333334"/>
    <n v="73.372093023255815"/>
    <x v="1"/>
    <x v="8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0.11436666666666667"/>
    <n v="112.86184210526316"/>
    <x v="1"/>
    <x v="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0.18737933333333334"/>
    <n v="95.277627118644077"/>
    <x v="1"/>
    <x v="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9.2857142857142856E-4"/>
    <n v="22.75"/>
    <x v="1"/>
    <x v="8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2.720408163265306E-2"/>
    <n v="133.30000000000001"/>
    <x v="1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9.5E-4"/>
    <n v="3.8"/>
    <x v="1"/>
    <x v="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.1919999999999999E-2"/>
    <n v="18.896551724137932"/>
    <x v="6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.0250000000000002E-2"/>
    <n v="200.625"/>
    <x v="6"/>
    <x v="9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1.5125E-3"/>
    <n v="201.66666666666666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n v="0"/>
    <x v="6"/>
    <x v="9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0.59583333333333333"/>
    <n v="65"/>
    <x v="6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0.16734177215189874"/>
    <n v="66.099999999999994"/>
    <x v="6"/>
    <x v="9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1.8666666666666668E-2"/>
    <n v="93.333333333333329"/>
    <x v="6"/>
    <x v="9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3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n v="0"/>
    <x v="6"/>
    <x v="9"/>
  </r>
  <r>
    <n v="3121"/>
    <s v="Ant Farm Theatre Project (Canceled)"/>
    <s v="I going to build a theatre for a local ant farm so that Ants can put on their theatre productions."/>
    <n v="1500"/>
    <n v="10"/>
    <x v="0"/>
    <x v="2"/>
    <s v="CAD"/>
    <n v="1411748335"/>
    <n v="1406564335"/>
    <b v="0"/>
    <n v="1"/>
    <b v="0"/>
    <s v="theater/spaces"/>
    <n v="6.6666666666666671E-3"/>
    <n v="10"/>
    <x v="6"/>
    <x v="9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0.58291457286432158"/>
    <n v="58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0.68153600000000003"/>
    <n v="244.80459770114942"/>
    <x v="6"/>
    <x v="9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3.2499999999999997E-5"/>
    <n v="6.5"/>
    <x v="6"/>
    <x v="9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n v="0"/>
    <x v="6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.1599999999999998E-2"/>
    <n v="61.176470588235297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n v="0"/>
    <x v="6"/>
    <x v="9"/>
  </r>
  <r>
    <n v="3868"/>
    <s v="1000 words (Canceled)"/>
    <s v="New collection of music by Scott Evan Davis!"/>
    <n v="5000"/>
    <n v="10"/>
    <x v="0"/>
    <x v="3"/>
    <s v="GBP"/>
    <n v="1410191405"/>
    <n v="1408031405"/>
    <b v="0"/>
    <n v="1"/>
    <b v="0"/>
    <s v="theater/musical"/>
    <n v="2E-3"/>
    <n v="10"/>
    <x v="6"/>
    <x v="10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.44748684310884E-2"/>
    <n v="30.133333333333333"/>
    <x v="6"/>
    <x v="1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0.15"/>
    <n v="150"/>
    <x v="6"/>
    <x v="10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2.6666666666666668E-2"/>
    <n v="13.333333333333334"/>
    <x v="6"/>
    <x v="10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n v="0"/>
    <x v="6"/>
    <x v="1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n v="0"/>
    <x v="6"/>
    <x v="1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9"/>
    <s v="NZD"/>
    <n v="1422061200"/>
    <n v="1420244622"/>
    <b v="0"/>
    <n v="0"/>
    <b v="0"/>
    <s v="theater/musical"/>
    <n v="0"/>
    <n v="0"/>
    <x v="6"/>
    <x v="1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4"/>
    <s v="DKK"/>
    <n v="1472896800"/>
    <n v="1472804365"/>
    <b v="0"/>
    <n v="0"/>
    <b v="0"/>
    <s v="theater/musical"/>
    <n v="0"/>
    <n v="0"/>
    <x v="6"/>
    <x v="1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3"/>
    <s v="GBP"/>
    <n v="1454425128"/>
    <n v="1451833128"/>
    <b v="0"/>
    <n v="46"/>
    <b v="0"/>
    <s v="theater/musical"/>
    <n v="0.52794871794871789"/>
    <n v="44.760869565217391"/>
    <x v="6"/>
    <x v="1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4.9639999999999997E-2"/>
    <n v="88.642857142857139"/>
    <x v="6"/>
    <x v="1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5.5555555555555556E-4"/>
    <n v="10"/>
    <x v="6"/>
    <x v="10"/>
  </r>
  <r>
    <n v="3879"/>
    <s v="Theatre 'Portable' Royal (Canceled)"/>
    <s v="Theatre â€˜Portableâ€™ Royal is a portable, fully working, 40 seater theatre which will tour the UK and beyond!"/>
    <n v="15000"/>
    <n v="0"/>
    <x v="0"/>
    <x v="3"/>
    <s v="GBP"/>
    <n v="1422218396"/>
    <n v="1419626396"/>
    <b v="0"/>
    <n v="0"/>
    <b v="0"/>
    <s v="theater/musical"/>
    <n v="0"/>
    <n v="0"/>
    <x v="6"/>
    <x v="1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3"/>
    <s v="GBP"/>
    <n v="1406761200"/>
    <n v="1403724820"/>
    <b v="0"/>
    <n v="17"/>
    <b v="0"/>
    <s v="theater/musical"/>
    <n v="0.13066666666666665"/>
    <n v="57.647058823529413"/>
    <x v="6"/>
    <x v="10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0.05"/>
    <n v="25"/>
    <x v="6"/>
    <x v="1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5"/>
    <s v="AUD"/>
    <n v="1454281380"/>
    <n v="1451950570"/>
    <b v="0"/>
    <n v="0"/>
    <b v="0"/>
    <s v="theater/musical"/>
    <n v="0"/>
    <n v="0"/>
    <x v="6"/>
    <x v="1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3"/>
    <s v="GBP"/>
    <n v="1409668069"/>
    <n v="1407076069"/>
    <b v="0"/>
    <n v="0"/>
    <b v="0"/>
    <s v="theater/musical"/>
    <n v="0"/>
    <n v="0"/>
    <x v="6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n v="0"/>
    <x v="6"/>
    <x v="1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n v="0"/>
    <x v="6"/>
    <x v="10"/>
  </r>
  <r>
    <n v="3886"/>
    <s v="a (Canceled)"/>
    <n v="1"/>
    <n v="10000"/>
    <n v="0"/>
    <x v="0"/>
    <x v="5"/>
    <s v="AUD"/>
    <n v="1418275702"/>
    <n v="1415683702"/>
    <b v="0"/>
    <n v="0"/>
    <b v="0"/>
    <s v="theater/musical"/>
    <n v="0"/>
    <n v="0"/>
    <x v="6"/>
    <x v="1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1.7500000000000002E-2"/>
    <n v="17.5"/>
    <x v="6"/>
    <x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n v="0"/>
    <x v="0"/>
    <x v="1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1E-4"/>
    <n v="5"/>
    <x v="0"/>
    <x v="11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0.15535714285714286"/>
    <n v="43.5"/>
    <x v="0"/>
    <x v="1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n v="0"/>
    <x v="0"/>
    <x v="11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5.3333333333333332E-3"/>
    <n v="91.428571428571431"/>
    <x v="0"/>
    <x v="11"/>
  </r>
  <r>
    <n v="165"/>
    <s v="NET"/>
    <s v="A teacher. A boy. The beach and a heatwave that drove them all insane."/>
    <n v="17000"/>
    <n v="0"/>
    <x v="1"/>
    <x v="3"/>
    <s v="GBP"/>
    <n v="1452613724"/>
    <n v="1450021724"/>
    <b v="0"/>
    <n v="0"/>
    <b v="0"/>
    <s v="film &amp; video/drama"/>
    <n v="0"/>
    <n v="0"/>
    <x v="0"/>
    <x v="11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0.6"/>
    <n v="3000"/>
    <x v="0"/>
    <x v="1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1E-4"/>
    <n v="5.5"/>
    <x v="0"/>
    <x v="11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.0625000000000001E-2"/>
    <n v="108.33333333333333"/>
    <x v="0"/>
    <x v="11"/>
  </r>
  <r>
    <n v="169"/>
    <s v="Family"/>
    <s v="Family is a short film about a father and son and two brothers who were separated by the Korean war and finally reunite after 60 years."/>
    <n v="2500"/>
    <n v="560"/>
    <x v="1"/>
    <x v="3"/>
    <s v="GBP"/>
    <n v="1413634059"/>
    <n v="1411042059"/>
    <b v="0"/>
    <n v="10"/>
    <b v="0"/>
    <s v="film &amp; video/drama"/>
    <n v="0.224"/>
    <n v="56"/>
    <x v="0"/>
    <x v="11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.2500000000000001E-2"/>
    <n v="32.5"/>
    <x v="0"/>
    <x v="1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2.0000000000000002E-5"/>
    <n v="1"/>
    <x v="0"/>
    <x v="1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n v="0"/>
    <x v="0"/>
    <x v="11"/>
  </r>
  <r>
    <n v="173"/>
    <s v="7 Sins"/>
    <s v="This is a film inspired by Quentin Tarantino, I want to make a film thats entertaining yet gritty. 7 Sins is in pre-production."/>
    <n v="1110"/>
    <n v="0"/>
    <x v="1"/>
    <x v="3"/>
    <s v="GBP"/>
    <n v="1425131108"/>
    <n v="1422539108"/>
    <b v="0"/>
    <n v="0"/>
    <b v="0"/>
    <s v="film &amp; video/drama"/>
    <n v="0"/>
    <n v="0"/>
    <x v="0"/>
    <x v="11"/>
  </r>
  <r>
    <n v="174"/>
    <s v="I Am Forgotten"/>
    <s v="An international short film project. It is about loneliness, wich is caused by the current compulsion to check your Facebook every day."/>
    <n v="6000"/>
    <n v="0"/>
    <x v="1"/>
    <x v="6"/>
    <s v="EUR"/>
    <n v="1431108776"/>
    <n v="1425924776"/>
    <b v="0"/>
    <n v="0"/>
    <b v="0"/>
    <s v="film &amp; video/drama"/>
    <n v="0"/>
    <n v="0"/>
    <x v="0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3"/>
    <s v="GBP"/>
    <n v="1409337611"/>
    <n v="1407177611"/>
    <b v="0"/>
    <n v="26"/>
    <b v="0"/>
    <s v="film &amp; video/drama"/>
    <n v="6.4850000000000005E-2"/>
    <n v="49.884615384615387"/>
    <x v="0"/>
    <x v="1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n v="0"/>
    <x v="0"/>
    <x v="11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0.4"/>
    <n v="25.714285714285715"/>
    <x v="0"/>
    <x v="11"/>
  </r>
  <r>
    <n v="178"/>
    <s v="El viaje de LucÃ­a"/>
    <s v="El viaje de LucÃ­a es un largometraje de ficciÃ³n con temÃ¡tica sobre el cÃ¡ncer infantil."/>
    <n v="500000"/>
    <n v="0"/>
    <x v="1"/>
    <x v="14"/>
    <s v="EUR"/>
    <n v="1448582145"/>
    <n v="1445986545"/>
    <b v="0"/>
    <n v="0"/>
    <b v="0"/>
    <s v="film &amp; video/drama"/>
    <n v="0"/>
    <n v="0"/>
    <x v="0"/>
    <x v="11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0.2"/>
    <n v="100"/>
    <x v="0"/>
    <x v="11"/>
  </r>
  <r>
    <n v="180"/>
    <s v="The Rest of Us Mini-Series"/>
    <s v="The Rest of Us follows a survivor of an outbreak that nearly destroyed the earth as he travels to find some form of humanity."/>
    <n v="1200"/>
    <n v="401"/>
    <x v="1"/>
    <x v="3"/>
    <s v="GBP"/>
    <n v="1428951600"/>
    <n v="1425512843"/>
    <b v="0"/>
    <n v="13"/>
    <b v="0"/>
    <s v="film &amp; video/drama"/>
    <n v="0.33416666666666667"/>
    <n v="30.846153846153847"/>
    <x v="0"/>
    <x v="11"/>
  </r>
  <r>
    <n v="181"/>
    <s v="Immemorial"/>
    <s v="Christina has been suffering with flash backs and some very disturbing nightmares and realises that it is more than just nightmares."/>
    <n v="3423"/>
    <n v="722"/>
    <x v="1"/>
    <x v="3"/>
    <s v="GBP"/>
    <n v="1434995295"/>
    <n v="1432403295"/>
    <b v="0"/>
    <n v="4"/>
    <b v="0"/>
    <s v="film &amp; video/drama"/>
    <n v="0.21092608822670172"/>
    <n v="180.5"/>
    <x v="0"/>
    <x v="1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n v="0"/>
    <x v="0"/>
    <x v="11"/>
  </r>
  <r>
    <n v="183"/>
    <s v="Three Little Words"/>
    <s v="Don't kill me until I meet my Dad"/>
    <n v="12500"/>
    <n v="4482"/>
    <x v="1"/>
    <x v="3"/>
    <s v="GBP"/>
    <n v="1417033610"/>
    <n v="1414438010"/>
    <b v="0"/>
    <n v="12"/>
    <b v="0"/>
    <s v="film &amp; video/drama"/>
    <n v="0.35855999999999999"/>
    <n v="373.5"/>
    <x v="0"/>
    <x v="1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2"/>
    <s v="CAD"/>
    <n v="1409543940"/>
    <n v="1404586762"/>
    <b v="0"/>
    <n v="2"/>
    <b v="0"/>
    <s v="film &amp; video/drama"/>
    <n v="3.4000000000000002E-2"/>
    <n v="25.5"/>
    <x v="0"/>
    <x v="11"/>
  </r>
  <r>
    <n v="185"/>
    <s v="BLANK Short Movie"/>
    <s v="Love has no boundaries!"/>
    <n v="40000"/>
    <n v="2200"/>
    <x v="1"/>
    <x v="16"/>
    <s v="NOK"/>
    <n v="1471557139"/>
    <n v="1468965139"/>
    <b v="0"/>
    <n v="10"/>
    <b v="0"/>
    <s v="film &amp; video/drama"/>
    <n v="5.5E-2"/>
    <n v="220"/>
    <x v="0"/>
    <x v="1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n v="0"/>
    <x v="0"/>
    <x v="1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0.16"/>
    <n v="160"/>
    <x v="0"/>
    <x v="1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n v="0"/>
    <x v="0"/>
    <x v="1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6.8999999999999997E-4"/>
    <n v="69"/>
    <x v="0"/>
    <x v="1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4.1666666666666666E-3"/>
    <n v="50"/>
    <x v="0"/>
    <x v="11"/>
  </r>
  <r>
    <n v="191"/>
    <s v="Trillion: Feature Film"/>
    <s v="A young boy passionate about Astronomy and Chemistry tracks down an astroid that scientists said would never hit earth."/>
    <n v="5000"/>
    <n v="250"/>
    <x v="1"/>
    <x v="5"/>
    <s v="AUD"/>
    <n v="1443782138"/>
    <n v="1440326138"/>
    <b v="0"/>
    <n v="3"/>
    <b v="0"/>
    <s v="film &amp; video/drama"/>
    <n v="0.05"/>
    <n v="83.333333333333329"/>
    <x v="0"/>
    <x v="1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1.7E-5"/>
    <n v="5.666666666666667"/>
    <x v="0"/>
    <x v="1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3"/>
    <s v="GBP"/>
    <n v="1417217166"/>
    <n v="1412029566"/>
    <b v="0"/>
    <n v="0"/>
    <b v="0"/>
    <s v="film &amp; video/drama"/>
    <n v="0"/>
    <n v="0"/>
    <x v="0"/>
    <x v="11"/>
  </r>
  <r>
    <n v="194"/>
    <s v="Desperation Short Film"/>
    <s v="Northern Irish Original Short Film based on the desperation of love and survival and taking a risk that may change everything."/>
    <n v="2500"/>
    <n v="3"/>
    <x v="1"/>
    <x v="3"/>
    <s v="GBP"/>
    <n v="1457308531"/>
    <n v="1452124531"/>
    <b v="0"/>
    <n v="3"/>
    <b v="0"/>
    <s v="film &amp; video/drama"/>
    <n v="1.1999999999999999E-3"/>
    <n v="1"/>
    <x v="0"/>
    <x v="1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n v="0"/>
    <x v="0"/>
    <x v="11"/>
  </r>
  <r>
    <n v="196"/>
    <s v="Thunder Under Control"/>
    <s v="A moving short film about a retired female boxer who develops a relationship with a young journalist who idolises her"/>
    <n v="3500"/>
    <n v="1465"/>
    <x v="1"/>
    <x v="3"/>
    <s v="GBP"/>
    <n v="1444510800"/>
    <n v="1442062898"/>
    <b v="0"/>
    <n v="19"/>
    <b v="0"/>
    <s v="film &amp; video/drama"/>
    <n v="0.41857142857142859"/>
    <n v="77.10526315789474"/>
    <x v="0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3"/>
    <s v="GBP"/>
    <n v="1487365200"/>
    <n v="1483734100"/>
    <b v="0"/>
    <n v="8"/>
    <b v="0"/>
    <s v="film &amp; video/drama"/>
    <n v="0.1048"/>
    <n v="32.75"/>
    <x v="0"/>
    <x v="1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.116E-2"/>
    <n v="46.5"/>
    <x v="0"/>
    <x v="1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n v="0"/>
    <x v="0"/>
    <x v="11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0.26192500000000002"/>
    <n v="87.308333333333337"/>
    <x v="0"/>
    <x v="11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0.58461538461538465"/>
    <n v="54.285714285714285"/>
    <x v="0"/>
    <x v="1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n v="0"/>
    <x v="0"/>
    <x v="11"/>
  </r>
  <r>
    <n v="203"/>
    <s v="TheM"/>
    <s v="We are aiming to make a Web Series based on Youth Culture and the misrepresentation of socially stereotyped people."/>
    <n v="2500"/>
    <n v="746"/>
    <x v="1"/>
    <x v="3"/>
    <s v="GBP"/>
    <n v="1422562864"/>
    <n v="1417378864"/>
    <b v="0"/>
    <n v="8"/>
    <b v="0"/>
    <s v="film &amp; video/drama"/>
    <n v="0.2984"/>
    <n v="93.25"/>
    <x v="0"/>
    <x v="1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5"/>
    <s v="AUD"/>
    <n v="1470319203"/>
    <n v="1467727203"/>
    <b v="0"/>
    <n v="1293"/>
    <b v="0"/>
    <s v="film &amp; video/drama"/>
    <n v="0.50721666666666665"/>
    <n v="117.68368136117556"/>
    <x v="0"/>
    <x v="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0.16250000000000001"/>
    <n v="76.470588235294116"/>
    <x v="0"/>
    <x v="1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n v="0"/>
    <x v="0"/>
    <x v="11"/>
  </r>
  <r>
    <n v="207"/>
    <s v="M39 - Action film / Drama"/>
    <s v="To avoid bankruptcy, Vincent, a passionate young entrepreneur embarks  on an illicit affair in order to save his dream business."/>
    <n v="14000"/>
    <n v="2130"/>
    <x v="1"/>
    <x v="2"/>
    <s v="CAD"/>
    <n v="1420346638"/>
    <n v="1417754638"/>
    <b v="0"/>
    <n v="13"/>
    <b v="0"/>
    <s v="film &amp; video/drama"/>
    <n v="0.15214285714285714"/>
    <n v="163.84615384615384"/>
    <x v="0"/>
    <x v="11"/>
  </r>
  <r>
    <n v="208"/>
    <s v="OLIVIA"/>
    <s v="A young woman's journey from Africa to Australia where she finds heaven on earth, love and tragedy. Within her tragedy she saves lives."/>
    <n v="50000"/>
    <n v="0"/>
    <x v="1"/>
    <x v="5"/>
    <s v="AUD"/>
    <n v="1418719967"/>
    <n v="1416127967"/>
    <b v="0"/>
    <n v="0"/>
    <b v="0"/>
    <s v="film &amp; video/drama"/>
    <n v="0"/>
    <n v="0"/>
    <x v="0"/>
    <x v="1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n v="0"/>
    <x v="0"/>
    <x v="11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0.2525"/>
    <n v="91.818181818181813"/>
    <x v="0"/>
    <x v="1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0.44600000000000001"/>
    <n v="185.83333333333334"/>
    <x v="0"/>
    <x v="1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1.5873015873015873E-4"/>
    <n v="1"/>
    <x v="0"/>
    <x v="1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4.0000000000000002E-4"/>
    <n v="20"/>
    <x v="0"/>
    <x v="1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8.0000000000000007E-5"/>
    <n v="1"/>
    <x v="0"/>
    <x v="11"/>
  </r>
  <r>
    <n v="215"/>
    <s v="Invisible Scars"/>
    <s v="A short drama based on a true events. Story of a British Soldier who comes back home suffering from Post Traumatic Stress Disorder."/>
    <n v="4400"/>
    <n v="10"/>
    <x v="1"/>
    <x v="3"/>
    <s v="GBP"/>
    <n v="1455753540"/>
    <n v="1452058282"/>
    <b v="0"/>
    <n v="1"/>
    <b v="0"/>
    <s v="film &amp; video/drama"/>
    <n v="2.2727272727272726E-3"/>
    <n v="10"/>
    <x v="0"/>
    <x v="1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0.55698440000000005"/>
    <n v="331.53833333333336"/>
    <x v="0"/>
    <x v="11"/>
  </r>
  <r>
    <n v="217"/>
    <s v="Bitch"/>
    <s v="A roadmovie by paw"/>
    <n v="100000"/>
    <n v="11943"/>
    <x v="1"/>
    <x v="10"/>
    <s v="SEK"/>
    <n v="1419780149"/>
    <n v="1417101749"/>
    <b v="0"/>
    <n v="38"/>
    <b v="0"/>
    <s v="film &amp; video/drama"/>
    <n v="0.11942999999999999"/>
    <n v="314.28947368421052"/>
    <x v="0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0.02"/>
    <n v="100"/>
    <x v="0"/>
    <x v="11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0.17630000000000001"/>
    <n v="115.98684210526316"/>
    <x v="0"/>
    <x v="1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7.1999999999999998E-3"/>
    <n v="120"/>
    <x v="0"/>
    <x v="1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n v="0"/>
    <x v="0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0.13"/>
    <n v="65"/>
    <x v="0"/>
    <x v="1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n v="0"/>
    <x v="0"/>
    <x v="1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5"/>
    <s v="AUD"/>
    <n v="1436506726"/>
    <n v="1431322726"/>
    <b v="0"/>
    <n v="0"/>
    <b v="0"/>
    <s v="film &amp; video/drama"/>
    <n v="0"/>
    <n v="0"/>
    <x v="0"/>
    <x v="1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n v="0"/>
    <x v="0"/>
    <x v="11"/>
  </r>
  <r>
    <n v="226"/>
    <s v="MAGGIE Film"/>
    <s v="A TRUE STORY OF DOMESTIC VILOLENCE THAT SEEKS TO OFFER THE VIEWER OUTLEST OF SUPPORT."/>
    <n v="29000"/>
    <n v="250"/>
    <x v="1"/>
    <x v="3"/>
    <s v="GBP"/>
    <n v="1433064540"/>
    <n v="1428854344"/>
    <b v="0"/>
    <n v="2"/>
    <b v="0"/>
    <s v="film &amp; video/drama"/>
    <n v="8.6206896551724137E-3"/>
    <n v="125"/>
    <x v="0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n v="0"/>
    <x v="0"/>
    <x v="11"/>
  </r>
  <r>
    <n v="228"/>
    <s v="Facets of a Geek life"/>
    <s v="I am making a film from one one of my books called facets of a Geek life."/>
    <n v="8000"/>
    <n v="0"/>
    <x v="1"/>
    <x v="3"/>
    <s v="GBP"/>
    <n v="1433176105"/>
    <n v="1427992105"/>
    <b v="0"/>
    <n v="0"/>
    <b v="0"/>
    <s v="film &amp; video/drama"/>
    <n v="0"/>
    <n v="0"/>
    <x v="0"/>
    <x v="11"/>
  </r>
  <r>
    <n v="229"/>
    <s v="The Perfect Plan"/>
    <s v="I teenage girl that wants to go around the system. She does all she can to cheat and finds herself in a bad position when she messesup"/>
    <n v="3000"/>
    <n v="0"/>
    <x v="1"/>
    <x v="11"/>
    <s v="EUR"/>
    <n v="1455402297"/>
    <n v="1452810297"/>
    <b v="0"/>
    <n v="0"/>
    <b v="0"/>
    <s v="film &amp; video/drama"/>
    <n v="0"/>
    <n v="0"/>
    <x v="0"/>
    <x v="1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4.0000000000000001E-3"/>
    <n v="30"/>
    <x v="0"/>
    <x v="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n v="0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1"/>
    <x v="3"/>
    <s v="GBP"/>
    <n v="1425066546"/>
    <n v="1422474546"/>
    <b v="0"/>
    <n v="7"/>
    <b v="0"/>
    <s v="film &amp; video/drama"/>
    <n v="2.75E-2"/>
    <n v="15.714285714285714"/>
    <x v="0"/>
    <x v="1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n v="0"/>
    <x v="0"/>
    <x v="1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0.40100000000000002"/>
    <n v="80.2"/>
    <x v="0"/>
    <x v="1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n v="0"/>
    <x v="0"/>
    <x v="1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n v="0"/>
    <x v="0"/>
    <x v="1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3.3333333333333335E-3"/>
    <n v="50"/>
    <x v="0"/>
    <x v="1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n v="0"/>
    <x v="0"/>
    <x v="11"/>
  </r>
  <r>
    <n v="239"/>
    <s v="Filthy - Short Film"/>
    <s v="Lovers Clint and Eli convey their conflicting perspectives of guilt and remorse while in the desolate Australian bush."/>
    <n v="1000"/>
    <n v="250"/>
    <x v="1"/>
    <x v="5"/>
    <s v="AUD"/>
    <n v="1446984000"/>
    <n v="1445308730"/>
    <b v="0"/>
    <n v="5"/>
    <b v="0"/>
    <s v="film &amp; video/drama"/>
    <n v="0.25"/>
    <n v="50"/>
    <x v="0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4.3939393939393936E-3"/>
    <n v="4.833333333333333"/>
    <x v="0"/>
    <x v="12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.0066666666666667E-2"/>
    <n v="50.166666666666664"/>
    <x v="0"/>
    <x v="1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.0749999999999999E-2"/>
    <n v="35.833333333333336"/>
    <x v="0"/>
    <x v="1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7.6499999999999997E-3"/>
    <n v="11.76923076923077"/>
    <x v="0"/>
    <x v="12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6.7966666666666675E-2"/>
    <n v="40.78"/>
    <x v="0"/>
    <x v="1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1.2E-4"/>
    <n v="3"/>
    <x v="0"/>
    <x v="1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.3299999999999999E-2"/>
    <n v="16.625"/>
    <x v="0"/>
    <x v="1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n v="0"/>
    <x v="0"/>
    <x v="12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5.6333333333333332E-2"/>
    <n v="52"/>
    <x v="0"/>
    <x v="1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n v="0"/>
    <x v="0"/>
    <x v="1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.4E-2"/>
    <n v="4.8"/>
    <x v="0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1"/>
    <x v="3"/>
    <s v="GBP"/>
    <n v="1467752083"/>
    <n v="1465160083"/>
    <b v="0"/>
    <n v="8"/>
    <b v="0"/>
    <s v="film &amp; video/animation"/>
    <n v="0.13833333333333334"/>
    <n v="51.875"/>
    <x v="0"/>
    <x v="12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9.5000000000000001E-2"/>
    <n v="71.25"/>
    <x v="0"/>
    <x v="1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n v="0"/>
    <x v="0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0.05"/>
    <n v="62.5"/>
    <x v="0"/>
    <x v="1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2.7272727272727273E-5"/>
    <n v="1"/>
    <x v="0"/>
    <x v="1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n v="0"/>
    <x v="0"/>
    <x v="1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2"/>
    <s v="CAD"/>
    <n v="1475912326"/>
    <n v="1470728326"/>
    <b v="0"/>
    <n v="0"/>
    <b v="0"/>
    <s v="film &amp; video/animation"/>
    <n v="0"/>
    <n v="0"/>
    <x v="0"/>
    <x v="12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.3799999999999994E-2"/>
    <n v="170.54545454545453"/>
    <x v="0"/>
    <x v="1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n v="0"/>
    <x v="0"/>
    <x v="1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1E-3"/>
    <n v="5"/>
    <x v="0"/>
    <x v="12"/>
  </r>
  <r>
    <n v="441"/>
    <s v="Wolf Squad Lego Stop Motion"/>
    <s v="A group of specialist clones called Wolf Squad are the only clones left after order 66 and are searching the galaxy for survivors!"/>
    <n v="400"/>
    <n v="0"/>
    <x v="1"/>
    <x v="3"/>
    <s v="GBP"/>
    <n v="1383418996"/>
    <n v="1380826996"/>
    <b v="0"/>
    <n v="0"/>
    <b v="0"/>
    <s v="film &amp; video/animation"/>
    <n v="0"/>
    <n v="0"/>
    <x v="0"/>
    <x v="12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0.39358823529411763"/>
    <n v="393.58823529411762"/>
    <x v="0"/>
    <x v="12"/>
  </r>
  <r>
    <n v="443"/>
    <s v="Bad Teddy Studios"/>
    <s v="We love cartoons!! We want to make more but it costs money to so. Be apart of your daily dose of WTF!?! Pledge now!!"/>
    <n v="10000"/>
    <n v="10"/>
    <x v="1"/>
    <x v="2"/>
    <s v="CAD"/>
    <n v="1391991701"/>
    <n v="1389399701"/>
    <b v="0"/>
    <n v="2"/>
    <b v="0"/>
    <s v="film &amp; video/animation"/>
    <n v="1E-3"/>
    <n v="5"/>
    <x v="0"/>
    <x v="1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0.05"/>
    <n v="50"/>
    <x v="0"/>
    <x v="1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3.3333333333333335E-5"/>
    <n v="1"/>
    <x v="0"/>
    <x v="1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.2952380952380949E-2"/>
    <n v="47.875"/>
    <x v="0"/>
    <x v="1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3"/>
    <s v="GBP"/>
    <n v="1364041163"/>
    <n v="1361884763"/>
    <b v="0"/>
    <n v="1"/>
    <b v="0"/>
    <s v="film &amp; video/animation"/>
    <n v="1.6666666666666666E-4"/>
    <n v="5"/>
    <x v="0"/>
    <x v="12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.2804E-2"/>
    <n v="20.502500000000001"/>
    <x v="0"/>
    <x v="12"/>
  </r>
  <r>
    <n v="449"/>
    <s v="Shell &amp; Paddy"/>
    <s v="Shell &amp; Paddy is a 2D animation cartoon with 4 minutes of slapstick surreal humour staring two animal characters in weird, wacky world."/>
    <n v="2000"/>
    <n v="45"/>
    <x v="1"/>
    <x v="3"/>
    <s v="GBP"/>
    <n v="1382017085"/>
    <n v="1379425085"/>
    <b v="0"/>
    <n v="5"/>
    <b v="0"/>
    <s v="film &amp; video/animation"/>
    <n v="2.2499999999999999E-2"/>
    <n v="9"/>
    <x v="0"/>
    <x v="1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7.92E-3"/>
    <n v="56.571428571428569"/>
    <x v="0"/>
    <x v="1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n v="0"/>
    <x v="0"/>
    <x v="12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0.64"/>
    <n v="40"/>
    <x v="0"/>
    <x v="1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2.740447957839262E-4"/>
    <n v="13"/>
    <x v="0"/>
    <x v="1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8.2000000000000007E-3"/>
    <n v="16.399999999999999"/>
    <x v="0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6.9230769230769226E-4"/>
    <n v="22.5"/>
    <x v="0"/>
    <x v="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6.8631863186318634E-3"/>
    <n v="20.333333333333332"/>
    <x v="0"/>
    <x v="1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2"/>
    <s v="CAD"/>
    <n v="1408213512"/>
    <n v="1405621512"/>
    <b v="0"/>
    <n v="0"/>
    <b v="0"/>
    <s v="film &amp; video/animation"/>
    <n v="0"/>
    <n v="0"/>
    <x v="0"/>
    <x v="12"/>
  </r>
  <r>
    <n v="458"/>
    <s v="DE_dust2: Hacker's Wrath"/>
    <s v="An animated parody of the game, Counter-Strike. The sequel to the very popular Counter-Strike: DE_dust2. Hacker is back!"/>
    <n v="10000"/>
    <n v="821"/>
    <x v="1"/>
    <x v="3"/>
    <s v="GBP"/>
    <n v="1368550060"/>
    <n v="1365958060"/>
    <b v="0"/>
    <n v="49"/>
    <b v="0"/>
    <s v="film &amp; video/animation"/>
    <n v="8.2100000000000006E-2"/>
    <n v="16.755102040816325"/>
    <x v="0"/>
    <x v="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6.4102564102564103E-4"/>
    <n v="25"/>
    <x v="0"/>
    <x v="1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2.9411764705882353E-3"/>
    <n v="12.5"/>
    <x v="0"/>
    <x v="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3"/>
    <s v="GBP"/>
    <n v="1370204367"/>
    <n v="1368476367"/>
    <b v="0"/>
    <n v="0"/>
    <b v="0"/>
    <s v="film &amp; video/animation"/>
    <n v="0"/>
    <n v="0"/>
    <x v="0"/>
    <x v="1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n v="0"/>
    <x v="0"/>
    <x v="1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.2727272727272728E-2"/>
    <n v="113.63636363636364"/>
    <x v="0"/>
    <x v="12"/>
  </r>
  <r>
    <n v="464"/>
    <s v="PokÃ©Movie - A PokÃ©monâ„¢ school project"/>
    <s v="We are three students that want to make a short PokÃ©mon movie as a school project!"/>
    <n v="1010"/>
    <n v="1"/>
    <x v="1"/>
    <x v="11"/>
    <s v="EUR"/>
    <n v="1463602935"/>
    <n v="1461874935"/>
    <b v="0"/>
    <n v="1"/>
    <b v="0"/>
    <s v="film &amp; video/animation"/>
    <n v="9.9009900990099011E-4"/>
    <n v="1"/>
    <x v="0"/>
    <x v="12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0.26953125"/>
    <n v="17.25"/>
    <x v="0"/>
    <x v="1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7.6E-3"/>
    <n v="15.2"/>
    <x v="0"/>
    <x v="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0.21575"/>
    <n v="110.64102564102564"/>
    <x v="0"/>
    <x v="1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n v="0"/>
    <x v="0"/>
    <x v="12"/>
  </r>
  <r>
    <n v="469"/>
    <s v="Dreamland PERSONALISED Animated Shorts Film"/>
    <s v="Create a personalised animation film using your child's name and photo."/>
    <n v="6000"/>
    <n v="0"/>
    <x v="1"/>
    <x v="3"/>
    <s v="GBP"/>
    <n v="1409960724"/>
    <n v="1404776724"/>
    <b v="0"/>
    <n v="0"/>
    <b v="0"/>
    <s v="film &amp; video/animation"/>
    <n v="0"/>
    <n v="0"/>
    <x v="0"/>
    <x v="1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.0200000000000001E-2"/>
    <n v="25.5"/>
    <x v="0"/>
    <x v="12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0.11892727272727273"/>
    <n v="38.476470588235294"/>
    <x v="0"/>
    <x v="1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0.17624999999999999"/>
    <n v="28.2"/>
    <x v="0"/>
    <x v="1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2.87E-2"/>
    <n v="61.5"/>
    <x v="0"/>
    <x v="1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3.0303030303030303E-4"/>
    <n v="1"/>
    <x v="0"/>
    <x v="1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n v="0"/>
    <x v="0"/>
    <x v="1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.2302681818181819E-2"/>
    <n v="39.569274193548388"/>
    <x v="0"/>
    <x v="1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n v="0"/>
    <x v="0"/>
    <x v="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n v="0"/>
    <x v="0"/>
    <x v="12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0.3256"/>
    <n v="88.8"/>
    <x v="0"/>
    <x v="12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0.19409999999999999"/>
    <n v="55.457142857142856"/>
    <x v="0"/>
    <x v="1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.0999999999999999E-2"/>
    <n v="87.142857142857139"/>
    <x v="0"/>
    <x v="1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1E-3"/>
    <n v="10"/>
    <x v="0"/>
    <x v="1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3"/>
    <s v="GBP"/>
    <n v="1359434672"/>
    <n v="1354250672"/>
    <b v="0"/>
    <n v="147"/>
    <b v="0"/>
    <s v="film &amp; video/animation"/>
    <n v="0.502"/>
    <n v="51.224489795918366"/>
    <x v="0"/>
    <x v="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3"/>
    <s v="GBP"/>
    <n v="1446766372"/>
    <n v="1443220372"/>
    <b v="0"/>
    <n v="11"/>
    <b v="0"/>
    <s v="film &amp; video/animation"/>
    <n v="1.8625E-3"/>
    <n v="13.545454545454545"/>
    <x v="0"/>
    <x v="1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3"/>
    <s v="GBP"/>
    <n v="1368792499"/>
    <n v="1366200499"/>
    <b v="0"/>
    <n v="125"/>
    <b v="0"/>
    <s v="film &amp; video/animation"/>
    <n v="0.21906971229845085"/>
    <n v="66.520080000000007"/>
    <x v="0"/>
    <x v="1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5"/>
    <s v="AUD"/>
    <n v="1401662239"/>
    <n v="1399070239"/>
    <b v="0"/>
    <n v="1"/>
    <b v="0"/>
    <s v="film &amp; video/animation"/>
    <n v="9.0909090909090904E-5"/>
    <n v="50"/>
    <x v="0"/>
    <x v="1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2"/>
    <s v="CAD"/>
    <n v="1482678994"/>
    <n v="1477491394"/>
    <b v="0"/>
    <n v="0"/>
    <b v="0"/>
    <s v="film &amp; video/animation"/>
    <n v="0"/>
    <n v="0"/>
    <x v="0"/>
    <x v="1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n v="0"/>
    <x v="0"/>
    <x v="1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2.8667813379201833E-3"/>
    <n v="71.666666666666671"/>
    <x v="0"/>
    <x v="12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n v="0"/>
    <x v="0"/>
    <x v="1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n v="0"/>
    <x v="0"/>
    <x v="1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0"/>
    <s v="SEK"/>
    <n v="1476319830"/>
    <n v="1471135830"/>
    <b v="0"/>
    <n v="0"/>
    <b v="0"/>
    <s v="film &amp; video/animation"/>
    <n v="0"/>
    <n v="0"/>
    <x v="0"/>
    <x v="12"/>
  </r>
  <r>
    <n v="493"/>
    <s v="Joc Barrera The Chupacabra Hunter"/>
    <s v="The Chupacabra is not a myth and one man is on a mission to prove its existence no matter what, his name is Joc Barrera."/>
    <n v="30000"/>
    <n v="0"/>
    <x v="1"/>
    <x v="3"/>
    <s v="GBP"/>
    <n v="1432142738"/>
    <n v="1429550738"/>
    <b v="0"/>
    <n v="0"/>
    <b v="0"/>
    <s v="film &amp; video/animation"/>
    <n v="0"/>
    <n v="0"/>
    <x v="0"/>
    <x v="1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1.5499999999999999E-3"/>
    <n v="10.333333333333334"/>
    <x v="0"/>
    <x v="1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n v="0"/>
    <x v="0"/>
    <x v="1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1.6666666666666667E-5"/>
    <n v="1"/>
    <x v="0"/>
    <x v="1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6.6964285714285711E-3"/>
    <n v="10"/>
    <x v="0"/>
    <x v="1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4.5985132395404561E-2"/>
    <n v="136.09090909090909"/>
    <x v="0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9.5500000000000002E-2"/>
    <n v="73.461538461538467"/>
    <x v="0"/>
    <x v="1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.307692307692308E-2"/>
    <n v="53.75"/>
    <x v="0"/>
    <x v="1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n v="0"/>
    <x v="0"/>
    <x v="1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.15E-2"/>
    <n v="57.5"/>
    <x v="0"/>
    <x v="1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3"/>
    <s v="GBP"/>
    <n v="1421498303"/>
    <n v="1418906303"/>
    <b v="0"/>
    <n v="9"/>
    <b v="0"/>
    <s v="film &amp; video/animation"/>
    <n v="1.7538461538461537E-2"/>
    <n v="12.666666666666666"/>
    <x v="0"/>
    <x v="1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.3673469387755101E-2"/>
    <n v="67"/>
    <x v="0"/>
    <x v="1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4.3333333333333331E-3"/>
    <n v="3.7142857142857144"/>
    <x v="0"/>
    <x v="1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1.25E-3"/>
    <n v="250"/>
    <x v="0"/>
    <x v="1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.2000000000000001E-2"/>
    <n v="64"/>
    <x v="0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8.0000000000000002E-3"/>
    <n v="133.33333333333334"/>
    <x v="0"/>
    <x v="12"/>
  </r>
  <r>
    <n v="509"/>
    <s v="Indian in Chelsea - Web Animated series"/>
    <s v="A hilarious comedy podcast being turned into an animated series  about an indian servant and his boss."/>
    <n v="5000"/>
    <n v="10"/>
    <x v="1"/>
    <x v="3"/>
    <s v="GBP"/>
    <n v="1435504170"/>
    <n v="1432912170"/>
    <b v="0"/>
    <n v="1"/>
    <b v="0"/>
    <s v="film &amp; video/animation"/>
    <n v="2E-3"/>
    <n v="10"/>
    <x v="0"/>
    <x v="1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n v="0"/>
    <x v="0"/>
    <x v="1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0.03"/>
    <n v="30"/>
    <x v="0"/>
    <x v="1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1.3749999999999999E-3"/>
    <n v="5.5"/>
    <x v="0"/>
    <x v="1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0.13924"/>
    <n v="102.38235294117646"/>
    <x v="0"/>
    <x v="12"/>
  </r>
  <r>
    <n v="514"/>
    <s v="I'm Sticking With You."/>
    <s v="A film created entirely out of paper, visual effects and found objects depicts how one man created a new life for himself."/>
    <n v="1500"/>
    <n v="50"/>
    <x v="1"/>
    <x v="2"/>
    <s v="CAD"/>
    <n v="1407595447"/>
    <n v="1405003447"/>
    <b v="0"/>
    <n v="3"/>
    <b v="0"/>
    <s v="film &amp; video/animation"/>
    <n v="3.3333333333333333E-2"/>
    <n v="16.666666666666668"/>
    <x v="0"/>
    <x v="12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0.25413402061855672"/>
    <n v="725.02941176470586"/>
    <x v="0"/>
    <x v="12"/>
  </r>
  <r>
    <n v="516"/>
    <s v="Shipmates"/>
    <s v="A big brother style comedy animation series starring famous seafarers"/>
    <n v="5000"/>
    <n v="0"/>
    <x v="1"/>
    <x v="3"/>
    <s v="GBP"/>
    <n v="1432752080"/>
    <n v="1427568080"/>
    <b v="0"/>
    <n v="0"/>
    <b v="0"/>
    <s v="film &amp; video/animation"/>
    <n v="0"/>
    <n v="0"/>
    <x v="0"/>
    <x v="1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.3666666666666667E-2"/>
    <n v="68.333333333333329"/>
    <x v="0"/>
    <x v="1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n v="0"/>
    <x v="0"/>
    <x v="1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0.22881426547787684"/>
    <n v="39.228571428571428"/>
    <x v="0"/>
    <x v="1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6.666666666666667E-5"/>
    <n v="1"/>
    <x v="1"/>
    <x v="1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5.5555555555555558E-3"/>
    <n v="25"/>
    <x v="1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3.9999999999999998E-6"/>
    <n v="1"/>
    <x v="1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5"/>
    <s v="AUD"/>
    <n v="1414807962"/>
    <n v="1412215962"/>
    <b v="0"/>
    <n v="2"/>
    <b v="0"/>
    <s v="technology/web"/>
    <n v="3.1818181818181819E-3"/>
    <n v="35"/>
    <x v="1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.2E-2"/>
    <n v="3"/>
    <x v="1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7"/>
    <s v="EUR"/>
    <n v="1447600389"/>
    <n v="1444140789"/>
    <b v="0"/>
    <n v="34"/>
    <b v="0"/>
    <s v="technology/web"/>
    <n v="0.27383999999999997"/>
    <n v="402.70588235294116"/>
    <x v="1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8.6666666666666663E-4"/>
    <n v="26"/>
    <x v="1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3"/>
    <s v="GBP"/>
    <n v="1455122564"/>
    <n v="1452530564"/>
    <b v="0"/>
    <n v="0"/>
    <b v="0"/>
    <s v="technology/web"/>
    <n v="0"/>
    <n v="0"/>
    <x v="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3"/>
    <s v="GBP"/>
    <n v="1446154848"/>
    <n v="1443562848"/>
    <b v="0"/>
    <n v="1"/>
    <b v="0"/>
    <s v="technology/web"/>
    <n v="8.9999999999999998E-4"/>
    <n v="9"/>
    <x v="1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3"/>
    <s v="GBP"/>
    <n v="1436368622"/>
    <n v="1433776622"/>
    <b v="0"/>
    <n v="8"/>
    <b v="0"/>
    <s v="technology/web"/>
    <n v="2.7199999999999998E-2"/>
    <n v="8.5"/>
    <x v="1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2"/>
    <s v="CAD"/>
    <n v="1485838800"/>
    <n v="1484756245"/>
    <b v="0"/>
    <n v="4"/>
    <b v="0"/>
    <s v="technology/web"/>
    <n v="7.0000000000000001E-3"/>
    <n v="8.75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.0413333333333331E-2"/>
    <n v="135.03571428571428"/>
    <x v="1"/>
    <x v="1"/>
  </r>
  <r>
    <n v="552"/>
    <s v="Spinnable Social Media"/>
    <s v="Axoral is a 3d interactive social media interface, with the potential to be so much more, but we need your help!"/>
    <n v="45000"/>
    <n v="0"/>
    <x v="1"/>
    <x v="2"/>
    <s v="CAD"/>
    <n v="1452350896"/>
    <n v="1447166896"/>
    <b v="0"/>
    <n v="0"/>
    <b v="0"/>
    <s v="technology/web"/>
    <n v="0"/>
    <n v="0"/>
    <x v="1"/>
    <x v="1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4.9199999999999999E-3"/>
    <n v="20.5"/>
    <x v="1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0.36589147286821705"/>
    <n v="64.36363636363636"/>
    <x v="1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3"/>
    <s v="GBP"/>
    <n v="1465720143"/>
    <n v="1463128143"/>
    <b v="0"/>
    <n v="0"/>
    <b v="0"/>
    <s v="technology/web"/>
    <n v="0"/>
    <n v="0"/>
    <x v="1"/>
    <x v="1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2.5000000000000001E-2"/>
    <n v="200"/>
    <x v="1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1"/>
    <s v="EUR"/>
    <n v="1480721803"/>
    <n v="1478126203"/>
    <b v="0"/>
    <n v="20"/>
    <b v="0"/>
    <s v="technology/web"/>
    <n v="9.1066666666666674E-3"/>
    <n v="68.3"/>
    <x v="1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n v="0"/>
    <x v="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2.0833333333333335E-4"/>
    <n v="50"/>
    <x v="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2"/>
    <s v="CAD"/>
    <n v="1418841045"/>
    <n v="1416249045"/>
    <b v="0"/>
    <n v="3"/>
    <b v="0"/>
    <s v="technology/web"/>
    <n v="1.2E-4"/>
    <n v="4"/>
    <x v="1"/>
    <x v="1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3.6666666666666666E-3"/>
    <n v="27.5"/>
    <x v="1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6"/>
    <s v="EUR"/>
    <n v="1482052815"/>
    <n v="1479460815"/>
    <b v="0"/>
    <n v="0"/>
    <b v="0"/>
    <s v="technology/web"/>
    <n v="0"/>
    <n v="0"/>
    <x v="1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5"/>
    <s v="AUD"/>
    <n v="1424137247"/>
    <n v="1421545247"/>
    <b v="0"/>
    <n v="2"/>
    <b v="0"/>
    <s v="technology/web"/>
    <n v="9.0666666666666662E-4"/>
    <n v="34"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7"/>
    <s v="EUR"/>
    <n v="1457822275"/>
    <n v="1455230275"/>
    <b v="0"/>
    <n v="1"/>
    <b v="0"/>
    <s v="technology/web"/>
    <n v="5.5555555555555558E-5"/>
    <n v="1"/>
    <x v="1"/>
    <x v="1"/>
  </r>
  <r>
    <n v="565"/>
    <s v="EasyLearnings"/>
    <s v="Our objective is to provide a platform which helps teachers to provide courses to leaners in wide range of locations including Africa."/>
    <n v="25000"/>
    <n v="0"/>
    <x v="1"/>
    <x v="3"/>
    <s v="GBP"/>
    <n v="1436554249"/>
    <n v="1433962249"/>
    <b v="0"/>
    <n v="0"/>
    <b v="0"/>
    <s v="technology/web"/>
    <n v="0"/>
    <n v="0"/>
    <x v="1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2.0000000000000001E-4"/>
    <n v="1"/>
    <x v="1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n v="0"/>
    <x v="1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9"/>
    <s v="NZD"/>
    <n v="1452942000"/>
    <n v="1449785223"/>
    <b v="0"/>
    <n v="5"/>
    <b v="0"/>
    <s v="technology/web"/>
    <n v="0.01"/>
    <n v="49"/>
    <x v="1"/>
    <x v="1"/>
  </r>
  <r>
    <n v="569"/>
    <s v="Mioti"/>
    <s v="Mioti is an indie game marketplace that doubles as a community for developers to join networks and discuss projects."/>
    <n v="2500"/>
    <n v="20"/>
    <x v="1"/>
    <x v="2"/>
    <s v="CAD"/>
    <n v="1451679612"/>
    <n v="1449087612"/>
    <b v="0"/>
    <n v="1"/>
    <b v="0"/>
    <s v="technology/web"/>
    <n v="8.0000000000000002E-3"/>
    <n v="20"/>
    <x v="1"/>
    <x v="1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1.6705882352941177E-3"/>
    <n v="142"/>
    <x v="1"/>
    <x v="1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4.2399999999999998E-3"/>
    <n v="53"/>
    <x v="1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n v="0"/>
    <x v="1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3.892538925389254E-3"/>
    <n v="38.444444444444443"/>
    <x v="1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3"/>
    <s v="GBP"/>
    <n v="1476873507"/>
    <n v="1474281507"/>
    <b v="0"/>
    <n v="4"/>
    <b v="0"/>
    <s v="technology/web"/>
    <n v="7.1556350626118068E-3"/>
    <n v="20"/>
    <x v="1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1"/>
    <s v="EUR"/>
    <n v="1434213443"/>
    <n v="1431621443"/>
    <b v="0"/>
    <n v="4"/>
    <b v="0"/>
    <s v="technology/web"/>
    <n v="4.3166666666666666E-3"/>
    <n v="64.75"/>
    <x v="1"/>
    <x v="1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1.2500000000000001E-5"/>
    <n v="1"/>
    <x v="1"/>
    <x v="1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2E-3"/>
    <n v="10"/>
    <x v="1"/>
    <x v="1"/>
  </r>
  <r>
    <n v="578"/>
    <s v="weBuy Crowdsourced Shopping"/>
    <s v="weBuy trade built on technology and Crowd Sourced Power"/>
    <n v="125000"/>
    <n v="14"/>
    <x v="1"/>
    <x v="3"/>
    <s v="GBP"/>
    <n v="1441633993"/>
    <n v="1439560393"/>
    <b v="0"/>
    <n v="7"/>
    <b v="0"/>
    <s v="technology/web"/>
    <n v="1.12E-4"/>
    <n v="2"/>
    <x v="1"/>
    <x v="1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.4583333333333334E-2"/>
    <n v="35"/>
    <x v="1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3.3333333333333332E-4"/>
    <n v="1"/>
    <x v="1"/>
    <x v="1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n v="0"/>
    <x v="1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n v="0"/>
    <x v="1"/>
    <x v="1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1.1111111111111112E-4"/>
    <n v="1"/>
    <x v="1"/>
    <x v="1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0.01"/>
    <n v="5"/>
    <x v="1"/>
    <x v="1"/>
  </r>
  <r>
    <n v="585"/>
    <s v="Link Card"/>
    <s v="SAVE UP TO 40% WHEN YOU SPEND!_x000a__x000a_PRE-ORDER YOUR LINK CARD TODAY"/>
    <n v="9000"/>
    <n v="0"/>
    <x v="1"/>
    <x v="3"/>
    <s v="GBP"/>
    <n v="1448928000"/>
    <n v="1444123377"/>
    <b v="0"/>
    <n v="0"/>
    <b v="0"/>
    <s v="technology/web"/>
    <n v="0"/>
    <n v="0"/>
    <x v="1"/>
    <x v="1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5.5999999999999999E-3"/>
    <n v="14"/>
    <x v="1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2"/>
    <s v="CAD"/>
    <n v="1429207833"/>
    <n v="1426615833"/>
    <b v="0"/>
    <n v="7"/>
    <b v="0"/>
    <s v="technology/web"/>
    <n v="9.0833333333333335E-2"/>
    <n v="389.28571428571428"/>
    <x v="1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8"/>
    <s v="EUR"/>
    <n v="1479410886"/>
    <n v="1474223286"/>
    <b v="0"/>
    <n v="2"/>
    <b v="0"/>
    <s v="technology/web"/>
    <n v="3.3444444444444443E-2"/>
    <n v="150.5"/>
    <x v="1"/>
    <x v="1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1.3333333333333334E-4"/>
    <n v="1"/>
    <x v="1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3"/>
    <s v="GBP"/>
    <n v="1454936460"/>
    <n v="1452259131"/>
    <b v="0"/>
    <n v="9"/>
    <b v="0"/>
    <s v="technology/web"/>
    <n v="4.4600000000000001E-2"/>
    <n v="24.777777777777779"/>
    <x v="1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6.0999999999999997E-4"/>
    <n v="30.5"/>
    <x v="1"/>
    <x v="1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.3333333333333333E-2"/>
    <n v="250"/>
    <x v="1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3"/>
    <s v="GBP"/>
    <n v="1428333345"/>
    <n v="1425744945"/>
    <b v="0"/>
    <n v="7"/>
    <b v="0"/>
    <s v="technology/web"/>
    <n v="0.23"/>
    <n v="16.428571428571427"/>
    <x v="1"/>
    <x v="1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1.0399999999999999E-3"/>
    <n v="13"/>
    <x v="1"/>
    <x v="1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4.2599999999999999E-3"/>
    <n v="53.25"/>
    <x v="1"/>
    <x v="1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2.9999999999999997E-4"/>
    <n v="3"/>
    <x v="1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2.6666666666666666E-3"/>
    <n v="10"/>
    <x v="1"/>
    <x v="1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0.34"/>
    <n v="121.42857142857143"/>
    <x v="1"/>
    <x v="1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6.2E-4"/>
    <n v="15.5"/>
    <x v="1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.058E-2"/>
    <n v="84.944444444444443"/>
    <x v="1"/>
    <x v="2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9.4999999999999998E-3"/>
    <n v="10.555555555555555"/>
    <x v="1"/>
    <x v="2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4.0000000000000001E-3"/>
    <n v="39"/>
    <x v="1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4"/>
    <s v="DKK"/>
    <n v="1437250456"/>
    <n v="1434658456"/>
    <b v="0"/>
    <n v="7"/>
    <b v="0"/>
    <s v="technology/wearables"/>
    <n v="3.5000000000000001E-3"/>
    <n v="100"/>
    <x v="1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7.5333333333333335E-2"/>
    <n v="31.172413793103448"/>
    <x v="1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0.18640000000000001"/>
    <n v="155.33333333333334"/>
    <x v="1"/>
    <x v="2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4.0000000000000003E-5"/>
    <n v="2"/>
    <x v="1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8"/>
    <s v="EUR"/>
    <n v="1477731463"/>
    <n v="1474275463"/>
    <b v="0"/>
    <n v="28"/>
    <b v="0"/>
    <s v="technology/wearables"/>
    <n v="0.1002"/>
    <n v="178.92857142857142"/>
    <x v="1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4.5600000000000002E-2"/>
    <n v="27.36"/>
    <x v="1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10"/>
    <s v="SEK"/>
    <n v="1467817258"/>
    <n v="1465225258"/>
    <b v="0"/>
    <n v="28"/>
    <b v="0"/>
    <s v="technology/wearables"/>
    <n v="0.21507499999999999"/>
    <n v="1536.25"/>
    <x v="1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8"/>
    <s v="EUR"/>
    <n v="1466323800"/>
    <n v="1463418120"/>
    <b v="0"/>
    <n v="310"/>
    <b v="0"/>
    <s v="technology/wearables"/>
    <n v="0.29276666666666668"/>
    <n v="84.99677419354839"/>
    <x v="1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0.39426666666666665"/>
    <n v="788.5333333333333"/>
    <x v="1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0.21628"/>
    <n v="50.29767441860465"/>
    <x v="1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2.0500000000000002E-3"/>
    <n v="68.333333333333329"/>
    <x v="1"/>
    <x v="2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2.9999999999999997E-4"/>
    <n v="7.5"/>
    <x v="1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0.14849999999999999"/>
    <n v="34.269230769230766"/>
    <x v="1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2"/>
    <s v="CAD"/>
    <n v="1423333581"/>
    <n v="1420741581"/>
    <b v="0"/>
    <n v="24"/>
    <b v="0"/>
    <s v="technology/wearables"/>
    <n v="1.4710000000000001E-2"/>
    <n v="61.291666666666664"/>
    <x v="1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8"/>
    <s v="EUR"/>
    <n v="1467106895"/>
    <n v="1463218895"/>
    <b v="0"/>
    <n v="96"/>
    <b v="0"/>
    <s v="technology/wearables"/>
    <n v="0.25584000000000001"/>
    <n v="133.25"/>
    <x v="1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3.8206896551724136E-2"/>
    <n v="65.17647058823529"/>
    <x v="1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0.15485964912280703"/>
    <n v="93.90425531914893"/>
    <x v="1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0.25912000000000002"/>
    <n v="150.65116279069767"/>
    <x v="1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4.0000000000000002E-4"/>
    <n v="1"/>
    <x v="1"/>
    <x v="2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1.06E-3"/>
    <n v="13.25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8.5142857142857138E-3"/>
    <n v="99.333333333333329"/>
    <x v="1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.4837500000000001E-2"/>
    <n v="177.39259259259259"/>
    <x v="1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0.27650000000000002"/>
    <n v="55.3"/>
    <x v="1"/>
    <x v="2"/>
  </r>
  <r>
    <n v="686"/>
    <s v="Vivi di Cuore - Heart Rate Watch"/>
    <s v="La tua giornata sportiva monitorata nel tuo polso??!!!_x000a_Rendiamolo possibile... VIVI DI CUORE --- All MADE in ITALY"/>
    <n v="500000"/>
    <n v="0"/>
    <x v="1"/>
    <x v="8"/>
    <s v="EUR"/>
    <n v="1438618170"/>
    <n v="1436026170"/>
    <b v="0"/>
    <n v="0"/>
    <b v="0"/>
    <s v="technology/wearables"/>
    <n v="0"/>
    <n v="0"/>
    <x v="1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3.5499999999999997E-2"/>
    <n v="591.66666666666663"/>
    <x v="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0.72989999999999999"/>
    <n v="405.5"/>
    <x v="1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0.57648750000000004"/>
    <n v="343.14732142857144"/>
    <x v="1"/>
    <x v="2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0.1234"/>
    <n v="72.588235294117652"/>
    <x v="1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5.1999999999999998E-3"/>
    <n v="26"/>
    <x v="1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3"/>
    <s v="GBP"/>
    <n v="1482397263"/>
    <n v="1479805263"/>
    <b v="0"/>
    <n v="201"/>
    <b v="0"/>
    <s v="technology/wearables"/>
    <n v="6.5299999999999997E-2"/>
    <n v="6.4975124378109452"/>
    <x v="1"/>
    <x v="2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0.35338000000000003"/>
    <n v="119.38513513513513"/>
    <x v="1"/>
    <x v="2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3.933333333333333E-3"/>
    <n v="84.285714285714292"/>
    <x v="1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.06E-2"/>
    <n v="90.857142857142861"/>
    <x v="1"/>
    <x v="2"/>
  </r>
  <r>
    <n v="696"/>
    <s v="trustee"/>
    <s v="Show your fidelity by wearing the Trustee rings! Show where you are (at)!"/>
    <n v="175000"/>
    <n v="1"/>
    <x v="1"/>
    <x v="6"/>
    <s v="EUR"/>
    <n v="1406326502"/>
    <n v="1403734502"/>
    <b v="0"/>
    <n v="1"/>
    <b v="0"/>
    <s v="technology/wearables"/>
    <n v="5.7142857142857145E-6"/>
    <n v="1"/>
    <x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1"/>
    <s v="EUR"/>
    <n v="1454502789"/>
    <n v="1453206789"/>
    <b v="0"/>
    <n v="114"/>
    <b v="0"/>
    <s v="technology/wearables"/>
    <n v="0.46379999999999999"/>
    <n v="20.342105263157894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0.15390000000000001"/>
    <n v="530.68965517241384"/>
    <x v="1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0.824221076923077"/>
    <n v="120.39184269662923"/>
    <x v="1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4"/>
    <s v="EUR"/>
    <n v="1484065881"/>
    <n v="1481473881"/>
    <b v="0"/>
    <n v="31"/>
    <b v="0"/>
    <s v="technology/wearables"/>
    <n v="2.6866666666666667E-2"/>
    <n v="13"/>
    <x v="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3"/>
    <s v="GBP"/>
    <n v="1406130880"/>
    <n v="1403538880"/>
    <b v="0"/>
    <n v="21"/>
    <b v="0"/>
    <s v="technology/wearables"/>
    <n v="0.26600000000000001"/>
    <n v="291.33333333333331"/>
    <x v="1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0.30813400000000002"/>
    <n v="124.9191891891892"/>
    <x v="1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5.5800000000000002E-2"/>
    <n v="119.57142857142857"/>
    <x v="1"/>
    <x v="2"/>
  </r>
  <r>
    <n v="704"/>
    <s v="ZNITCH- The Evolution in Helmet Safety"/>
    <s v="Turn you helmet into the safest helmet and don't worry about a thing,you will always have the right fit!!"/>
    <n v="55000"/>
    <n v="481"/>
    <x v="1"/>
    <x v="2"/>
    <s v="CAD"/>
    <n v="1487565468"/>
    <n v="1482381468"/>
    <b v="0"/>
    <n v="4"/>
    <b v="0"/>
    <s v="technology/wearables"/>
    <n v="8.7454545454545458E-3"/>
    <n v="120.25"/>
    <x v="1"/>
    <x v="2"/>
  </r>
  <r>
    <n v="705"/>
    <s v="SomnoScope"/>
    <s v="The closest thing ever to the Holy Grail of wearables technology"/>
    <n v="100000"/>
    <n v="977"/>
    <x v="1"/>
    <x v="6"/>
    <s v="EUR"/>
    <n v="1484999278"/>
    <n v="1482407278"/>
    <b v="0"/>
    <n v="5"/>
    <b v="0"/>
    <s v="technology/wearables"/>
    <n v="9.7699999999999992E-3"/>
    <n v="195.4"/>
    <x v="1"/>
    <x v="2"/>
  </r>
  <r>
    <n v="706"/>
    <s v="Driver Alert System"/>
    <s v="Driver Alert System es un sistema de seguridad para el conductor, que le avisa en caso de perder la posicion vertical mientras conduce."/>
    <n v="100000"/>
    <n v="0"/>
    <x v="1"/>
    <x v="14"/>
    <s v="EUR"/>
    <n v="1481740740"/>
    <n v="1478130783"/>
    <b v="0"/>
    <n v="0"/>
    <b v="0"/>
    <s v="technology/wearables"/>
    <n v="0"/>
    <n v="0"/>
    <x v="1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3"/>
    <s v="GBP"/>
    <n v="1483286127"/>
    <n v="1479830127"/>
    <b v="0"/>
    <n v="456"/>
    <b v="0"/>
    <s v="technology/wearables"/>
    <n v="0.78927352941176465"/>
    <n v="117.69868421052631"/>
    <x v="1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3"/>
    <s v="GBP"/>
    <n v="1410616600"/>
    <n v="1405432600"/>
    <b v="0"/>
    <n v="369"/>
    <b v="0"/>
    <s v="technology/wearables"/>
    <n v="0.22092500000000001"/>
    <n v="23.948509485094849"/>
    <x v="1"/>
    <x v="2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4.0666666666666663E-3"/>
    <n v="30.5"/>
    <x v="1"/>
    <x v="2"/>
  </r>
  <r>
    <n v="710"/>
    <s v="Hate York Shirt 2.0"/>
    <s v="Shirts, so technologically advanced, they connect mentally to their audience upon sight."/>
    <n v="1200"/>
    <n v="0"/>
    <x v="1"/>
    <x v="2"/>
    <s v="CAD"/>
    <n v="1408495440"/>
    <n v="1405640302"/>
    <b v="0"/>
    <n v="0"/>
    <b v="0"/>
    <s v="technology/wearables"/>
    <n v="0"/>
    <n v="0"/>
    <x v="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6"/>
    <s v="EUR"/>
    <n v="1481716868"/>
    <n v="1478257268"/>
    <b v="0"/>
    <n v="338"/>
    <b v="0"/>
    <s v="technology/wearables"/>
    <n v="0.33790999999999999"/>
    <n v="99.973372781065095"/>
    <x v="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2.1649484536082476E-3"/>
    <n v="26.25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8"/>
    <s v="EUR"/>
    <n v="1465130532"/>
    <n v="1462538532"/>
    <b v="0"/>
    <n v="1"/>
    <b v="0"/>
    <s v="technology/wearables"/>
    <n v="7.9600000000000001E-3"/>
    <n v="199"/>
    <x v="1"/>
    <x v="2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0.14993333333333334"/>
    <n v="80.321428571428569"/>
    <x v="1"/>
    <x v="2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.0509090909090906E-2"/>
    <n v="115.75"/>
    <x v="1"/>
    <x v="2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0.10214285714285715"/>
    <n v="44.6875"/>
    <x v="1"/>
    <x v="2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3.0500000000000002E-3"/>
    <n v="76.25"/>
    <x v="1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7.4999999999999997E-3"/>
    <n v="22.5"/>
    <x v="1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.2933333333333333E-2"/>
    <n v="19.399999999999999"/>
    <x v="1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n v="0"/>
    <x v="4"/>
    <x v="13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4.7E-2"/>
    <n v="39.166666666666664"/>
    <x v="4"/>
    <x v="13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4"/>
    <x v="1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3"/>
    <s v="GBP"/>
    <n v="1376563408"/>
    <n v="1373971408"/>
    <b v="0"/>
    <n v="1"/>
    <b v="0"/>
    <s v="publishing/fiction"/>
    <n v="1.1655011655011655E-3"/>
    <n v="5"/>
    <x v="4"/>
    <x v="13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n v="0"/>
    <x v="4"/>
    <x v="13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0.36014285714285715"/>
    <n v="57.295454545454547"/>
    <x v="4"/>
    <x v="13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2"/>
    <s v="CAD"/>
    <n v="1424112483"/>
    <n v="1421520483"/>
    <b v="0"/>
    <n v="0"/>
    <b v="0"/>
    <s v="publishing/fiction"/>
    <n v="0"/>
    <n v="0"/>
    <x v="4"/>
    <x v="1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3.5400000000000001E-2"/>
    <n v="59"/>
    <x v="4"/>
    <x v="1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n v="0"/>
    <x v="4"/>
    <x v="1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0.41399999999999998"/>
    <n v="31.846153846153847"/>
    <x v="4"/>
    <x v="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n v="0"/>
    <x v="4"/>
    <x v="13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2.631578947368421E-4"/>
    <n v="10"/>
    <x v="4"/>
    <x v="1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.3333333333333333E-2"/>
    <n v="50"/>
    <x v="4"/>
    <x v="13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3"/>
    <s v="GBP"/>
    <n v="1431298860"/>
    <n v="1428341985"/>
    <b v="0"/>
    <n v="2"/>
    <b v="0"/>
    <s v="publishing/fiction"/>
    <n v="8.5129023676509714E-3"/>
    <n v="16"/>
    <x v="4"/>
    <x v="1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0.70199999999999996"/>
    <n v="39"/>
    <x v="4"/>
    <x v="1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1.7000000000000001E-2"/>
    <n v="34"/>
    <x v="4"/>
    <x v="13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0.51400000000000001"/>
    <n v="63.122807017543863"/>
    <x v="4"/>
    <x v="1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7.0000000000000001E-3"/>
    <n v="7"/>
    <x v="4"/>
    <x v="13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4.0000000000000001E-3"/>
    <n v="2"/>
    <x v="4"/>
    <x v="1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2.6666666666666668E-2"/>
    <n v="66.666666666666671"/>
    <x v="4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0.18142857142857144"/>
    <n v="52.916666666666664"/>
    <x v="3"/>
    <x v="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.2444444444444444E-2"/>
    <n v="50.5"/>
    <x v="3"/>
    <x v="1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3"/>
    <s v="GBP"/>
    <n v="1384179548"/>
    <n v="1381583948"/>
    <b v="0"/>
    <n v="4"/>
    <b v="0"/>
    <s v="music/jazz"/>
    <n v="3.3999999999999998E-3"/>
    <n v="42.5"/>
    <x v="3"/>
    <x v="14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4.4999999999999998E-2"/>
    <n v="18"/>
    <x v="3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0.41538461538461541"/>
    <n v="34.177215189873415"/>
    <x v="3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.0454545454545454E-2"/>
    <n v="22.5"/>
    <x v="3"/>
    <x v="14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0.18285714285714286"/>
    <n v="58.18181818181818"/>
    <x v="3"/>
    <x v="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0.2402"/>
    <n v="109.18181818181819"/>
    <x v="3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1.1111111111111111E-3"/>
    <n v="50"/>
    <x v="3"/>
    <x v="1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0.11818181818181818"/>
    <n v="346.66666666666669"/>
    <x v="3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3"/>
    <s v="GBP"/>
    <n v="1377995523"/>
    <n v="1375403523"/>
    <b v="0"/>
    <n v="5"/>
    <b v="0"/>
    <s v="music/jazz"/>
    <n v="3.0999999999999999E-3"/>
    <n v="12.4"/>
    <x v="3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.4166666666666669E-2"/>
    <n v="27.083333333333332"/>
    <x v="3"/>
    <x v="1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8.1250000000000003E-3"/>
    <n v="32.5"/>
    <x v="3"/>
    <x v="14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.2857142857142857E-2"/>
    <n v="9"/>
    <x v="3"/>
    <x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0.24333333333333335"/>
    <n v="34.761904761904759"/>
    <x v="3"/>
    <x v="1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n v="0"/>
    <x v="3"/>
    <x v="14"/>
  </r>
  <r>
    <n v="876"/>
    <s v="Sound Of Dobells"/>
    <s v="What was the greatest record shop ever?  DOBELLS!"/>
    <n v="3152"/>
    <n v="1286"/>
    <x v="1"/>
    <x v="3"/>
    <s v="GBP"/>
    <n v="1359978927"/>
    <n v="1357127727"/>
    <b v="0"/>
    <n v="45"/>
    <b v="0"/>
    <s v="music/jazz"/>
    <n v="0.40799492385786801"/>
    <n v="28.577777777777779"/>
    <x v="3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0.67549999999999999"/>
    <n v="46.586206896551722"/>
    <x v="3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.2999999999999999E-2"/>
    <n v="32.5"/>
    <x v="3"/>
    <x v="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0.30666666666666664"/>
    <n v="21.466666666666665"/>
    <x v="3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2.9894179894179893E-2"/>
    <n v="14.125"/>
    <x v="3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8.0000000000000002E-3"/>
    <n v="30"/>
    <x v="3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0.20133333333333334"/>
    <n v="21.571428571428573"/>
    <x v="3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0.4002"/>
    <n v="83.375"/>
    <x v="3"/>
    <x v="15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0.01"/>
    <n v="10"/>
    <x v="3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0.75"/>
    <n v="35.714285714285715"/>
    <x v="3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0.41"/>
    <n v="29.285714285714285"/>
    <x v="3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n v="0"/>
    <x v="3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.1999999999999995E-2"/>
    <n v="18"/>
    <x v="3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.4412800000000005E-2"/>
    <n v="73.760000000000005"/>
    <x v="3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.1666666666666664E-2"/>
    <n v="31.25"/>
    <x v="3"/>
    <x v="15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.2500000000000001E-2"/>
    <n v="28.888888888888889"/>
    <x v="3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0.40749999999999997"/>
    <n v="143.8235294117647"/>
    <x v="3"/>
    <x v="15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0.1"/>
    <n v="40"/>
    <x v="3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0.39169999999999999"/>
    <n v="147.81132075471697"/>
    <x v="3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.4375000000000001E-2"/>
    <n v="27.857142857142858"/>
    <x v="3"/>
    <x v="15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0.4"/>
    <n v="44.444444444444443"/>
    <x v="3"/>
    <x v="15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n v="0"/>
    <x v="3"/>
    <x v="15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2.8000000000000001E-2"/>
    <n v="35"/>
    <x v="3"/>
    <x v="15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0.37333333333333335"/>
    <n v="35"/>
    <x v="3"/>
    <x v="15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4.1999999999999997E-3"/>
    <n v="10.5"/>
    <x v="3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n v="0"/>
    <x v="3"/>
    <x v="14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3.0000000000000001E-3"/>
    <n v="30"/>
    <x v="3"/>
    <x v="14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.2000000000000001E-2"/>
    <n v="40"/>
    <x v="3"/>
    <x v="14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3.0200000000000001E-3"/>
    <n v="50.333333333333336"/>
    <x v="3"/>
    <x v="14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.0153846153846153E-2"/>
    <n v="32.666666666666664"/>
    <x v="3"/>
    <x v="14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n v="0"/>
    <x v="3"/>
    <x v="14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n v="0"/>
    <x v="3"/>
    <x v="14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n v="0"/>
    <x v="3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.2500000000000001E-2"/>
    <n v="65"/>
    <x v="3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3"/>
    <s v="GBP"/>
    <n v="1488546319"/>
    <n v="1483362319"/>
    <b v="0"/>
    <n v="5"/>
    <b v="0"/>
    <s v="music/jazz"/>
    <n v="0.22363636363636363"/>
    <n v="24.6"/>
    <x v="3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n v="0"/>
    <x v="3"/>
    <x v="14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8.5714285714285719E-3"/>
    <n v="15"/>
    <x v="3"/>
    <x v="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6.6066666666666662E-2"/>
    <n v="82.583333333333329"/>
    <x v="3"/>
    <x v="14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n v="0"/>
    <x v="3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5.7692307692307696E-2"/>
    <n v="41.666666666666664"/>
    <x v="3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n v="0"/>
    <x v="3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6.0000000000000001E-3"/>
    <n v="30"/>
    <x v="3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3"/>
    <s v="GBP"/>
    <n v="1417474761"/>
    <n v="1414879161"/>
    <b v="0"/>
    <n v="10"/>
    <b v="0"/>
    <s v="music/jazz"/>
    <n v="5.0256410256410255E-2"/>
    <n v="19.600000000000001"/>
    <x v="3"/>
    <x v="14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5.0000000000000001E-3"/>
    <n v="100"/>
    <x v="3"/>
    <x v="14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n v="0"/>
    <x v="3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0.309"/>
    <n v="231.75"/>
    <x v="3"/>
    <x v="14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0.21037037037037037"/>
    <n v="189.33333333333334"/>
    <x v="3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.1999999999999999E-2"/>
    <n v="55"/>
    <x v="3"/>
    <x v="14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0.109"/>
    <n v="21.8"/>
    <x v="3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2.6666666666666668E-2"/>
    <n v="32"/>
    <x v="3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n v="0"/>
    <x v="3"/>
    <x v="14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n v="0"/>
    <x v="3"/>
    <x v="14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0.10862068965517241"/>
    <n v="56.25"/>
    <x v="3"/>
    <x v="14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n v="0"/>
    <x v="3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0.38333333333333336"/>
    <n v="69"/>
    <x v="3"/>
    <x v="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3"/>
    <s v="GBP"/>
    <n v="1395007200"/>
    <n v="1392021502"/>
    <b v="0"/>
    <n v="7"/>
    <b v="0"/>
    <s v="music/jazz"/>
    <n v="6.5500000000000003E-2"/>
    <n v="18.714285714285715"/>
    <x v="3"/>
    <x v="1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0.14536842105263159"/>
    <n v="46.033333333333331"/>
    <x v="3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0.06"/>
    <n v="60"/>
    <x v="3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2"/>
    <s v="CAD"/>
    <n v="1399183200"/>
    <n v="1396633284"/>
    <b v="0"/>
    <n v="30"/>
    <b v="0"/>
    <s v="music/jazz"/>
    <n v="0.30399999999999999"/>
    <n v="50.666666666666664"/>
    <x v="3"/>
    <x v="14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.4285714285714285E-2"/>
    <n v="25"/>
    <x v="3"/>
    <x v="14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n v="0"/>
    <x v="3"/>
    <x v="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.1428571428571429E-2"/>
    <n v="20"/>
    <x v="3"/>
    <x v="14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3.5714285714285713E-3"/>
    <n v="25"/>
    <x v="3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.4545454545454545E-2"/>
    <n v="20"/>
    <x v="3"/>
    <x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0.17155555555555554"/>
    <n v="110.28571428571429"/>
    <x v="1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.3220000000000001E-2"/>
    <n v="37.451612903225808"/>
    <x v="1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8.9066666666666669E-2"/>
    <n v="41.75"/>
    <x v="1"/>
    <x v="2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9.633333333333334E-2"/>
    <n v="24.083333333333332"/>
    <x v="1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0.13325999999999999"/>
    <n v="69.40625"/>
    <x v="1"/>
    <x v="2"/>
  </r>
  <r>
    <n v="945"/>
    <s v="CT BAND"/>
    <s v="Make your watch Smart ! CT Band is an ultra-thin, high-tech smart watch-strap awarded twice at CES 2017 las vegas"/>
    <n v="100000"/>
    <n v="2484"/>
    <x v="1"/>
    <x v="7"/>
    <s v="EUR"/>
    <n v="1487462340"/>
    <n v="1482958626"/>
    <b v="0"/>
    <n v="16"/>
    <b v="0"/>
    <s v="technology/wearables"/>
    <n v="2.4840000000000001E-2"/>
    <n v="155.25"/>
    <x v="1"/>
    <x v="2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1.9066666666666666E-2"/>
    <n v="57.2"/>
    <x v="1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n v="0"/>
    <x v="1"/>
    <x v="2"/>
  </r>
  <r>
    <n v="948"/>
    <s v="Led Shirt - WiFi Controlled"/>
    <s v="T-Shirt with Led panel controlled by Android app over WiFi. _x000a_Multiple shirts, games, text, video effects support,"/>
    <n v="4000"/>
    <n v="480"/>
    <x v="1"/>
    <x v="6"/>
    <s v="EUR"/>
    <n v="1457812364"/>
    <n v="1455220364"/>
    <b v="0"/>
    <n v="8"/>
    <b v="0"/>
    <s v="technology/wearables"/>
    <n v="0.12"/>
    <n v="60"/>
    <x v="1"/>
    <x v="2"/>
  </r>
  <r>
    <n v="949"/>
    <s v="INBED"/>
    <s v="Der INBED ist ein innovatives Multisensor-Wearable fÃ¼r die SturzprÃ¤vention motorisch eingeschrÃ¤nkter Personen."/>
    <n v="20000"/>
    <n v="273"/>
    <x v="1"/>
    <x v="11"/>
    <s v="EUR"/>
    <n v="1456016576"/>
    <n v="1450832576"/>
    <b v="0"/>
    <n v="7"/>
    <b v="0"/>
    <s v="technology/wearables"/>
    <n v="1.3650000000000001E-2"/>
    <n v="39"/>
    <x v="1"/>
    <x v="2"/>
  </r>
  <r>
    <n v="950"/>
    <s v="EZC Smartlight"/>
    <s v="Rider worn tail light brake light. Adheres to virtually any coat, jacket or vest. Stays on even when you get off."/>
    <n v="5000"/>
    <n v="1402"/>
    <x v="1"/>
    <x v="2"/>
    <s v="CAD"/>
    <n v="1453053661"/>
    <n v="1450461661"/>
    <b v="0"/>
    <n v="24"/>
    <b v="0"/>
    <s v="technology/wearables"/>
    <n v="0.28039999999999998"/>
    <n v="58.416666666666664"/>
    <x v="1"/>
    <x v="2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0.38390000000000002"/>
    <n v="158.63636363636363"/>
    <x v="1"/>
    <x v="2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0.39942857142857141"/>
    <n v="99.857142857142861"/>
    <x v="1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8.3999999999999995E-3"/>
    <n v="25.2"/>
    <x v="1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0.43406666666666666"/>
    <n v="89.191780821917803"/>
    <x v="1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5.6613333333333335E-2"/>
    <n v="182.6236559139785"/>
    <x v="1"/>
    <x v="2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1.7219999999999999E-2"/>
    <n v="50.647058823529413"/>
    <x v="1"/>
    <x v="2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1.9416666666666665E-2"/>
    <n v="33.285714285714285"/>
    <x v="1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0.11328275684711328"/>
    <n v="51.823529411764703"/>
    <x v="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0.3886"/>
    <n v="113.62573099415205"/>
    <x v="1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0.46100628930817611"/>
    <n v="136.46276595744681"/>
    <x v="1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0.42188421052631581"/>
    <n v="364.35454545454547"/>
    <x v="1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0.2848"/>
    <n v="19.243243243243242"/>
    <x v="1"/>
    <x v="2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.0771428571428571E-2"/>
    <n v="41.888888888888886"/>
    <x v="1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2"/>
    <s v="CAD"/>
    <n v="1441119919"/>
    <n v="1437663919"/>
    <b v="0"/>
    <n v="29"/>
    <b v="0"/>
    <s v="technology/wearables"/>
    <n v="7.9909090909090902E-3"/>
    <n v="30.310344827586206"/>
    <x v="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.192E-2"/>
    <n v="49.666666666666664"/>
    <x v="1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0.14799999999999999"/>
    <n v="59.2"/>
    <x v="1"/>
    <x v="2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0.17810000000000001"/>
    <n v="43.97530864197531"/>
    <x v="1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.325E-2"/>
    <n v="26.5"/>
    <x v="1"/>
    <x v="2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0.46666666666666667"/>
    <n v="1272.7272727272727"/>
    <x v="1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2"/>
    <s v="CAD"/>
    <n v="1485147540"/>
    <n v="1481951853"/>
    <b v="0"/>
    <n v="14"/>
    <b v="0"/>
    <s v="technology/wearables"/>
    <n v="0.4592"/>
    <n v="164"/>
    <x v="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2.2599999999999999E-3"/>
    <n v="45.2"/>
    <x v="1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0.34625"/>
    <n v="153.88888888888889"/>
    <x v="1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.0549999999999999E-2"/>
    <n v="51.375"/>
    <x v="1"/>
    <x v="2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5.5999999999999999E-3"/>
    <n v="93.333333333333329"/>
    <x v="1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2.6069999999999999E-2"/>
    <n v="108.625"/>
    <x v="1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5"/>
    <s v="AUD"/>
    <n v="1439515497"/>
    <n v="1435627497"/>
    <b v="0"/>
    <n v="18"/>
    <b v="0"/>
    <s v="technology/wearables"/>
    <n v="1.9259999999999999E-2"/>
    <n v="160.5"/>
    <x v="1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7"/>
    <s v="EUR"/>
    <n v="1456094197"/>
    <n v="1453502197"/>
    <b v="0"/>
    <n v="12"/>
    <b v="0"/>
    <s v="technology/wearables"/>
    <n v="0.33666666666666667"/>
    <n v="75.75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1"/>
    <x v="10"/>
    <s v="SEK"/>
    <n v="1456385101"/>
    <n v="1453793101"/>
    <b v="0"/>
    <n v="123"/>
    <b v="0"/>
    <s v="technology/wearables"/>
    <n v="0.5626326718299024"/>
    <n v="790.83739837398377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0.82817600000000002"/>
    <n v="301.93916666666667"/>
    <x v="1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0.14860000000000001"/>
    <n v="47.935483870967744"/>
    <x v="1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1.2375123751237513E-4"/>
    <n v="2.75"/>
    <x v="1"/>
    <x v="2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1.7142857142857143E-4"/>
    <n v="1"/>
    <x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4"/>
    <s v="EUR"/>
    <n v="1471985640"/>
    <n v="1469289685"/>
    <b v="0"/>
    <n v="179"/>
    <b v="0"/>
    <s v="technology/wearables"/>
    <n v="0.2950613611721471"/>
    <n v="171.79329608938548"/>
    <x v="1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.06E-2"/>
    <n v="35.333333333333336"/>
    <x v="1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1"/>
    <s v="EUR"/>
    <n v="1451602800"/>
    <n v="1449011610"/>
    <b v="0"/>
    <n v="23"/>
    <b v="0"/>
    <s v="technology/wearables"/>
    <n v="6.2933333333333327E-2"/>
    <n v="82.086956521739125"/>
    <x v="1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3"/>
    <s v="GBP"/>
    <n v="1452384000"/>
    <n v="1447698300"/>
    <b v="0"/>
    <n v="23"/>
    <b v="0"/>
    <s v="technology/wearables"/>
    <n v="0.1275"/>
    <n v="110.8695652173913"/>
    <x v="1"/>
    <x v="2"/>
  </r>
  <r>
    <n v="987"/>
    <s v="Kidswatcher"/>
    <s v="Always know where your precious children are. Let them explore the world freely and in a secure way by using the Kidswatcher."/>
    <n v="50000"/>
    <n v="6610"/>
    <x v="1"/>
    <x v="6"/>
    <s v="EUR"/>
    <n v="1403507050"/>
    <n v="1400051050"/>
    <b v="0"/>
    <n v="41"/>
    <b v="0"/>
    <s v="technology/wearables"/>
    <n v="0.13220000000000001"/>
    <n v="161.21951219512195"/>
    <x v="1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8"/>
    <s v="EUR"/>
    <n v="1475310825"/>
    <n v="1472718825"/>
    <b v="0"/>
    <n v="0"/>
    <b v="0"/>
    <s v="technology/wearables"/>
    <n v="0"/>
    <n v="0"/>
    <x v="1"/>
    <x v="2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0.16769999999999999"/>
    <n v="52.40625"/>
    <x v="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1.0399999999999999E-3"/>
    <n v="13"/>
    <x v="1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3"/>
    <s v="GBP"/>
    <n v="1468349460"/>
    <n v="1466186988"/>
    <b v="0"/>
    <n v="7"/>
    <b v="0"/>
    <s v="technology/wearables"/>
    <n v="4.24E-2"/>
    <n v="30.285714285714285"/>
    <x v="1"/>
    <x v="2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4.6699999999999997E-3"/>
    <n v="116.75"/>
    <x v="1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0.25087142857142858"/>
    <n v="89.59693877551021"/>
    <x v="1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.3345000000000001E-2"/>
    <n v="424.45454545454544"/>
    <x v="1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.2599999999999998E-2"/>
    <n v="80.666666666666671"/>
    <x v="1"/>
    <x v="2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1.6250000000000001E-2"/>
    <n v="13"/>
    <x v="1"/>
    <x v="2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.2999999999999999E-2"/>
    <n v="8.125"/>
    <x v="1"/>
    <x v="2"/>
  </r>
  <r>
    <n v="998"/>
    <s v="Ollinfit: The Wearable Personal Trainer"/>
    <s v="Ollinfit is the first wearable fitness trainer with 3 sensors for superior accuracy, feedback and results."/>
    <n v="60000"/>
    <n v="35135"/>
    <x v="1"/>
    <x v="2"/>
    <s v="CAD"/>
    <n v="1447909401"/>
    <n v="1444017801"/>
    <b v="0"/>
    <n v="229"/>
    <b v="0"/>
    <s v="technology/wearables"/>
    <n v="0.58558333333333334"/>
    <n v="153.42794759825327"/>
    <x v="1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2"/>
    <s v="CAD"/>
    <n v="1415865720"/>
    <n v="1413270690"/>
    <b v="0"/>
    <n v="40"/>
    <b v="0"/>
    <s v="technology/wearables"/>
    <n v="7.7886666666666673E-2"/>
    <n v="292.07499999999999"/>
    <x v="1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8.9744444444444446E-2"/>
    <n v="65.666666666666671"/>
    <x v="7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5"/>
    <s v="AUD"/>
    <n v="1392800922"/>
    <n v="1390381722"/>
    <b v="0"/>
    <n v="5"/>
    <b v="0"/>
    <s v="games/video games"/>
    <n v="2.7E-2"/>
    <n v="16.2"/>
    <x v="7"/>
    <x v="16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.3673333333333333E-2"/>
    <n v="34.128378378378379"/>
    <x v="7"/>
    <x v="16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0.26"/>
    <n v="13"/>
    <x v="7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1.5E-3"/>
    <n v="11.25"/>
    <x v="7"/>
    <x v="16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0.38636363636363635"/>
    <n v="40.476190476190474"/>
    <x v="7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7.0000000000000001E-3"/>
    <n v="35"/>
    <x v="7"/>
    <x v="16"/>
  </r>
  <r>
    <n v="1071"/>
    <s v="DJ's Bane"/>
    <s v="I'm making a game where you choose how you want to kill the DJ, so you yourself can decide what music will be played at the party."/>
    <n v="100"/>
    <n v="0"/>
    <x v="1"/>
    <x v="16"/>
    <s v="NOK"/>
    <n v="1447787093"/>
    <n v="1445191493"/>
    <b v="0"/>
    <n v="0"/>
    <b v="0"/>
    <s v="games/video games"/>
    <n v="0"/>
    <n v="0"/>
    <x v="7"/>
    <x v="16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6.8000000000000005E-4"/>
    <n v="12.75"/>
    <x v="7"/>
    <x v="16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.3333333333333334E-2"/>
    <n v="10"/>
    <x v="7"/>
    <x v="16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.3092592592592589E-2"/>
    <n v="113.56666666666666"/>
    <x v="7"/>
    <x v="1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4.4999999999999998E-2"/>
    <n v="15"/>
    <x v="7"/>
    <x v="16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0.62765333333333329"/>
    <n v="48.281025641025643"/>
    <x v="7"/>
    <x v="16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0.29376000000000002"/>
    <n v="43.976047904191617"/>
    <x v="7"/>
    <x v="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7.4999999999999997E-2"/>
    <n v="9"/>
    <x v="7"/>
    <x v="16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1"/>
    <s v="EUR"/>
    <n v="1463232936"/>
    <n v="1461072936"/>
    <b v="0"/>
    <n v="18"/>
    <b v="0"/>
    <s v="games/video games"/>
    <n v="2.6076923076923077E-2"/>
    <n v="37.666666666666664"/>
    <x v="7"/>
    <x v="16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.1050000000000006E-2"/>
    <n v="18.581632653061224"/>
    <x v="7"/>
    <x v="16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1.7647058823529413E-4"/>
    <n v="3"/>
    <x v="7"/>
    <x v="16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5.5999999999999999E-3"/>
    <n v="18.666666666666668"/>
    <x v="7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2"/>
    <s v="CAD"/>
    <n v="1406994583"/>
    <n v="1401810583"/>
    <b v="0"/>
    <n v="1"/>
    <b v="0"/>
    <s v="games/video games"/>
    <n v="8.2000000000000007E-3"/>
    <n v="410"/>
    <x v="7"/>
    <x v="16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n v="0"/>
    <x v="7"/>
    <x v="16"/>
  </r>
  <r>
    <n v="1085"/>
    <s v="Sun Dryd Studios"/>
    <s v="The new kid on the block. Re-imagining old games and creating new ones. Ship, Lazer, Rock is first."/>
    <n v="30000"/>
    <n v="1026"/>
    <x v="1"/>
    <x v="2"/>
    <s v="CAD"/>
    <n v="1457967975"/>
    <n v="1455379575"/>
    <b v="0"/>
    <n v="9"/>
    <b v="0"/>
    <s v="games/video games"/>
    <n v="3.4200000000000001E-2"/>
    <n v="114"/>
    <x v="7"/>
    <x v="16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8.3333333333333339E-4"/>
    <n v="7.5"/>
    <x v="7"/>
    <x v="16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n v="0"/>
    <x v="7"/>
    <x v="16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0.14182977777777778"/>
    <n v="43.41727891156463"/>
    <x v="7"/>
    <x v="16"/>
  </r>
  <r>
    <n v="1089"/>
    <s v="Farabel"/>
    <s v="Farabel is a single player turn-based fantasy strategy game for Mac/PC/Linux"/>
    <n v="15000"/>
    <n v="1174"/>
    <x v="1"/>
    <x v="7"/>
    <s v="EUR"/>
    <n v="1435293175"/>
    <n v="1432701175"/>
    <b v="0"/>
    <n v="49"/>
    <b v="0"/>
    <s v="games/video games"/>
    <n v="7.8266666666666665E-2"/>
    <n v="23.959183673469386"/>
    <x v="7"/>
    <x v="16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5"/>
    <s v="AUD"/>
    <n v="1432873653"/>
    <n v="1430281653"/>
    <b v="0"/>
    <n v="1"/>
    <b v="0"/>
    <s v="games/video games"/>
    <n v="3.8464497269020693E-4"/>
    <n v="5"/>
    <x v="7"/>
    <x v="1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3"/>
    <s v="GBP"/>
    <n v="1460313672"/>
    <n v="1457725272"/>
    <b v="0"/>
    <n v="2"/>
    <b v="0"/>
    <s v="games/video games"/>
    <n v="0.125"/>
    <n v="12.5"/>
    <x v="7"/>
    <x v="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.0500000000000001E-2"/>
    <n v="3"/>
    <x v="7"/>
    <x v="1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2"/>
    <s v="CAD"/>
    <n v="1455232937"/>
    <n v="1453936937"/>
    <b v="0"/>
    <n v="4"/>
    <b v="0"/>
    <s v="games/video games"/>
    <n v="0.14083333333333334"/>
    <n v="10.5625"/>
    <x v="7"/>
    <x v="16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0.18300055555555556"/>
    <n v="122.00037037037038"/>
    <x v="7"/>
    <x v="16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.0347999999999997E-2"/>
    <n v="267.80851063829789"/>
    <x v="7"/>
    <x v="1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0.17933333333333334"/>
    <n v="74.206896551724142"/>
    <x v="7"/>
    <x v="16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4.6999999999999999E-4"/>
    <n v="6.7142857142857144"/>
    <x v="7"/>
    <x v="16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.2120000000000004E-2"/>
    <n v="81.954545454545453"/>
    <x v="7"/>
    <x v="16"/>
  </r>
  <r>
    <n v="1099"/>
    <s v="Xeno - A Sci-Fi FPS"/>
    <s v="Xeno is an FPS which combines all the best elements of old school and modern games to create a fresh and unique gameplay experience."/>
    <n v="5000"/>
    <n v="25"/>
    <x v="1"/>
    <x v="3"/>
    <s v="GBP"/>
    <n v="1431547468"/>
    <n v="1428955468"/>
    <b v="0"/>
    <n v="1"/>
    <b v="0"/>
    <s v="games/video games"/>
    <n v="5.0000000000000001E-3"/>
    <n v="25"/>
    <x v="7"/>
    <x v="16"/>
  </r>
  <r>
    <n v="1100"/>
    <s v="Aeldengald Saga Book I"/>
    <s v="A retro style puzzle rpg with a dark story. Your decisions will influence the world and decide the outcome of the story."/>
    <n v="4000"/>
    <n v="100"/>
    <x v="1"/>
    <x v="11"/>
    <s v="EUR"/>
    <n v="1455417571"/>
    <n v="1452825571"/>
    <b v="0"/>
    <n v="10"/>
    <b v="0"/>
    <s v="games/video games"/>
    <n v="2.5000000000000001E-2"/>
    <n v="10"/>
    <x v="7"/>
    <x v="16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4.0999999999999999E-4"/>
    <n v="6.833333333333333"/>
    <x v="7"/>
    <x v="16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.3124999999999999E-2"/>
    <n v="17.708333333333332"/>
    <x v="7"/>
    <x v="16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1.6199999999999999E-2"/>
    <n v="16.2"/>
    <x v="7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3"/>
    <s v="GBP"/>
    <n v="1402480221"/>
    <n v="1399888221"/>
    <b v="0"/>
    <n v="37"/>
    <b v="0"/>
    <s v="games/video games"/>
    <n v="4.9516666666666667E-2"/>
    <n v="80.297297297297291"/>
    <x v="7"/>
    <x v="16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1.5900000000000001E-3"/>
    <n v="71.55"/>
    <x v="7"/>
    <x v="16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0.41249999999999998"/>
    <n v="23.571428571428573"/>
    <x v="7"/>
    <x v="1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n v="0"/>
    <x v="7"/>
    <x v="16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2.93E-2"/>
    <n v="34.88095238095238"/>
    <x v="7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4.4999999999999997E-3"/>
    <n v="15"/>
    <x v="7"/>
    <x v="16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5.1000000000000004E-3"/>
    <n v="23.181818181818183"/>
    <x v="7"/>
    <x v="16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4.0000000000000002E-4"/>
    <n v="1"/>
    <x v="7"/>
    <x v="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0.35537409090909089"/>
    <n v="100.23371794871794"/>
    <x v="7"/>
    <x v="16"/>
  </r>
  <r>
    <n v="1113"/>
    <s v="A YouTube Gaming Channel"/>
    <s v="A start up YouTube PC Gaming channel named ''Jeansie''. Comprised of witty banter and slightly above average  gaming skills :)"/>
    <n v="1000"/>
    <n v="5"/>
    <x v="1"/>
    <x v="3"/>
    <s v="GBP"/>
    <n v="1408058820"/>
    <n v="1405466820"/>
    <b v="0"/>
    <n v="1"/>
    <b v="0"/>
    <s v="games/video games"/>
    <n v="5.0000000000000001E-3"/>
    <n v="5"/>
    <x v="7"/>
    <x v="16"/>
  </r>
  <r>
    <n v="1114"/>
    <s v="TeleRide"/>
    <s v="SciFi racing game for Android &amp; iOS platforms. Player gets a unique weapon which introduces an additional dimension to the competition."/>
    <n v="6000"/>
    <n v="10"/>
    <x v="1"/>
    <x v="3"/>
    <s v="GBP"/>
    <n v="1381306687"/>
    <n v="1378714687"/>
    <b v="0"/>
    <n v="3"/>
    <b v="0"/>
    <s v="games/video games"/>
    <n v="1.6666666666666668E-3"/>
    <n v="3.3333333333333335"/>
    <x v="7"/>
    <x v="1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1.325E-3"/>
    <n v="13.25"/>
    <x v="7"/>
    <x v="16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3.5704000000000004E-4"/>
    <n v="17.852"/>
    <x v="7"/>
    <x v="16"/>
  </r>
  <r>
    <n v="1117"/>
    <s v="Medieval Village"/>
    <s v="Experience the Medieval in your own village. Increase your village into a city and walk through the streets."/>
    <n v="1000"/>
    <n v="83"/>
    <x v="1"/>
    <x v="11"/>
    <s v="EUR"/>
    <n v="1451053313"/>
    <n v="1448461313"/>
    <b v="0"/>
    <n v="8"/>
    <b v="0"/>
    <s v="games/video games"/>
    <n v="8.3000000000000004E-2"/>
    <n v="10.375"/>
    <x v="7"/>
    <x v="1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5"/>
    <s v="AUD"/>
    <n v="1396666779"/>
    <n v="1394078379"/>
    <b v="0"/>
    <n v="3"/>
    <b v="0"/>
    <s v="games/video games"/>
    <n v="2.4222222222222221E-2"/>
    <n v="36.333333333333336"/>
    <x v="7"/>
    <x v="1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2.3809523809523812E-3"/>
    <n v="5"/>
    <x v="7"/>
    <x v="16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n v="0"/>
    <x v="7"/>
    <x v="16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1.16E-4"/>
    <n v="5.8"/>
    <x v="7"/>
    <x v="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3"/>
    <s v="GBP"/>
    <n v="1369932825"/>
    <n v="1368723225"/>
    <b v="0"/>
    <n v="0"/>
    <b v="0"/>
    <s v="games/video games"/>
    <n v="0"/>
    <n v="0"/>
    <x v="7"/>
    <x v="16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2.2000000000000001E-3"/>
    <n v="3.6666666666666665"/>
    <x v="7"/>
    <x v="1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4.7222222222222223E-3"/>
    <n v="60.714285714285715"/>
    <x v="7"/>
    <x v="17"/>
  </r>
  <r>
    <n v="1125"/>
    <s v="Ultimate Supremacy"/>
    <s v="Ultimate Supremacy will be the ultimate in mobile gaming, if you love fighting and strategy games, you will love Ultimate Supremacy."/>
    <n v="3000"/>
    <n v="0"/>
    <x v="1"/>
    <x v="3"/>
    <s v="GBP"/>
    <n v="1443193130"/>
    <n v="1438009130"/>
    <b v="0"/>
    <n v="0"/>
    <b v="0"/>
    <s v="games/mobile games"/>
    <n v="0"/>
    <n v="0"/>
    <x v="7"/>
    <x v="17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5.0000000000000001E-3"/>
    <n v="5"/>
    <x v="7"/>
    <x v="17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1.6714285714285713E-2"/>
    <n v="25.434782608695652"/>
    <x v="7"/>
    <x v="17"/>
  </r>
  <r>
    <n v="1128"/>
    <s v="Flying Turds"/>
    <s v="#havingfunFTW"/>
    <n v="1000"/>
    <n v="1"/>
    <x v="1"/>
    <x v="3"/>
    <s v="GBP"/>
    <n v="1407425717"/>
    <n v="1404833717"/>
    <b v="0"/>
    <n v="1"/>
    <b v="0"/>
    <s v="games/mobile games"/>
    <n v="1E-3"/>
    <n v="1"/>
    <x v="7"/>
    <x v="17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1.0499999999999999E-3"/>
    <n v="10.5"/>
    <x v="7"/>
    <x v="17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2.2000000000000001E-3"/>
    <n v="3.6666666666666665"/>
    <x v="7"/>
    <x v="17"/>
  </r>
  <r>
    <n v="1131"/>
    <s v="Hot Potato - The App"/>
    <s v="Don't drop it like it's hot..Hot Potato is a battle between friends. Compete to keep Mr Potato off the ground. Who will drop him first?"/>
    <n v="40000"/>
    <n v="0"/>
    <x v="1"/>
    <x v="5"/>
    <s v="AUD"/>
    <n v="1450993668"/>
    <n v="1448401668"/>
    <b v="0"/>
    <n v="0"/>
    <b v="0"/>
    <s v="games/mobile games"/>
    <n v="0"/>
    <n v="0"/>
    <x v="7"/>
    <x v="17"/>
  </r>
  <r>
    <n v="1132"/>
    <s v="One"/>
    <s v="One is a simple mobile game about exploring the connections between all living things. Featuring hand-painted art."/>
    <n v="10000"/>
    <n v="1438"/>
    <x v="1"/>
    <x v="2"/>
    <s v="CAD"/>
    <n v="1483238771"/>
    <n v="1480646771"/>
    <b v="0"/>
    <n v="13"/>
    <b v="0"/>
    <s v="games/mobile games"/>
    <n v="0.14380000000000001"/>
    <n v="110.61538461538461"/>
    <x v="7"/>
    <x v="17"/>
  </r>
  <r>
    <n v="1133"/>
    <s v="Ping"/>
    <s v="Ping is a simple game currently in the design process, where the player lives off of the power of their connection to the internet."/>
    <n v="3000"/>
    <n v="20"/>
    <x v="1"/>
    <x v="3"/>
    <s v="GBP"/>
    <n v="1406799981"/>
    <n v="1404207981"/>
    <b v="0"/>
    <n v="1"/>
    <b v="0"/>
    <s v="games/mobile games"/>
    <n v="6.6666666666666671E-3"/>
    <n v="20"/>
    <x v="7"/>
    <x v="17"/>
  </r>
  <r>
    <n v="1134"/>
    <s v="New Mario Bro's style game!"/>
    <s v="We are creating a new Mario Bro's style game called KFK:Original. It's challenging, fun and totally awesome!!!"/>
    <n v="25000"/>
    <n v="1"/>
    <x v="1"/>
    <x v="5"/>
    <s v="AUD"/>
    <n v="1417235580"/>
    <n v="1416034228"/>
    <b v="0"/>
    <n v="1"/>
    <b v="0"/>
    <s v="games/mobile games"/>
    <n v="4.0000000000000003E-5"/>
    <n v="1"/>
    <x v="7"/>
    <x v="17"/>
  </r>
  <r>
    <n v="1135"/>
    <s v="Trumperama"/>
    <s v="&quot;Trumperama&quot; ist ein Jump 'n' Run Spiel im 8-Bit Stil fÃ¼r Android._x000a_Donald Trump gewinnt die Wahlen und muss gestoppt werden!"/>
    <n v="1000"/>
    <n v="50"/>
    <x v="1"/>
    <x v="11"/>
    <s v="EUR"/>
    <n v="1470527094"/>
    <n v="1467935094"/>
    <b v="0"/>
    <n v="1"/>
    <b v="0"/>
    <s v="games/mobile games"/>
    <n v="0.05"/>
    <n v="50"/>
    <x v="7"/>
    <x v="1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7"/>
    <s v="EUR"/>
    <n v="1450541229"/>
    <n v="1447949229"/>
    <b v="0"/>
    <n v="6"/>
    <b v="0"/>
    <s v="games/mobile games"/>
    <n v="6.4439140811455853E-2"/>
    <n v="45"/>
    <x v="7"/>
    <x v="1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0.39500000000000002"/>
    <n v="253.2051282051282"/>
    <x v="7"/>
    <x v="1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3.5714285714285713E-3"/>
    <n v="31.25"/>
    <x v="7"/>
    <x v="17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6.2500000000000001E-4"/>
    <n v="5"/>
    <x v="7"/>
    <x v="17"/>
  </r>
  <r>
    <n v="1140"/>
    <s v="Medieval Empire by Bear Games"/>
    <s v="We are creating the next epic Massive Multiplayer Online-Real Time Strategy game and we want you to be a part of it!"/>
    <n v="5000"/>
    <n v="0"/>
    <x v="1"/>
    <x v="3"/>
    <s v="GBP"/>
    <n v="1438859121"/>
    <n v="1436267121"/>
    <b v="0"/>
    <n v="0"/>
    <b v="0"/>
    <s v="games/mobile games"/>
    <n v="0"/>
    <n v="0"/>
    <x v="7"/>
    <x v="17"/>
  </r>
  <r>
    <n v="1141"/>
    <s v="Arena Z - Zombie Survival"/>
    <s v="I think this will be a great game!"/>
    <n v="500"/>
    <n v="0"/>
    <x v="1"/>
    <x v="11"/>
    <s v="EUR"/>
    <n v="1436460450"/>
    <n v="1433868450"/>
    <b v="0"/>
    <n v="0"/>
    <b v="0"/>
    <s v="games/mobile games"/>
    <n v="0"/>
    <n v="0"/>
    <x v="7"/>
    <x v="17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n v="0"/>
    <x v="7"/>
    <x v="17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4.1333333333333335E-3"/>
    <n v="23.25"/>
    <x v="7"/>
    <x v="17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n v="0"/>
    <x v="5"/>
    <x v="7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1.25E-3"/>
    <n v="100"/>
    <x v="5"/>
    <x v="7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8.8333333333333333E-2"/>
    <n v="44.166666666666664"/>
    <x v="5"/>
    <x v="7"/>
  </r>
  <r>
    <n v="1147"/>
    <s v="baked pugtato"/>
    <s v="amazing gourmet baked potato truck with variable options for everyone, its always been my dream, help me make it come true :)."/>
    <n v="25000"/>
    <n v="0"/>
    <x v="1"/>
    <x v="2"/>
    <s v="CAD"/>
    <n v="1413760783"/>
    <n v="1408576783"/>
    <b v="0"/>
    <n v="0"/>
    <b v="0"/>
    <s v="food/food trucks"/>
    <n v="0"/>
    <n v="0"/>
    <x v="5"/>
    <x v="7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4.8666666666666667E-3"/>
    <n v="24.333333333333332"/>
    <x v="5"/>
    <x v="7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1.5E-3"/>
    <n v="37.5"/>
    <x v="5"/>
    <x v="7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0.1008"/>
    <n v="42"/>
    <x v="5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n v="0"/>
    <x v="5"/>
    <x v="7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5.6937500000000002E-2"/>
    <n v="60.733333333333334"/>
    <x v="5"/>
    <x v="7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6.2500000000000003E-3"/>
    <n v="50"/>
    <x v="5"/>
    <x v="7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6.5000000000000002E-2"/>
    <n v="108.33333333333333"/>
    <x v="5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7.5199999999999998E-3"/>
    <n v="23.5"/>
    <x v="5"/>
    <x v="7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n v="0"/>
    <x v="5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1.5100000000000001E-2"/>
    <n v="50.333333333333336"/>
    <x v="5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4.6666666666666671E-3"/>
    <n v="11.666666666666666"/>
    <x v="5"/>
    <x v="7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n v="0"/>
    <x v="5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3.85E-2"/>
    <n v="60.789473684210527"/>
    <x v="5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n v="0"/>
    <x v="5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5.8333333333333338E-4"/>
    <n v="17.5"/>
    <x v="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n v="0"/>
    <x v="5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n v="0"/>
    <x v="5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0.20705000000000001"/>
    <n v="82.82"/>
    <x v="5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0.19139999999999999"/>
    <n v="358.875"/>
    <x v="5"/>
    <x v="7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1.6316666666666667E-2"/>
    <n v="61.1875"/>
    <x v="5"/>
    <x v="7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5.6666666666666664E-2"/>
    <n v="340"/>
    <x v="5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1.6999999999999999E-3"/>
    <n v="5.666666666666667"/>
    <x v="5"/>
    <x v="7"/>
  </r>
  <r>
    <n v="1170"/>
    <s v="Its A Rib Thing"/>
    <s v="They are sweet, sticky and incredibly addictive. People are left with a huge smile and a full stomach but still ask for more!!!"/>
    <n v="25000"/>
    <n v="100"/>
    <x v="1"/>
    <x v="3"/>
    <s v="GBP"/>
    <n v="1433021171"/>
    <n v="1430429171"/>
    <b v="0"/>
    <n v="2"/>
    <b v="0"/>
    <s v="food/food trucks"/>
    <n v="4.0000000000000001E-3"/>
    <n v="50"/>
    <x v="5"/>
    <x v="7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1E-3"/>
    <n v="25"/>
    <x v="5"/>
    <x v="7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n v="0"/>
    <x v="5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2.4000000000000001E-4"/>
    <n v="30"/>
    <x v="5"/>
    <x v="7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5.906666666666667E-2"/>
    <n v="46.631578947368418"/>
    <x v="5"/>
    <x v="7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2.9250000000000002E-2"/>
    <n v="65"/>
    <x v="5"/>
    <x v="7"/>
  </r>
  <r>
    <n v="1176"/>
    <s v="Mirlin's Sushi"/>
    <s v="Mirlins Sushi!_x000a_Find us on Facebook!_x000a_(Gives backers a voice, and a direct link to us! No kickstarter disappearing act here!)"/>
    <n v="175000"/>
    <n v="10"/>
    <x v="1"/>
    <x v="5"/>
    <s v="AUD"/>
    <n v="1488805200"/>
    <n v="1484094498"/>
    <b v="0"/>
    <n v="1"/>
    <b v="0"/>
    <s v="food/food trucks"/>
    <n v="5.7142857142857142E-5"/>
    <n v="10"/>
    <x v="5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3"/>
    <s v="GBP"/>
    <n v="1413388296"/>
    <n v="1410796296"/>
    <b v="0"/>
    <n v="0"/>
    <b v="0"/>
    <s v="food/food trucks"/>
    <n v="0"/>
    <n v="0"/>
    <x v="5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6.666666666666667E-5"/>
    <n v="5"/>
    <x v="5"/>
    <x v="7"/>
  </r>
  <r>
    <n v="1179"/>
    <s v="El Camion Roja"/>
    <s v="Mexican Style Food Truck, run by a Red Seal Chef, in a town with NO MEXICAN FOOD! That is a culinary emergency situation!"/>
    <n v="60000"/>
    <n v="3200"/>
    <x v="1"/>
    <x v="2"/>
    <s v="CAD"/>
    <n v="1446052627"/>
    <n v="1443460627"/>
    <b v="0"/>
    <n v="5"/>
    <b v="0"/>
    <s v="food/food trucks"/>
    <n v="5.3333333333333337E-2"/>
    <n v="640"/>
    <x v="5"/>
    <x v="7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0.11749999999999999"/>
    <n v="69.117647058823536"/>
    <x v="5"/>
    <x v="7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8.0000000000000007E-5"/>
    <n v="1.3333333333333333"/>
    <x v="5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.2000000000000003E-2"/>
    <n v="10.5"/>
    <x v="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0.04"/>
    <n v="33.333333333333336"/>
    <x v="5"/>
    <x v="7"/>
  </r>
  <r>
    <n v="1404"/>
    <s v="3 Men and a Book"/>
    <s v="Translation &amp; publication of possibly the most famous piece of English literature - Act II Scene II of Romeo and Juliet into txt-speak."/>
    <n v="14500"/>
    <n v="241"/>
    <x v="1"/>
    <x v="3"/>
    <s v="GBP"/>
    <n v="1424607285"/>
    <n v="1422447285"/>
    <b v="1"/>
    <n v="5"/>
    <b v="0"/>
    <s v="publishing/translations"/>
    <n v="1.6620689655172414E-2"/>
    <n v="48.2"/>
    <x v="4"/>
    <x v="5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4.1999999999999997E-3"/>
    <n v="6.1764705882352944"/>
    <x v="4"/>
    <x v="5"/>
  </r>
  <r>
    <n v="1406"/>
    <s v="Man Down! Translation project"/>
    <s v="The White coat and the battle dress uniform"/>
    <n v="12000"/>
    <n v="15"/>
    <x v="1"/>
    <x v="8"/>
    <s v="EUR"/>
    <n v="1449914400"/>
    <n v="1445336607"/>
    <b v="0"/>
    <n v="3"/>
    <b v="0"/>
    <s v="publishing/translations"/>
    <n v="1.25E-3"/>
    <n v="5"/>
    <x v="4"/>
    <x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5.0000000000000001E-3"/>
    <n v="7.5"/>
    <x v="4"/>
    <x v="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3"/>
    <s v="GBP"/>
    <n v="1447451756"/>
    <n v="1444856156"/>
    <b v="0"/>
    <n v="6"/>
    <b v="0"/>
    <s v="publishing/translations"/>
    <n v="7.1999999999999995E-2"/>
    <n v="12"/>
    <x v="4"/>
    <x v="5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n v="0"/>
    <x v="4"/>
    <x v="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8"/>
    <s v="EUR"/>
    <n v="1464939520"/>
    <n v="1461051520"/>
    <b v="0"/>
    <n v="1"/>
    <b v="0"/>
    <s v="publishing/translations"/>
    <n v="1.6666666666666666E-4"/>
    <n v="1"/>
    <x v="4"/>
    <x v="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3"/>
    <s v="GBP"/>
    <n v="1423185900"/>
    <n v="1420766700"/>
    <b v="0"/>
    <n v="3"/>
    <b v="0"/>
    <s v="publishing/translations"/>
    <n v="2.3333333333333335E-3"/>
    <n v="2.3333333333333335"/>
    <x v="4"/>
    <x v="5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4.5714285714285714E-2"/>
    <n v="24.615384615384617"/>
    <x v="4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8"/>
    <s v="EUR"/>
    <n v="1455964170"/>
    <n v="1450780170"/>
    <b v="0"/>
    <n v="1"/>
    <b v="0"/>
    <s v="publishing/translations"/>
    <n v="0.05"/>
    <n v="100"/>
    <x v="4"/>
    <x v="5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2E-3"/>
    <n v="1"/>
    <x v="4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0.18181818181818182"/>
    <n v="88.888888888888886"/>
    <x v="4"/>
    <x v="5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n v="0"/>
    <x v="4"/>
    <x v="5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.2222222222222223E-2"/>
    <n v="27.5"/>
    <x v="4"/>
    <x v="5"/>
  </r>
  <r>
    <n v="1418"/>
    <s v="Realidades del Hombre"/>
    <s v="Â¿Y si hubiera una camino intermedio entre ciencia y religion?_x000a_Descubre la respuesta ayudando a publicar y traducir este libro."/>
    <n v="3000"/>
    <n v="6"/>
    <x v="1"/>
    <x v="14"/>
    <s v="EUR"/>
    <n v="1456397834"/>
    <n v="1453805834"/>
    <b v="0"/>
    <n v="1"/>
    <b v="0"/>
    <s v="publishing/translations"/>
    <n v="2E-3"/>
    <n v="6"/>
    <x v="4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.0634920634920634E-2"/>
    <n v="44.5"/>
    <x v="4"/>
    <x v="5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2.7272727272727271E-2"/>
    <n v="1"/>
    <x v="4"/>
    <x v="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0"/>
    <s v="SEK"/>
    <n v="1423432709"/>
    <n v="1420840709"/>
    <b v="0"/>
    <n v="2"/>
    <b v="0"/>
    <s v="publishing/translations"/>
    <n v="1E-3"/>
    <n v="100"/>
    <x v="4"/>
    <x v="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9"/>
    <s v="NZD"/>
    <n v="1474436704"/>
    <n v="1471844704"/>
    <b v="0"/>
    <n v="2"/>
    <b v="0"/>
    <s v="publishing/translations"/>
    <n v="1.0399999999999999E-3"/>
    <n v="13"/>
    <x v="4"/>
    <x v="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5"/>
    <s v="AUD"/>
    <n v="1451637531"/>
    <n v="1449045531"/>
    <b v="0"/>
    <n v="1"/>
    <b v="0"/>
    <s v="publishing/translations"/>
    <n v="3.3333333333333335E-3"/>
    <n v="100"/>
    <x v="4"/>
    <x v="5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0.2036"/>
    <n v="109.07142857142857"/>
    <x v="4"/>
    <x v="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n v="0"/>
    <x v="4"/>
    <x v="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1"/>
    <s v="EUR"/>
    <n v="1440408120"/>
    <n v="1435224120"/>
    <b v="0"/>
    <n v="0"/>
    <b v="0"/>
    <s v="publishing/translations"/>
    <n v="0"/>
    <n v="0"/>
    <x v="4"/>
    <x v="5"/>
  </r>
  <r>
    <n v="1427"/>
    <s v="WHAT CAN I DO?..."/>
    <s v="The book with advices that can save many lives._x000a_You will find here many case studies, extreme situations and solutions."/>
    <n v="5000"/>
    <n v="419"/>
    <x v="1"/>
    <x v="11"/>
    <s v="EUR"/>
    <n v="1474230385"/>
    <n v="1471638385"/>
    <b v="0"/>
    <n v="4"/>
    <b v="0"/>
    <s v="publishing/translations"/>
    <n v="8.3799999999999999E-2"/>
    <n v="104.75"/>
    <x v="4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4"/>
    <s v="EUR"/>
    <n v="1459584417"/>
    <n v="1456996017"/>
    <b v="0"/>
    <n v="3"/>
    <b v="0"/>
    <s v="publishing/translations"/>
    <n v="4.4999999999999998E-2"/>
    <n v="15"/>
    <x v="4"/>
    <x v="5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n v="0"/>
    <x v="4"/>
    <x v="5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.0600000000000005E-2"/>
    <n v="80.599999999999994"/>
    <x v="4"/>
    <x v="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0.31947058823529412"/>
    <n v="115.55319148936171"/>
    <x v="4"/>
    <x v="5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n v="0"/>
    <x v="4"/>
    <x v="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8"/>
    <s v="EUR"/>
    <n v="1481367600"/>
    <n v="1477839675"/>
    <b v="0"/>
    <n v="10"/>
    <b v="0"/>
    <s v="publishing/translations"/>
    <n v="6.7083333333333328E-2"/>
    <n v="80.5"/>
    <x v="4"/>
    <x v="5"/>
  </r>
  <r>
    <n v="1434"/>
    <s v="Translation of 'SOCIALCAPITALISM' (2014)"/>
    <s v="Interest from abroad to publish my book SOCIALCAPITALISM. Need translation to English master. Help appreciated."/>
    <n v="82000"/>
    <n v="8190"/>
    <x v="1"/>
    <x v="4"/>
    <s v="DKK"/>
    <n v="1433775600"/>
    <n v="1431973478"/>
    <b v="0"/>
    <n v="11"/>
    <b v="0"/>
    <s v="publishing/translations"/>
    <n v="9.987804878048781E-2"/>
    <n v="744.5454545454545"/>
    <x v="4"/>
    <x v="5"/>
  </r>
  <r>
    <n v="1435"/>
    <s v="Trilogy of Crystals, book 1, translation"/>
    <s v="English translation of the first book from a sword and sorcery Fantasy trilogy, by Paolo Parente"/>
    <n v="15000"/>
    <n v="15"/>
    <x v="1"/>
    <x v="8"/>
    <s v="EUR"/>
    <n v="1444589020"/>
    <n v="1441997020"/>
    <b v="0"/>
    <n v="2"/>
    <b v="0"/>
    <s v="publishing/translations"/>
    <n v="1E-3"/>
    <n v="7.5"/>
    <x v="4"/>
    <x v="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1"/>
    <s v="EUR"/>
    <n v="1456043057"/>
    <n v="1453451057"/>
    <b v="0"/>
    <n v="2"/>
    <b v="0"/>
    <s v="publishing/translations"/>
    <n v="7.7000000000000002E-3"/>
    <n v="38.5"/>
    <x v="4"/>
    <x v="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0.26900000000000002"/>
    <n v="36.68181818181818"/>
    <x v="4"/>
    <x v="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4"/>
    <s v="DKK"/>
    <n v="1461765300"/>
    <n v="1459198499"/>
    <b v="0"/>
    <n v="8"/>
    <b v="0"/>
    <s v="publishing/translations"/>
    <n v="0.03"/>
    <n v="75"/>
    <x v="4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2"/>
    <s v="CAD"/>
    <n v="1425758101"/>
    <n v="1423166101"/>
    <b v="0"/>
    <n v="6"/>
    <b v="0"/>
    <s v="publishing/translations"/>
    <n v="6.6055045871559637E-2"/>
    <n v="30"/>
    <x v="4"/>
    <x v="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8"/>
    <s v="EUR"/>
    <n v="1464285463"/>
    <n v="1461693463"/>
    <b v="0"/>
    <n v="1"/>
    <b v="0"/>
    <s v="publishing/translations"/>
    <n v="7.6923076923076926E-5"/>
    <n v="1"/>
    <x v="4"/>
    <x v="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3"/>
    <s v="GBP"/>
    <n v="1441995769"/>
    <n v="1436811769"/>
    <b v="0"/>
    <n v="3"/>
    <b v="0"/>
    <s v="publishing/translations"/>
    <n v="1.1222222222222222E-2"/>
    <n v="673.33333333333337"/>
    <x v="4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n v="0"/>
    <x v="4"/>
    <x v="5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7"/>
    <s v="EUR"/>
    <n v="1483395209"/>
    <n v="1480803209"/>
    <b v="0"/>
    <n v="0"/>
    <b v="0"/>
    <s v="publishing/translations"/>
    <n v="0"/>
    <n v="0"/>
    <x v="4"/>
    <x v="5"/>
  </r>
  <r>
    <n v="1444"/>
    <s v="Expand the MillionairesLetter in the US Market!"/>
    <s v="We as a successfull german stock market newsletter publisher want expand in the US market!"/>
    <n v="4950"/>
    <n v="0"/>
    <x v="1"/>
    <x v="11"/>
    <s v="EUR"/>
    <n v="1442091462"/>
    <n v="1436907462"/>
    <b v="0"/>
    <n v="0"/>
    <b v="0"/>
    <s v="publishing/translations"/>
    <n v="0"/>
    <n v="0"/>
    <x v="4"/>
    <x v="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1"/>
    <s v="EUR"/>
    <n v="1434286855"/>
    <n v="1431694855"/>
    <b v="0"/>
    <n v="0"/>
    <b v="0"/>
    <s v="publishing/translations"/>
    <n v="0"/>
    <n v="0"/>
    <x v="4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8"/>
    <s v="EUR"/>
    <n v="1461235478"/>
    <n v="1459507478"/>
    <b v="0"/>
    <n v="0"/>
    <b v="0"/>
    <s v="publishing/translations"/>
    <n v="0"/>
    <n v="0"/>
    <x v="4"/>
    <x v="5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1.4999999999999999E-4"/>
    <n v="25"/>
    <x v="4"/>
    <x v="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5"/>
    <s v="AUD"/>
    <n v="1432272300"/>
    <n v="1429655318"/>
    <b v="0"/>
    <n v="0"/>
    <b v="0"/>
    <s v="publishing/translations"/>
    <n v="0"/>
    <n v="0"/>
    <x v="4"/>
    <x v="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n v="0"/>
    <x v="4"/>
    <x v="5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1.0000000000000001E-5"/>
    <n v="1"/>
    <x v="4"/>
    <x v="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2"/>
    <s v="CAD"/>
    <n v="1383430145"/>
    <n v="1380838145"/>
    <b v="0"/>
    <n v="6"/>
    <b v="0"/>
    <s v="publishing/fiction"/>
    <n v="2.1000000000000001E-2"/>
    <n v="17.5"/>
    <x v="4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1E-3"/>
    <n v="5"/>
    <x v="4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7.1428571428571426E-3"/>
    <n v="25"/>
    <x v="4"/>
    <x v="13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n v="0"/>
    <x v="4"/>
    <x v="13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.2388059701492536E-2"/>
    <n v="50"/>
    <x v="4"/>
    <x v="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2.3999999999999998E-3"/>
    <n v="16"/>
    <x v="4"/>
    <x v="13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n v="0"/>
    <x v="4"/>
    <x v="13"/>
  </r>
  <r>
    <n v="1488"/>
    <s v="Nanolution"/>
    <s v="A blockbuster sci-fi adventure. What would you do if one day your life changed to beyond the imaginable?"/>
    <n v="15000"/>
    <n v="360"/>
    <x v="1"/>
    <x v="5"/>
    <s v="AUD"/>
    <n v="1388928660"/>
    <n v="1386336660"/>
    <b v="0"/>
    <n v="6"/>
    <b v="0"/>
    <s v="publishing/fiction"/>
    <n v="2.4E-2"/>
    <n v="60"/>
    <x v="4"/>
    <x v="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n v="0"/>
    <x v="4"/>
    <x v="1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0.30862068965517242"/>
    <n v="47.10526315789474"/>
    <x v="4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.3333333333333329E-2"/>
    <n v="100"/>
    <x v="4"/>
    <x v="13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7.4999999999999997E-3"/>
    <n v="15"/>
    <x v="4"/>
    <x v="13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n v="0"/>
    <x v="4"/>
    <x v="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8.8999999999999996E-2"/>
    <n v="40.454545454545453"/>
    <x v="4"/>
    <x v="13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n v="0"/>
    <x v="4"/>
    <x v="13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n v="0"/>
    <x v="4"/>
    <x v="13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6.666666666666667E-5"/>
    <n v="1"/>
    <x v="4"/>
    <x v="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1.9E-2"/>
    <n v="19"/>
    <x v="4"/>
    <x v="13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2.5000000000000001E-3"/>
    <n v="5"/>
    <x v="4"/>
    <x v="1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0.25035714285714283"/>
    <n v="46.733333333333334"/>
    <x v="4"/>
    <x v="13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3.3333333333333332E-4"/>
    <n v="3"/>
    <x v="8"/>
    <x v="18"/>
  </r>
  <r>
    <n v="1542"/>
    <s v="From student to beekeeper"/>
    <s v="The photography project aims to show challenges &amp; successes of a  student attempting to continue his family beekeeping heritage."/>
    <n v="500"/>
    <n v="20"/>
    <x v="1"/>
    <x v="2"/>
    <s v="CAD"/>
    <n v="1435708500"/>
    <n v="1434412500"/>
    <b v="0"/>
    <n v="1"/>
    <b v="0"/>
    <s v="photography/nature"/>
    <n v="0.04"/>
    <n v="20"/>
    <x v="8"/>
    <x v="18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4.4444444444444444E-3"/>
    <n v="10"/>
    <x v="8"/>
    <x v="18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n v="0"/>
    <x v="8"/>
    <x v="18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3.3333333333333332E-4"/>
    <n v="1"/>
    <x v="8"/>
    <x v="1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3"/>
    <s v="GBP"/>
    <n v="1410930399"/>
    <n v="1405746399"/>
    <b v="0"/>
    <n v="11"/>
    <b v="0"/>
    <s v="photography/nature"/>
    <n v="0.28899999999999998"/>
    <n v="26.272727272727273"/>
    <x v="8"/>
    <x v="18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n v="0"/>
    <x v="8"/>
    <x v="18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8.5714285714285715E-2"/>
    <n v="60"/>
    <x v="8"/>
    <x v="18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0.34"/>
    <n v="28.333333333333332"/>
    <x v="8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3"/>
    <s v="GBP"/>
    <n v="1463050034"/>
    <n v="1460458034"/>
    <b v="0"/>
    <n v="7"/>
    <b v="0"/>
    <s v="photography/nature"/>
    <n v="0.13466666666666666"/>
    <n v="14.428571428571429"/>
    <x v="8"/>
    <x v="18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n v="0"/>
    <x v="8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0.49186046511627907"/>
    <n v="132.1875"/>
    <x v="8"/>
    <x v="1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n v="0"/>
    <x v="8"/>
    <x v="18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5"/>
    <s v="AUD"/>
    <n v="1438495390"/>
    <n v="1435903390"/>
    <b v="0"/>
    <n v="0"/>
    <b v="0"/>
    <s v="photography/nature"/>
    <n v="0"/>
    <n v="0"/>
    <x v="8"/>
    <x v="18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n v="0"/>
    <x v="8"/>
    <x v="18"/>
  </r>
  <r>
    <n v="1556"/>
    <s v="West Canada - A Coffee Table Book"/>
    <s v="To gather a collection of photographs for a coffee table book that displays the beauty of Canada's west."/>
    <n v="1500"/>
    <n v="677"/>
    <x v="1"/>
    <x v="2"/>
    <s v="CAD"/>
    <n v="1467603624"/>
    <n v="1465011624"/>
    <b v="0"/>
    <n v="12"/>
    <b v="0"/>
    <s v="photography/nature"/>
    <n v="0.45133333333333331"/>
    <n v="56.416666666666664"/>
    <x v="8"/>
    <x v="18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0.04"/>
    <n v="100"/>
    <x v="8"/>
    <x v="18"/>
  </r>
  <r>
    <n v="1558"/>
    <s v="Lucy Wood's Calendar - English Countryside 2016"/>
    <s v="A large 2016 wall-calendar (A3 when open) featuring 12 stunning photographs by Lucy Wood."/>
    <n v="750"/>
    <n v="35"/>
    <x v="1"/>
    <x v="3"/>
    <s v="GBP"/>
    <n v="1440763920"/>
    <n v="1435656759"/>
    <b v="0"/>
    <n v="3"/>
    <b v="0"/>
    <s v="photography/nature"/>
    <n v="4.6666666666666669E-2"/>
    <n v="11.666666666666666"/>
    <x v="8"/>
    <x v="18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3.3333333333333335E-3"/>
    <n v="50"/>
    <x v="8"/>
    <x v="18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3.7600000000000001E-2"/>
    <n v="23.5"/>
    <x v="8"/>
    <x v="18"/>
  </r>
  <r>
    <n v="1581"/>
    <s v="The Sharper Image"/>
    <s v="Photographic canvas prints depicting different scenes from around the globe, including local images taken in Sussex England."/>
    <n v="1000"/>
    <n v="5"/>
    <x v="1"/>
    <x v="3"/>
    <s v="GBP"/>
    <n v="1450521990"/>
    <n v="1447757190"/>
    <b v="0"/>
    <n v="1"/>
    <b v="0"/>
    <s v="photography/places"/>
    <n v="5.0000000000000001E-3"/>
    <n v="5"/>
    <x v="8"/>
    <x v="19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.2999999999999999E-2"/>
    <n v="31"/>
    <x v="8"/>
    <x v="1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3"/>
    <s v="GBP"/>
    <n v="1411681391"/>
    <n v="1409089391"/>
    <b v="0"/>
    <n v="1"/>
    <b v="0"/>
    <s v="photography/places"/>
    <n v="7.5000000000000002E-4"/>
    <n v="15"/>
    <x v="8"/>
    <x v="19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n v="0"/>
    <x v="8"/>
    <x v="19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2"/>
    <s v="CAD"/>
    <n v="1482663600"/>
    <n v="1480800568"/>
    <b v="0"/>
    <n v="12"/>
    <b v="0"/>
    <s v="photography/places"/>
    <n v="0.79"/>
    <n v="131.66666666666666"/>
    <x v="8"/>
    <x v="19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n v="0"/>
    <x v="8"/>
    <x v="1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1.3333333333333334E-4"/>
    <n v="1"/>
    <x v="8"/>
    <x v="19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n v="0"/>
    <x v="8"/>
    <x v="19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n v="0"/>
    <x v="8"/>
    <x v="19"/>
  </r>
  <r>
    <n v="1590"/>
    <s v="An Italian Adventure"/>
    <s v="Discover Italy through photography."/>
    <n v="60000"/>
    <n v="1020"/>
    <x v="1"/>
    <x v="8"/>
    <s v="EUR"/>
    <n v="1443040464"/>
    <n v="1440448464"/>
    <b v="0"/>
    <n v="2"/>
    <b v="0"/>
    <s v="photography/places"/>
    <n v="1.7000000000000001E-2"/>
    <n v="510"/>
    <x v="8"/>
    <x v="1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3"/>
    <s v="GBP"/>
    <n v="1459700741"/>
    <n v="1457112341"/>
    <b v="0"/>
    <n v="92"/>
    <b v="0"/>
    <s v="photography/places"/>
    <n v="0.29228571428571426"/>
    <n v="44.478260869565219"/>
    <x v="8"/>
    <x v="19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n v="0"/>
    <x v="8"/>
    <x v="19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1.3636363636363637E-4"/>
    <n v="1"/>
    <x v="8"/>
    <x v="19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0.20499999999999999"/>
    <n v="20.5"/>
    <x v="8"/>
    <x v="19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2.8E-3"/>
    <n v="40"/>
    <x v="8"/>
    <x v="19"/>
  </r>
  <r>
    <n v="1596"/>
    <s v="The Town We Live In"/>
    <s v="London is beautiful. I want to create a book of stunning images from in and around our great city"/>
    <n v="3250"/>
    <n v="75"/>
    <x v="1"/>
    <x v="3"/>
    <s v="GBP"/>
    <n v="1418469569"/>
    <n v="1414577969"/>
    <b v="0"/>
    <n v="3"/>
    <b v="0"/>
    <s v="photography/places"/>
    <n v="2.3076923076923078E-2"/>
    <n v="25"/>
    <x v="8"/>
    <x v="19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n v="0"/>
    <x v="8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1.25E-3"/>
    <n v="1"/>
    <x v="8"/>
    <x v="19"/>
  </r>
  <r>
    <n v="1599"/>
    <s v="The Londoner: Prints &amp; Canvas"/>
    <s v="A London photographer trekking 5,895m up Africa's Mount Kilimanjaro to pursue and enrich a career."/>
    <n v="500"/>
    <n v="0"/>
    <x v="1"/>
    <x v="3"/>
    <s v="GBP"/>
    <n v="1460116576"/>
    <n v="1457528176"/>
    <b v="0"/>
    <n v="0"/>
    <b v="0"/>
    <s v="photography/places"/>
    <n v="0"/>
    <n v="0"/>
    <x v="8"/>
    <x v="19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.3400000000000007E-2"/>
    <n v="40.777777777777779"/>
    <x v="8"/>
    <x v="1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1.9801980198019802E-3"/>
    <n v="5"/>
    <x v="3"/>
    <x v="20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6.0606060606060605E-5"/>
    <n v="1"/>
    <x v="3"/>
    <x v="20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.0200000000000001E-2"/>
    <n v="25.5"/>
    <x v="3"/>
    <x v="20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0.65100000000000002"/>
    <n v="118.36363636363636"/>
    <x v="3"/>
    <x v="20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n v="0"/>
    <x v="3"/>
    <x v="20"/>
  </r>
  <r>
    <n v="1706"/>
    <s v="Gemeinde in Bremen"/>
    <s v="Unsere &quot;Aufgabe&quot; ist es, fÃ¼r Christen da zu sein die keiner Gemeinde angehÃ¶ren. Zudem spielt Lobpreis eine Zentrale Rolle."/>
    <n v="5500"/>
    <n v="0"/>
    <x v="1"/>
    <x v="11"/>
    <s v="EUR"/>
    <n v="1440314472"/>
    <n v="1435130472"/>
    <b v="0"/>
    <n v="0"/>
    <b v="0"/>
    <s v="music/faith"/>
    <n v="0"/>
    <n v="0"/>
    <x v="3"/>
    <x v="2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9.74E-2"/>
    <n v="54.111111111111114"/>
    <x v="3"/>
    <x v="20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n v="0"/>
    <x v="3"/>
    <x v="20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4.8571428571428571E-2"/>
    <n v="21.25"/>
    <x v="3"/>
    <x v="20"/>
  </r>
  <r>
    <n v="1710"/>
    <s v="Producing a live album of our upcoming Europe tour"/>
    <s v="We want to create a gospel live album which has never been produced before."/>
    <n v="5000"/>
    <n v="34"/>
    <x v="1"/>
    <x v="11"/>
    <s v="EUR"/>
    <n v="1453122000"/>
    <n v="1449151888"/>
    <b v="0"/>
    <n v="1"/>
    <b v="0"/>
    <s v="music/faith"/>
    <n v="6.7999999999999996E-3"/>
    <n v="34"/>
    <x v="3"/>
    <x v="2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0.105"/>
    <n v="525"/>
    <x v="3"/>
    <x v="20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n v="0"/>
    <x v="3"/>
    <x v="20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1.6666666666666666E-2"/>
    <n v="50"/>
    <x v="3"/>
    <x v="2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7.868E-2"/>
    <n v="115.70588235294117"/>
    <x v="3"/>
    <x v="20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2.2000000000000001E-3"/>
    <n v="5.5"/>
    <x v="3"/>
    <x v="2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7.4999999999999997E-2"/>
    <n v="50"/>
    <x v="3"/>
    <x v="20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0.42725880551301687"/>
    <n v="34.024390243902438"/>
    <x v="3"/>
    <x v="20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2.142857142857143E-3"/>
    <n v="37.5"/>
    <x v="3"/>
    <x v="2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8.7500000000000008E-3"/>
    <n v="11.666666666666666"/>
    <x v="3"/>
    <x v="2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5.6250000000000001E-2"/>
    <n v="28.125"/>
    <x v="3"/>
    <x v="20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n v="0"/>
    <x v="3"/>
    <x v="20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3.4722222222222224E-4"/>
    <n v="1"/>
    <x v="3"/>
    <x v="2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6.5000000000000002E-2"/>
    <n v="216.66666666666666"/>
    <x v="3"/>
    <x v="2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5.8333333333333336E-3"/>
    <n v="8.75"/>
    <x v="3"/>
    <x v="20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0.10181818181818182"/>
    <n v="62.222222222222221"/>
    <x v="3"/>
    <x v="20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0.33784615384615385"/>
    <n v="137.25"/>
    <x v="3"/>
    <x v="2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3"/>
    <s v="GBP"/>
    <n v="1428231600"/>
    <n v="1423520177"/>
    <b v="0"/>
    <n v="1"/>
    <b v="0"/>
    <s v="music/faith"/>
    <n v="3.3333333333333332E-4"/>
    <n v="1"/>
    <x v="3"/>
    <x v="20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0.68400000000000005"/>
    <n v="122.14285714285714"/>
    <x v="3"/>
    <x v="2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n v="0"/>
    <x v="3"/>
    <x v="2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n v="0"/>
    <x v="3"/>
    <x v="20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n v="0"/>
    <x v="3"/>
    <x v="2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n v="0"/>
    <x v="3"/>
    <x v="20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n v="0"/>
    <x v="3"/>
    <x v="20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2.2222222222222223E-4"/>
    <n v="1"/>
    <x v="3"/>
    <x v="20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0.11"/>
    <n v="55"/>
    <x v="3"/>
    <x v="20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7.3333333333333332E-3"/>
    <n v="22"/>
    <x v="3"/>
    <x v="20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0.21249999999999999"/>
    <n v="56.666666666666664"/>
    <x v="3"/>
    <x v="20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4.0000000000000001E-3"/>
    <n v="20"/>
    <x v="3"/>
    <x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1E-3"/>
    <n v="1"/>
    <x v="3"/>
    <x v="20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n v="0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3"/>
    <s v="GBP"/>
    <n v="1407065979"/>
    <n v="1404560379"/>
    <b v="1"/>
    <n v="39"/>
    <b v="0"/>
    <s v="photography/photobooks"/>
    <n v="0.19600000000000001"/>
    <n v="55.282051282051285"/>
    <x v="8"/>
    <x v="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0.59467839999999994"/>
    <n v="72.16970873786407"/>
    <x v="8"/>
    <x v="21"/>
  </r>
  <r>
    <n v="1766"/>
    <s v="Photographic book on Melbourne's music scene"/>
    <s v="I want to create a beautiful book which documents the Melbourne music scene."/>
    <n v="1500"/>
    <n v="0"/>
    <x v="1"/>
    <x v="5"/>
    <s v="AUD"/>
    <n v="1408999088"/>
    <n v="1407184688"/>
    <b v="1"/>
    <n v="0"/>
    <b v="0"/>
    <s v="photography/photobooks"/>
    <n v="0"/>
    <n v="0"/>
    <x v="8"/>
    <x v="21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0.4572"/>
    <n v="58.615384615384613"/>
    <x v="8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3.7400000000000003E-2"/>
    <n v="12.466666666666667"/>
    <x v="8"/>
    <x v="21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2.7025E-2"/>
    <n v="49.136363636363633"/>
    <x v="8"/>
    <x v="2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0.56514285714285717"/>
    <n v="150.5"/>
    <x v="8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3"/>
    <s v="GBP"/>
    <n v="1414107040"/>
    <n v="1411515040"/>
    <b v="1"/>
    <n v="25"/>
    <b v="0"/>
    <s v="photography/photobooks"/>
    <n v="0.21309523809523809"/>
    <n v="35.799999999999997"/>
    <x v="8"/>
    <x v="21"/>
  </r>
  <r>
    <n v="1772"/>
    <s v="White Mountain"/>
    <s v="A photobook and a short documentary film telling the story of Holocaust in Northwestern Lithuania"/>
    <n v="5500"/>
    <n v="858"/>
    <x v="1"/>
    <x v="3"/>
    <s v="GBP"/>
    <n v="1404666836"/>
    <n v="1399482836"/>
    <b v="1"/>
    <n v="19"/>
    <b v="0"/>
    <s v="photography/photobooks"/>
    <n v="0.156"/>
    <n v="45.157894736842103"/>
    <x v="8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.2566666666666673E-2"/>
    <n v="98.78947368421052"/>
    <x v="8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0.4592"/>
    <n v="88.307692307692307"/>
    <x v="8"/>
    <x v="21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0.65101538461538466"/>
    <n v="170.62903225806451"/>
    <x v="8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3"/>
    <s v="GBP"/>
    <n v="1414623471"/>
    <n v="1411513071"/>
    <b v="1"/>
    <n v="4"/>
    <b v="0"/>
    <s v="photography/photobooks"/>
    <n v="6.7000000000000004E-2"/>
    <n v="83.75"/>
    <x v="8"/>
    <x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6"/>
    <s v="EUR"/>
    <n v="1424421253"/>
    <n v="1421829253"/>
    <b v="1"/>
    <n v="10"/>
    <b v="0"/>
    <s v="photography/photobooks"/>
    <n v="0.135625"/>
    <n v="65.099999999999994"/>
    <x v="8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1.9900000000000001E-2"/>
    <n v="66.333333333333329"/>
    <x v="8"/>
    <x v="21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0.36236363636363639"/>
    <n v="104.89473684210526"/>
    <x v="8"/>
    <x v="21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0.39743333333333336"/>
    <n v="78.440789473684205"/>
    <x v="8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0.25763636363636366"/>
    <n v="59.041666666666664"/>
    <x v="8"/>
    <x v="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0.15491428571428573"/>
    <n v="71.34210526315789"/>
    <x v="8"/>
    <x v="21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0.236925"/>
    <n v="51.227027027027027"/>
    <x v="8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0.39760000000000001"/>
    <n v="60.242424242424242"/>
    <x v="8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0.20220833333333332"/>
    <n v="44.935185185185183"/>
    <x v="8"/>
    <x v="21"/>
  </r>
  <r>
    <n v="1786"/>
    <s v="Observations in 6x6"/>
    <s v="A photo book that shows a timeless trip from Portugal to Sri Lanka in a subjective point of view through an old Hasselblad objective."/>
    <n v="1900"/>
    <n v="905"/>
    <x v="1"/>
    <x v="6"/>
    <s v="EUR"/>
    <n v="1418649177"/>
    <n v="1416057177"/>
    <b v="1"/>
    <n v="29"/>
    <b v="0"/>
    <s v="photography/photobooks"/>
    <n v="0.47631578947368419"/>
    <n v="31.206896551724139"/>
    <x v="8"/>
    <x v="21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0.15329999999999999"/>
    <n v="63.875"/>
    <x v="8"/>
    <x v="21"/>
  </r>
  <r>
    <n v="1788"/>
    <s v="Beyond the Pale"/>
    <s v="A photo book celebrating Goths, exploring their lives and giving an insight into what Goth is for them."/>
    <n v="5500"/>
    <n v="76"/>
    <x v="1"/>
    <x v="3"/>
    <s v="GBP"/>
    <n v="1414795542"/>
    <n v="1412203542"/>
    <b v="1"/>
    <n v="4"/>
    <b v="0"/>
    <s v="photography/photobooks"/>
    <n v="1.3818181818181818E-2"/>
    <n v="19"/>
    <x v="8"/>
    <x v="21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5.0000000000000001E-3"/>
    <n v="10"/>
    <x v="8"/>
    <x v="21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4.9575757575757579E-2"/>
    <n v="109.06666666666666"/>
    <x v="8"/>
    <x v="21"/>
  </r>
  <r>
    <n v="1791"/>
    <s v="disCover: Napoli"/>
    <s v="For the love of street photography and the beauty of traditional cultures in southern Italy."/>
    <n v="3000"/>
    <n v="107"/>
    <x v="1"/>
    <x v="3"/>
    <s v="GBP"/>
    <n v="1422553565"/>
    <n v="1417369565"/>
    <b v="1"/>
    <n v="4"/>
    <b v="0"/>
    <s v="photography/photobooks"/>
    <n v="3.5666666666666666E-2"/>
    <n v="26.75"/>
    <x v="8"/>
    <x v="21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0.61124000000000001"/>
    <n v="109.93525179856115"/>
    <x v="8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5"/>
    <s v="AUD"/>
    <n v="1417127040"/>
    <n v="1414531440"/>
    <b v="1"/>
    <n v="2"/>
    <b v="0"/>
    <s v="photography/photobooks"/>
    <n v="1.3333333333333334E-2"/>
    <n v="20"/>
    <x v="8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0.11077777777777778"/>
    <n v="55.388888888888886"/>
    <x v="8"/>
    <x v="21"/>
  </r>
  <r>
    <n v="1795"/>
    <s v="THE AFGHANS - A Photo Book"/>
    <s v="A photography book documenting the impact of the ISAF mission on the Afghan people of Mazar-e Sharif."/>
    <n v="28000"/>
    <n v="10846"/>
    <x v="1"/>
    <x v="11"/>
    <s v="EUR"/>
    <n v="1476460800"/>
    <n v="1473922541"/>
    <b v="1"/>
    <n v="81"/>
    <b v="0"/>
    <s v="photography/photobooks"/>
    <n v="0.38735714285714284"/>
    <n v="133.90123456790124"/>
    <x v="8"/>
    <x v="21"/>
  </r>
  <r>
    <n v="1796"/>
    <s v="Kenema"/>
    <s v="Kenema is a stunning portrait photography book by British Photographer, Peter Dibdin, capturing community life in Kenema, Sierra Leone."/>
    <n v="19000"/>
    <n v="4190"/>
    <x v="1"/>
    <x v="3"/>
    <s v="GBP"/>
    <n v="1469356366"/>
    <n v="1464172366"/>
    <b v="1"/>
    <n v="86"/>
    <b v="0"/>
    <s v="photography/photobooks"/>
    <n v="0.22052631578947368"/>
    <n v="48.720930232558139"/>
    <x v="8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0.67549999999999999"/>
    <n v="48.25"/>
    <x v="8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0.136375"/>
    <n v="58.972972972972975"/>
    <x v="8"/>
    <x v="21"/>
  </r>
  <r>
    <n v="1799"/>
    <s v="The UnDiscovered Image"/>
    <s v="The UnDiscovered Image, a monthly publication dedicated to photographers."/>
    <n v="4000"/>
    <n v="69.83"/>
    <x v="1"/>
    <x v="3"/>
    <s v="GBP"/>
    <n v="1415740408"/>
    <n v="1414008808"/>
    <b v="1"/>
    <n v="6"/>
    <b v="0"/>
    <s v="photography/photobooks"/>
    <n v="1.7457500000000001E-2"/>
    <n v="11.638333333333334"/>
    <x v="8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3"/>
    <s v="GBP"/>
    <n v="1476109970"/>
    <n v="1473517970"/>
    <b v="1"/>
    <n v="113"/>
    <b v="0"/>
    <s v="photography/photobooks"/>
    <n v="0.20449632511889321"/>
    <n v="83.716814159292042"/>
    <x v="8"/>
    <x v="21"/>
  </r>
  <r>
    <n v="1801"/>
    <s v="Come, Bring, Punish"/>
    <s v="Get involved in Come, Bring, Punish, a new photo book by Ewen Spencer, documenting the European Ballroom scene and the life around it"/>
    <n v="17000"/>
    <n v="2355"/>
    <x v="1"/>
    <x v="3"/>
    <s v="GBP"/>
    <n v="1450181400"/>
    <n v="1447429868"/>
    <b v="1"/>
    <n v="37"/>
    <b v="0"/>
    <s v="photography/photobooks"/>
    <n v="0.13852941176470587"/>
    <n v="63.648648648648646"/>
    <x v="8"/>
    <x v="21"/>
  </r>
  <r>
    <n v="1802"/>
    <s v="Out Of The Dark"/>
    <s v="Inner Darkness turned into a photobook. Personal work i shot during my recovery...in Berlin."/>
    <n v="3500"/>
    <n v="1697"/>
    <x v="1"/>
    <x v="11"/>
    <s v="EUR"/>
    <n v="1435442340"/>
    <n v="1433416830"/>
    <b v="1"/>
    <n v="18"/>
    <b v="0"/>
    <s v="photography/photobooks"/>
    <n v="0.48485714285714288"/>
    <n v="94.277777777777771"/>
    <x v="8"/>
    <x v="21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0.308"/>
    <n v="71.86666666666666"/>
    <x v="8"/>
    <x v="2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0.35174193548387095"/>
    <n v="104.84615384615384"/>
    <x v="8"/>
    <x v="21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1"/>
    <s v="EUR"/>
    <n v="1443808800"/>
    <n v="1441048658"/>
    <b v="1"/>
    <n v="122"/>
    <b v="0"/>
    <s v="photography/photobooks"/>
    <n v="0.36404444444444445"/>
    <n v="67.139344262295083"/>
    <x v="8"/>
    <x v="21"/>
  </r>
  <r>
    <n v="1806"/>
    <s v="American Presidents Naked"/>
    <s v="Join me in publishing an amazing and unprecedented book with full frontal photopraphs of 8 American Presidents Naked"/>
    <n v="20000"/>
    <n v="591"/>
    <x v="1"/>
    <x v="3"/>
    <s v="GBP"/>
    <n v="1412090349"/>
    <n v="1409066349"/>
    <b v="1"/>
    <n v="8"/>
    <b v="0"/>
    <s v="photography/photobooks"/>
    <n v="2.955E-2"/>
    <n v="73.875"/>
    <x v="8"/>
    <x v="21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0.1106"/>
    <n v="69.125"/>
    <x v="8"/>
    <x v="21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0.41407142857142859"/>
    <n v="120.77083333333333"/>
    <x v="8"/>
    <x v="21"/>
  </r>
  <r>
    <n v="1809"/>
    <s v="Hamilton: A Different Perspective"/>
    <s v="A stunning photo book highlighting the visual diversity of the City of Hamilton and showcasing it in a new light."/>
    <n v="3500"/>
    <n v="380"/>
    <x v="1"/>
    <x v="2"/>
    <s v="CAD"/>
    <n v="1425246439"/>
    <n v="1422222439"/>
    <b v="1"/>
    <n v="9"/>
    <b v="0"/>
    <s v="photography/photobooks"/>
    <n v="0.10857142857142857"/>
    <n v="42.222222222222221"/>
    <x v="8"/>
    <x v="21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.3333333333333333E-2"/>
    <n v="7.5"/>
    <x v="8"/>
    <x v="21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7.407407407407407E-4"/>
    <n v="1.5384615384615385"/>
    <x v="8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3"/>
    <s v="GBP"/>
    <n v="1467531536"/>
    <n v="1464939536"/>
    <b v="0"/>
    <n v="23"/>
    <b v="0"/>
    <s v="photography/photobooks"/>
    <n v="0.13307692307692306"/>
    <n v="37.608695652173914"/>
    <x v="8"/>
    <x v="21"/>
  </r>
  <r>
    <n v="1813"/>
    <s v="Libya : The Lost Days"/>
    <s v="This project aims to document, Libyan photographic history; through both print and artisan mediums ."/>
    <n v="8750"/>
    <n v="0"/>
    <x v="1"/>
    <x v="3"/>
    <s v="GBP"/>
    <n v="1407532812"/>
    <n v="1404940812"/>
    <b v="0"/>
    <n v="0"/>
    <b v="0"/>
    <s v="photography/photobooks"/>
    <n v="0"/>
    <n v="0"/>
    <x v="8"/>
    <x v="21"/>
  </r>
  <r>
    <n v="1814"/>
    <s v="My Favourite Colour Was Yellow"/>
    <s v="A self published photo book documenting the overwhelming presence of the colour pink, in young girls lives here in the UK."/>
    <n v="12000"/>
    <n v="5902"/>
    <x v="1"/>
    <x v="3"/>
    <s v="GBP"/>
    <n v="1425108736"/>
    <n v="1422516736"/>
    <b v="0"/>
    <n v="140"/>
    <b v="0"/>
    <s v="photography/photobooks"/>
    <n v="0.49183333333333334"/>
    <n v="42.157142857142858"/>
    <x v="8"/>
    <x v="21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n v="0"/>
    <x v="8"/>
    <x v="21"/>
  </r>
  <r>
    <n v="1816"/>
    <s v="Moments of Passion"/>
    <s v="A unique Photographic Book Project about the Passionate Moments and Strong Emotions that lie within Karate"/>
    <n v="25000"/>
    <n v="509"/>
    <x v="1"/>
    <x v="13"/>
    <s v="CHF"/>
    <n v="1469473200"/>
    <n v="1467061303"/>
    <b v="0"/>
    <n v="6"/>
    <b v="0"/>
    <s v="photography/photobooks"/>
    <n v="2.036E-2"/>
    <n v="84.833333333333329"/>
    <x v="8"/>
    <x v="21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0.52327777777777773"/>
    <n v="94.19"/>
    <x v="8"/>
    <x v="21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n v="0"/>
    <x v="8"/>
    <x v="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.0833333333333332E-2"/>
    <n v="6.25"/>
    <x v="8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6.565384615384616E-2"/>
    <n v="213.375"/>
    <x v="8"/>
    <x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3"/>
    <s v="GBP"/>
    <n v="1422256341"/>
    <n v="1419664341"/>
    <b v="0"/>
    <n v="0"/>
    <b v="0"/>
    <s v="games/mobile games"/>
    <n v="0"/>
    <n v="0"/>
    <x v="7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.0833333333333326E-2"/>
    <n v="90.9375"/>
    <x v="7"/>
    <x v="17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4.0000000000000001E-3"/>
    <n v="5"/>
    <x v="7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0.42892307692307691"/>
    <n v="58.083333333333336"/>
    <x v="7"/>
    <x v="17"/>
  </r>
  <r>
    <n v="1865"/>
    <s v="THE RUNNING GAME"/>
    <s v="This game is an alternative to the boring morning jogs This game will make you excited to workout Following elite footballer movements!"/>
    <n v="110000"/>
    <n v="4"/>
    <x v="1"/>
    <x v="3"/>
    <s v="GBP"/>
    <n v="1478425747"/>
    <n v="1475398147"/>
    <b v="0"/>
    <n v="2"/>
    <b v="0"/>
    <s v="games/mobile games"/>
    <n v="3.6363636363636364E-5"/>
    <n v="2"/>
    <x v="7"/>
    <x v="1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5.0000000000000001E-3"/>
    <n v="62.5"/>
    <x v="7"/>
    <x v="1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5.0000000000000001E-4"/>
    <n v="10"/>
    <x v="7"/>
    <x v="17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4.8680000000000001E-2"/>
    <n v="71.588235294117652"/>
    <x v="7"/>
    <x v="17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n v="0"/>
    <x v="7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0.10314285714285715"/>
    <n v="32.81818181818182"/>
    <x v="7"/>
    <x v="17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0.7178461538461538"/>
    <n v="49.11578947368421"/>
    <x v="7"/>
    <x v="17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.06E-2"/>
    <n v="16.307692307692307"/>
    <x v="7"/>
    <x v="17"/>
  </r>
  <r>
    <n v="1873"/>
    <s v="The Red Card Blue Card Game"/>
    <s v="It's time for The Red Card Blue Card Game to be available everywhere! Help save the sanity of ALL parent's! Help make it an App!!"/>
    <n v="8000"/>
    <n v="36"/>
    <x v="1"/>
    <x v="2"/>
    <s v="CAD"/>
    <n v="1436373900"/>
    <n v="1433861210"/>
    <b v="0"/>
    <n v="2"/>
    <b v="0"/>
    <s v="games/mobile games"/>
    <n v="4.4999999999999997E-3"/>
    <n v="18"/>
    <x v="7"/>
    <x v="17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1.6249999999999999E-4"/>
    <n v="13"/>
    <x v="7"/>
    <x v="17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5.1000000000000004E-3"/>
    <n v="17"/>
    <x v="7"/>
    <x v="17"/>
  </r>
  <r>
    <n v="1876"/>
    <s v="Migration Madness (Android)"/>
    <s v="An arcade styled side scroller. Help Bob the pilot steer his plane through hordes of migrating birds strapped with explosives."/>
    <n v="280"/>
    <n v="0"/>
    <x v="1"/>
    <x v="5"/>
    <s v="AUD"/>
    <n v="1402901405"/>
    <n v="1400309405"/>
    <b v="0"/>
    <n v="0"/>
    <b v="0"/>
    <s v="games/mobile games"/>
    <n v="0"/>
    <n v="0"/>
    <x v="7"/>
    <x v="17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n v="0"/>
    <x v="7"/>
    <x v="17"/>
  </r>
  <r>
    <n v="1878"/>
    <s v="Aussies versus Zombies"/>
    <s v="Action game now playable on Android/iOS platforms and PC browsers. Easy gameplay even for starters yet hard to be skilled. Multi-player"/>
    <n v="8000"/>
    <n v="0"/>
    <x v="1"/>
    <x v="5"/>
    <s v="AUD"/>
    <n v="1402618355"/>
    <n v="1400026355"/>
    <b v="0"/>
    <n v="0"/>
    <b v="0"/>
    <s v="games/mobile games"/>
    <n v="0"/>
    <n v="0"/>
    <x v="7"/>
    <x v="17"/>
  </r>
  <r>
    <n v="1879"/>
    <s v="Alex and More"/>
    <s v="Juego de plataformas con 20 personajes. Cada personaje tiene cuatro habilidades distintas al resto de personajes y sus propias voces."/>
    <n v="5000"/>
    <n v="6"/>
    <x v="1"/>
    <x v="14"/>
    <s v="EUR"/>
    <n v="1457966129"/>
    <n v="1455377729"/>
    <b v="0"/>
    <n v="2"/>
    <b v="0"/>
    <s v="games/mobile games"/>
    <n v="1.1999999999999999E-3"/>
    <n v="3"/>
    <x v="7"/>
    <x v="17"/>
  </r>
  <r>
    <n v="1880"/>
    <s v="Sim Betting Football"/>
    <s v="Sim Betting Football is the only football (soccer) betting simulation  game."/>
    <n v="5000"/>
    <n v="1004"/>
    <x v="1"/>
    <x v="3"/>
    <s v="GBP"/>
    <n v="1459341380"/>
    <n v="1456839380"/>
    <b v="0"/>
    <n v="24"/>
    <b v="0"/>
    <s v="games/mobile games"/>
    <n v="0.20080000000000001"/>
    <n v="41.833333333333336"/>
    <x v="7"/>
    <x v="1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3"/>
    <s v="GBP"/>
    <n v="1432299600"/>
    <n v="1429707729"/>
    <b v="0"/>
    <n v="25"/>
    <b v="0"/>
    <s v="technology/gadgets"/>
    <n v="2.696969696969697E-2"/>
    <n v="106.8"/>
    <x v="1"/>
    <x v="22"/>
  </r>
  <r>
    <n v="1902"/>
    <s v="Cardboard reality"/>
    <s v="Virtual reality is expensive, here is the solution. I've created a VR device out of cardboard. I present: World's cheapest VR Device."/>
    <n v="1000"/>
    <n v="12"/>
    <x v="1"/>
    <x v="6"/>
    <s v="EUR"/>
    <n v="1425495447"/>
    <n v="1422903447"/>
    <b v="0"/>
    <n v="3"/>
    <b v="0"/>
    <s v="technology/gadgets"/>
    <n v="1.2E-2"/>
    <n v="4"/>
    <x v="1"/>
    <x v="22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0.46600000000000003"/>
    <n v="34.097560975609753"/>
    <x v="1"/>
    <x v="22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1E-3"/>
    <n v="25"/>
    <x v="1"/>
    <x v="2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1.6800000000000001E-3"/>
    <n v="10.5"/>
    <x v="1"/>
    <x v="2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0.42759999999999998"/>
    <n v="215.95959595959596"/>
    <x v="1"/>
    <x v="22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2.8333333333333335E-3"/>
    <n v="21.25"/>
    <x v="1"/>
    <x v="2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1.7319999999999999E-2"/>
    <n v="108.25"/>
    <x v="1"/>
    <x v="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0.14111428571428572"/>
    <n v="129.97368421052633"/>
    <x v="1"/>
    <x v="2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6"/>
    <s v="EUR"/>
    <n v="1446331500"/>
    <n v="1442531217"/>
    <b v="0"/>
    <n v="285"/>
    <b v="0"/>
    <s v="technology/gadgets"/>
    <n v="0.39395294117647056"/>
    <n v="117.49473684210527"/>
    <x v="1"/>
    <x v="22"/>
  </r>
  <r>
    <n v="1911"/>
    <s v="Charge Furniture"/>
    <s v="Charge furniture, making it simple and comfortable to charge your USB devices without leaving the comfort of your couch or armchair"/>
    <n v="42500"/>
    <n v="10"/>
    <x v="1"/>
    <x v="9"/>
    <s v="NZD"/>
    <n v="1407545334"/>
    <n v="1404953334"/>
    <b v="0"/>
    <n v="1"/>
    <b v="0"/>
    <s v="technology/gadgets"/>
    <n v="2.3529411764705883E-4"/>
    <n v="10"/>
    <x v="1"/>
    <x v="2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0.59299999999999997"/>
    <n v="70.595238095238102"/>
    <x v="1"/>
    <x v="22"/>
  </r>
  <r>
    <n v="1913"/>
    <s v="Tibio - Spreading warmth in everyones home"/>
    <s v="Tibio is a revolutionary new product designed to solve an age old problem."/>
    <n v="48000"/>
    <n v="637"/>
    <x v="1"/>
    <x v="3"/>
    <s v="GBP"/>
    <n v="1412770578"/>
    <n v="1410178578"/>
    <b v="0"/>
    <n v="26"/>
    <b v="0"/>
    <s v="technology/gadgets"/>
    <n v="1.3270833333333334E-2"/>
    <n v="24.5"/>
    <x v="1"/>
    <x v="2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.0090090090090086E-2"/>
    <n v="30"/>
    <x v="1"/>
    <x v="22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1.6E-2"/>
    <n v="2"/>
    <x v="1"/>
    <x v="22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5.1000000000000004E-3"/>
    <n v="17"/>
    <x v="1"/>
    <x v="22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0.52570512820512816"/>
    <n v="2928.9285714285716"/>
    <x v="1"/>
    <x v="2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.04E-2"/>
    <n v="28.888888888888889"/>
    <x v="1"/>
    <x v="2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0.47399999999999998"/>
    <n v="29.625"/>
    <x v="1"/>
    <x v="22"/>
  </r>
  <r>
    <n v="1920"/>
    <s v="Brightside - Side lighting for cyclists"/>
    <s v="A new concept in bike light safety, protecting cyclists from being hit in the side. Bright, amber sideways."/>
    <n v="10000"/>
    <n v="4303"/>
    <x v="1"/>
    <x v="3"/>
    <s v="GBP"/>
    <n v="1445468400"/>
    <n v="1443042061"/>
    <b v="0"/>
    <n v="105"/>
    <b v="0"/>
    <s v="technology/gadgets"/>
    <n v="0.43030000000000002"/>
    <n v="40.980952380952381"/>
    <x v="1"/>
    <x v="2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2"/>
    <s v="CAD"/>
    <n v="1404926665"/>
    <n v="1402334665"/>
    <b v="0"/>
    <n v="12"/>
    <b v="0"/>
    <s v="photography/people"/>
    <n v="5.0799999999999998E-2"/>
    <n v="31.75"/>
    <x v="8"/>
    <x v="23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n v="0"/>
    <x v="8"/>
    <x v="23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.2999999999999997E-2"/>
    <n v="88.6875"/>
    <x v="8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0.21146666666666666"/>
    <n v="453.14285714285717"/>
    <x v="8"/>
    <x v="23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3"/>
    <s v="GBP"/>
    <n v="1470178800"/>
    <n v="1467650771"/>
    <b v="0"/>
    <n v="4"/>
    <b v="0"/>
    <s v="photography/people"/>
    <n v="3.1875000000000001E-2"/>
    <n v="12.75"/>
    <x v="8"/>
    <x v="2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3"/>
    <s v="GBP"/>
    <n v="1457947483"/>
    <n v="1455359083"/>
    <b v="0"/>
    <n v="1"/>
    <b v="0"/>
    <s v="photography/people"/>
    <n v="5.0000000000000001E-4"/>
    <n v="1"/>
    <x v="8"/>
    <x v="23"/>
  </r>
  <r>
    <n v="1987"/>
    <s v="Ethiopia: Beheld"/>
    <s v="A collection of images that depicts the beauty and diversity within Ethiopia"/>
    <n v="5500"/>
    <n v="2336"/>
    <x v="1"/>
    <x v="3"/>
    <s v="GBP"/>
    <n v="1425223276"/>
    <n v="1422631276"/>
    <b v="0"/>
    <n v="28"/>
    <b v="0"/>
    <s v="photography/people"/>
    <n v="0.42472727272727273"/>
    <n v="83.428571428571431"/>
    <x v="8"/>
    <x v="23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4.1666666666666666E-3"/>
    <n v="25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0.01"/>
    <n v="50"/>
    <x v="8"/>
    <x v="23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0.16966666666666666"/>
    <n v="101.8"/>
    <x v="8"/>
    <x v="23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.0000000000000007E-2"/>
    <n v="46.666666666666664"/>
    <x v="8"/>
    <x v="23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1.3333333333333333E-3"/>
    <n v="1"/>
    <x v="8"/>
    <x v="2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3"/>
    <s v="GBP"/>
    <n v="1450706837"/>
    <n v="1448114837"/>
    <b v="0"/>
    <n v="0"/>
    <b v="0"/>
    <s v="photography/people"/>
    <n v="0"/>
    <n v="0"/>
    <x v="8"/>
    <x v="2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n v="0"/>
    <x v="8"/>
    <x v="2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2"/>
    <s v="CAD"/>
    <n v="1437082736"/>
    <n v="1435354736"/>
    <b v="0"/>
    <n v="3"/>
    <b v="0"/>
    <s v="photography/people"/>
    <n v="7.8E-2"/>
    <n v="26"/>
    <x v="8"/>
    <x v="2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n v="0"/>
    <x v="8"/>
    <x v="2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n v="0"/>
    <x v="8"/>
    <x v="23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0.26200000000000001"/>
    <n v="218.33333333333334"/>
    <x v="8"/>
    <x v="23"/>
  </r>
  <r>
    <n v="1999"/>
    <s v="Planet Venus"/>
    <s v="This is a portrait photo project aiming to inspire women to explore themselves and live their passion"/>
    <n v="31000"/>
    <n v="236"/>
    <x v="1"/>
    <x v="3"/>
    <s v="GBP"/>
    <n v="1415882108"/>
    <n v="1413286508"/>
    <b v="0"/>
    <n v="7"/>
    <b v="0"/>
    <s v="photography/people"/>
    <n v="7.6129032258064515E-3"/>
    <n v="33.714285714285715"/>
    <x v="8"/>
    <x v="23"/>
  </r>
  <r>
    <n v="2000"/>
    <s v="Jacs+Cam 2016 calendar"/>
    <s v="What do you get when you combine 2 of the hottest alt-models in North America with one Canadian photographer? Make a CALENDAR!!!"/>
    <n v="5000"/>
    <n v="625"/>
    <x v="1"/>
    <x v="2"/>
    <s v="CAD"/>
    <n v="1452120613"/>
    <n v="1449528613"/>
    <b v="0"/>
    <n v="25"/>
    <b v="0"/>
    <s v="photography/people"/>
    <n v="0.125"/>
    <n v="25"/>
    <x v="8"/>
    <x v="23"/>
  </r>
  <r>
    <n v="2121"/>
    <s v="Legend of Decay"/>
    <s v="Join us on an epic journey to discover a millennia old secret which will change the world forever."/>
    <n v="50000"/>
    <n v="284"/>
    <x v="1"/>
    <x v="13"/>
    <s v="CHF"/>
    <n v="1484156948"/>
    <n v="1481564948"/>
    <b v="0"/>
    <n v="10"/>
    <b v="0"/>
    <s v="games/video games"/>
    <n v="5.6800000000000002E-3"/>
    <n v="28.4"/>
    <x v="7"/>
    <x v="16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3.875E-3"/>
    <n v="103.33333333333333"/>
    <x v="7"/>
    <x v="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0.1"/>
    <n v="10"/>
    <x v="7"/>
    <x v="16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0.10454545454545454"/>
    <n v="23"/>
    <x v="7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.4200000000000001E-2"/>
    <n v="31.555555555555557"/>
    <x v="7"/>
    <x v="16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5.0000000000000001E-4"/>
    <n v="5"/>
    <x v="7"/>
    <x v="16"/>
  </r>
  <r>
    <n v="2127"/>
    <s v="Three Monkeys - Part 1: Into the Abyss"/>
    <s v="Three Monkeys is an audio adventure game for PC."/>
    <n v="28000"/>
    <n v="8076"/>
    <x v="1"/>
    <x v="3"/>
    <s v="GBP"/>
    <n v="1426158463"/>
    <n v="1423570063"/>
    <b v="0"/>
    <n v="236"/>
    <b v="0"/>
    <s v="games/video games"/>
    <n v="0.28842857142857142"/>
    <n v="34.220338983050844"/>
    <x v="7"/>
    <x v="16"/>
  </r>
  <r>
    <n v="2128"/>
    <s v="Makayla's Quest"/>
    <s v="The Royal Snail has misdelivered all the invitations to the Royal Ball.  It's up to Makayla to set things right in the Fairy Forest"/>
    <n v="15000"/>
    <n v="25"/>
    <x v="1"/>
    <x v="2"/>
    <s v="CAD"/>
    <n v="1411324369"/>
    <n v="1406140369"/>
    <b v="0"/>
    <n v="1"/>
    <b v="0"/>
    <s v="games/video games"/>
    <n v="1.6666666666666668E-3"/>
    <n v="25"/>
    <x v="7"/>
    <x v="16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0.11799999999999999"/>
    <n v="19.666666666666668"/>
    <x v="7"/>
    <x v="16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2.0238095238095236E-3"/>
    <n v="21.25"/>
    <x v="7"/>
    <x v="16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0.05"/>
    <n v="8.3333333333333339"/>
    <x v="7"/>
    <x v="16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.1129899999999997E-2"/>
    <n v="21.34333333333333"/>
    <x v="7"/>
    <x v="1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1.6E-2"/>
    <n v="5.333333333333333"/>
    <x v="7"/>
    <x v="16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1.7333333333333333E-2"/>
    <n v="34.666666666666664"/>
    <x v="7"/>
    <x v="16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9.5600000000000004E-2"/>
    <n v="21.727272727272727"/>
    <x v="7"/>
    <x v="16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5.9612499999999998E-4"/>
    <n v="11.922499999999999"/>
    <x v="7"/>
    <x v="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2"/>
    <s v="CAD"/>
    <n v="1417804229"/>
    <n v="1415212229"/>
    <b v="0"/>
    <n v="534"/>
    <b v="0"/>
    <s v="games/video games"/>
    <n v="0.28405999999999998"/>
    <n v="26.59737827715356"/>
    <x v="7"/>
    <x v="16"/>
  </r>
  <r>
    <n v="2138"/>
    <s v="Tales Of Tameria - Dawning Light"/>
    <s v="A game with a mixture of a few genres from RPG, Simulation and to adventure elements."/>
    <n v="1000"/>
    <n v="128"/>
    <x v="1"/>
    <x v="3"/>
    <s v="GBP"/>
    <n v="1383959939"/>
    <n v="1381364339"/>
    <b v="0"/>
    <n v="12"/>
    <b v="0"/>
    <s v="games/video games"/>
    <n v="0.128"/>
    <n v="10.666666666666666"/>
    <x v="7"/>
    <x v="16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.4199999999999998E-2"/>
    <n v="29.035714285714285"/>
    <x v="7"/>
    <x v="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1.1199999999999999E-3"/>
    <n v="50.909090909090907"/>
    <x v="7"/>
    <x v="16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n v="0"/>
    <x v="7"/>
    <x v="1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1"/>
    <s v="EUR"/>
    <n v="1451494210"/>
    <n v="1449075010"/>
    <b v="0"/>
    <n v="12"/>
    <b v="0"/>
    <s v="games/video games"/>
    <n v="5.7238095238095241E-2"/>
    <n v="50.083333333333336"/>
    <x v="7"/>
    <x v="1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0.1125"/>
    <n v="45"/>
    <x v="7"/>
    <x v="16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1.7098591549295775E-2"/>
    <n v="25.291666666666668"/>
    <x v="7"/>
    <x v="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0.30433333333333334"/>
    <n v="51.292134831460672"/>
    <x v="7"/>
    <x v="16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2.0000000000000001E-4"/>
    <n v="1"/>
    <x v="7"/>
    <x v="16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6.9641025641025639E-3"/>
    <n v="49.381818181818183"/>
    <x v="7"/>
    <x v="16"/>
  </r>
  <r>
    <n v="2148"/>
    <s v="ZomBlock's"/>
    <s v="zomblock's is a online zombie survival game where you can craft new weapons,find food and water to keep yourself alive."/>
    <n v="100"/>
    <n v="2"/>
    <x v="1"/>
    <x v="3"/>
    <s v="GBP"/>
    <n v="1427992582"/>
    <n v="1425404182"/>
    <b v="0"/>
    <n v="2"/>
    <b v="0"/>
    <s v="games/video games"/>
    <n v="0.02"/>
    <n v="1"/>
    <x v="7"/>
    <x v="16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n v="0"/>
    <x v="7"/>
    <x v="16"/>
  </r>
  <r>
    <n v="2150"/>
    <s v="The Unknown Door"/>
    <s v="A pixel styled open world detective game."/>
    <n v="50000"/>
    <n v="405"/>
    <x v="1"/>
    <x v="16"/>
    <s v="NOK"/>
    <n v="1468392599"/>
    <n v="1465800599"/>
    <b v="0"/>
    <n v="4"/>
    <b v="0"/>
    <s v="games/video games"/>
    <n v="8.0999999999999996E-3"/>
    <n v="101.25"/>
    <x v="7"/>
    <x v="16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2.6222222222222224E-3"/>
    <n v="19.666666666666668"/>
    <x v="7"/>
    <x v="16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1.6666666666666668E-3"/>
    <n v="12.5"/>
    <x v="7"/>
    <x v="16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9.1244548809124457E-5"/>
    <n v="8.5"/>
    <x v="7"/>
    <x v="16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8.0000000000000002E-3"/>
    <n v="1"/>
    <x v="7"/>
    <x v="16"/>
  </r>
  <r>
    <n v="2155"/>
    <s v="VoxelMaze"/>
    <s v="A Level Editor, Turned up to eleven. Infinite creativity in one package, solo or with up to 16 of your friends."/>
    <n v="5000"/>
    <n v="115"/>
    <x v="1"/>
    <x v="3"/>
    <s v="GBP"/>
    <n v="1459443385"/>
    <n v="1456854985"/>
    <b v="0"/>
    <n v="5"/>
    <b v="0"/>
    <s v="games/video games"/>
    <n v="2.3E-2"/>
    <n v="23"/>
    <x v="7"/>
    <x v="16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2.6660714285714284E-2"/>
    <n v="17.987951807228917"/>
    <x v="7"/>
    <x v="16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0.28192"/>
    <n v="370.94736842105266"/>
    <x v="7"/>
    <x v="16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6.5900366666666668E-2"/>
    <n v="63.569485530546629"/>
    <x v="7"/>
    <x v="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7.2222222222222219E-3"/>
    <n v="13"/>
    <x v="7"/>
    <x v="16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8.5000000000000006E-3"/>
    <n v="5.3125"/>
    <x v="7"/>
    <x v="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7.1785714285714283E-3"/>
    <n v="22.333333333333332"/>
    <x v="5"/>
    <x v="7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4.3333333333333331E-3"/>
    <n v="52"/>
    <x v="5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3"/>
    <s v="GBP"/>
    <n v="1459368658"/>
    <n v="1454188258"/>
    <b v="0"/>
    <n v="12"/>
    <b v="0"/>
    <s v="food/food trucks"/>
    <n v="0.16833333333333333"/>
    <n v="16.833333333333332"/>
    <x v="5"/>
    <x v="7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n v="0"/>
    <x v="5"/>
    <x v="7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0.22520000000000001"/>
    <n v="56.3"/>
    <x v="5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0.41384615384615386"/>
    <n v="84.0625"/>
    <x v="5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0.25259090909090909"/>
    <n v="168.39393939393941"/>
    <x v="5"/>
    <x v="7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2E-3"/>
    <n v="15"/>
    <x v="5"/>
    <x v="7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1.84E-2"/>
    <n v="76.666666666666671"/>
    <x v="5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5"/>
    <s v="AUD"/>
    <n v="1441619275"/>
    <n v="1439027275"/>
    <b v="0"/>
    <n v="0"/>
    <b v="0"/>
    <s v="food/food trucks"/>
    <n v="0"/>
    <n v="0"/>
    <x v="5"/>
    <x v="7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6.0400000000000002E-3"/>
    <n v="50.333333333333336"/>
    <x v="5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7"/>
    <s v="EUR"/>
    <n v="1480185673"/>
    <n v="1476294073"/>
    <b v="0"/>
    <n v="0"/>
    <b v="0"/>
    <s v="food/food trucks"/>
    <n v="0"/>
    <n v="0"/>
    <x v="5"/>
    <x v="7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8.3333333333333332E-3"/>
    <n v="8.3333333333333339"/>
    <x v="5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.0666666666666665E-2"/>
    <n v="35.384615384615387"/>
    <x v="5"/>
    <x v="7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5.5833333333333334E-3"/>
    <n v="55.833333333333336"/>
    <x v="5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2.5000000000000001E-4"/>
    <n v="5"/>
    <x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n v="0"/>
    <x v="5"/>
    <x v="7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2.0000000000000001E-4"/>
    <n v="1"/>
    <x v="5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n v="0"/>
    <x v="5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0.14825133372851215"/>
    <n v="69.472222222222229"/>
    <x v="5"/>
    <x v="7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1.6666666666666666E-4"/>
    <n v="1"/>
    <x v="5"/>
    <x v="7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2E-3"/>
    <n v="1"/>
    <x v="5"/>
    <x v="7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1.3333333333333334E-4"/>
    <n v="8"/>
    <x v="5"/>
    <x v="7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.24E-2"/>
    <n v="34.444444444444443"/>
    <x v="5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2.8571428571428574E-4"/>
    <n v="1"/>
    <x v="5"/>
    <x v="7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n v="0"/>
    <x v="5"/>
    <x v="7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2.0000000000000002E-5"/>
    <n v="1"/>
    <x v="5"/>
    <x v="7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2.8571428571428571E-5"/>
    <n v="1"/>
    <x v="5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6"/>
    <s v="NOK"/>
    <n v="1486313040"/>
    <n v="1483131966"/>
    <b v="0"/>
    <n v="4"/>
    <b v="0"/>
    <s v="food/food trucks"/>
    <n v="1.4321428571428572E-2"/>
    <n v="501.25"/>
    <x v="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7.0000000000000001E-3"/>
    <n v="10.5"/>
    <x v="5"/>
    <x v="7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2.0000000000000002E-5"/>
    <n v="1"/>
    <x v="5"/>
    <x v="7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1.4285714285714287E-4"/>
    <n v="1"/>
    <x v="5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n v="0"/>
    <x v="5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1.2999999999999999E-3"/>
    <n v="13"/>
    <x v="5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0"/>
    <s v="SEK"/>
    <n v="1444027186"/>
    <n v="1441435186"/>
    <b v="0"/>
    <n v="4"/>
    <b v="0"/>
    <s v="food/food trucks"/>
    <n v="4.8960000000000002E-3"/>
    <n v="306"/>
    <x v="5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2"/>
    <s v="CAD"/>
    <n v="1454078770"/>
    <n v="1448894770"/>
    <b v="0"/>
    <n v="2"/>
    <b v="0"/>
    <s v="food/food trucks"/>
    <n v="3.8461538461538462E-4"/>
    <n v="22.5"/>
    <x v="5"/>
    <x v="7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n v="0"/>
    <x v="5"/>
    <x v="7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3.3333333333333335E-3"/>
    <n v="50"/>
    <x v="5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n v="0"/>
    <x v="5"/>
    <x v="7"/>
  </r>
  <r>
    <n v="2440"/>
    <s v="The first green Food Truck in Phnom Penh"/>
    <s v="Starting a entire clean energy food truck and set a new standard for Cambodia"/>
    <n v="5000"/>
    <n v="10"/>
    <x v="1"/>
    <x v="18"/>
    <s v="EUR"/>
    <n v="1455399313"/>
    <n v="1452807313"/>
    <b v="0"/>
    <n v="2"/>
    <b v="0"/>
    <s v="food/food trucks"/>
    <n v="2E-3"/>
    <n v="5"/>
    <x v="5"/>
    <x v="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2"/>
    <s v="CAD"/>
    <n v="1443379104"/>
    <n v="1440787104"/>
    <b v="0"/>
    <n v="7"/>
    <b v="0"/>
    <s v="food/restaurants"/>
    <n v="2.5545454545454545E-2"/>
    <n v="40.142857142857146"/>
    <x v="5"/>
    <x v="24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7.8181818181818181E-4"/>
    <n v="17.2"/>
    <x v="5"/>
    <x v="24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n v="0"/>
    <x v="5"/>
    <x v="24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n v="0"/>
    <x v="5"/>
    <x v="24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n v="0"/>
    <x v="5"/>
    <x v="24"/>
  </r>
  <r>
    <n v="2506"/>
    <s v="Bowlz Cafe, Hull"/>
    <s v="Love cereal as much as we do? Then we need your help! We are opening a worldwide cereal cafe, serving the best in imported cereals!"/>
    <n v="5000"/>
    <n v="30"/>
    <x v="1"/>
    <x v="3"/>
    <s v="GBP"/>
    <n v="1443906000"/>
    <n v="1441955269"/>
    <b v="0"/>
    <n v="2"/>
    <b v="0"/>
    <s v="food/restaurants"/>
    <n v="6.0000000000000001E-3"/>
    <n v="15"/>
    <x v="5"/>
    <x v="24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n v="0"/>
    <x v="5"/>
    <x v="2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n v="0"/>
    <x v="5"/>
    <x v="2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3"/>
    <s v="GBP"/>
    <n v="1429554349"/>
    <n v="1424719549"/>
    <b v="0"/>
    <n v="28"/>
    <b v="0"/>
    <s v="food/restaurants"/>
    <n v="1.0526315789473684E-2"/>
    <n v="35.714285714285715"/>
    <x v="5"/>
    <x v="2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1.5E-3"/>
    <n v="37.5"/>
    <x v="5"/>
    <x v="24"/>
  </r>
  <r>
    <n v="2511"/>
    <s v="loluli's"/>
    <s v="Fresh Fast Food. A bbq ramen bar thats healthy, tasty and made to order right in front of your eyes....... From flame to bowl"/>
    <n v="100000"/>
    <n v="0"/>
    <x v="1"/>
    <x v="3"/>
    <s v="GBP"/>
    <n v="1454323413"/>
    <n v="1451731413"/>
    <b v="0"/>
    <n v="0"/>
    <b v="0"/>
    <s v="food/restaurants"/>
    <n v="0"/>
    <n v="0"/>
    <x v="5"/>
    <x v="24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n v="0"/>
    <x v="5"/>
    <x v="24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1"/>
    <s v="EUR"/>
    <n v="1488067789"/>
    <n v="1482883789"/>
    <b v="0"/>
    <n v="0"/>
    <b v="0"/>
    <s v="food/restaurants"/>
    <n v="0"/>
    <n v="0"/>
    <x v="5"/>
    <x v="24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1.7500000000000002E-2"/>
    <n v="52.5"/>
    <x v="5"/>
    <x v="2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0.186"/>
    <n v="77.5"/>
    <x v="5"/>
    <x v="24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n v="0"/>
    <x v="5"/>
    <x v="24"/>
  </r>
  <r>
    <n v="2517"/>
    <s v="The Canteen"/>
    <s v="KICK START US! Chef-driven dining experience offering a multi-course tasteful and playful menu that hems in familiar seasonal comfort."/>
    <n v="18000"/>
    <n v="1767"/>
    <x v="1"/>
    <x v="2"/>
    <s v="CAD"/>
    <n v="1426788930"/>
    <n v="1424200530"/>
    <b v="0"/>
    <n v="33"/>
    <b v="0"/>
    <s v="food/restaurants"/>
    <n v="9.8166666666666666E-2"/>
    <n v="53.545454545454547"/>
    <x v="5"/>
    <x v="24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n v="0"/>
    <x v="5"/>
    <x v="24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4.3333333333333331E-4"/>
    <n v="16.25"/>
    <x v="5"/>
    <x v="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n v="0"/>
    <x v="5"/>
    <x v="24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0.106"/>
    <n v="48.18181818181818"/>
    <x v="5"/>
    <x v="7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1.1111111111111112E-5"/>
    <n v="1"/>
    <x v="5"/>
    <x v="7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5.0000000000000001E-3"/>
    <n v="1"/>
    <x v="5"/>
    <x v="7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n v="0"/>
    <x v="5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1.6666666666666668E-3"/>
    <n v="50"/>
    <x v="5"/>
    <x v="7"/>
  </r>
  <r>
    <n v="2586"/>
    <s v="Inspire Healthy Eating"/>
    <s v="I would like to bring fresh salad and food to the streets of London at a reasonable price."/>
    <n v="3000"/>
    <n v="5"/>
    <x v="1"/>
    <x v="3"/>
    <s v="GBP"/>
    <n v="1451030136"/>
    <n v="1448438136"/>
    <b v="0"/>
    <n v="1"/>
    <b v="0"/>
    <s v="food/food trucks"/>
    <n v="1.6666666666666668E-3"/>
    <n v="5"/>
    <x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.4340000000000001E-2"/>
    <n v="202.83333333333334"/>
    <x v="5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3.8833333333333331E-2"/>
    <n v="29.125"/>
    <x v="5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4"/>
    <s v="DKK"/>
    <n v="1458733927"/>
    <n v="1456145527"/>
    <b v="0"/>
    <n v="1"/>
    <b v="0"/>
    <s v="food/food trucks"/>
    <n v="1E-4"/>
    <n v="5"/>
    <x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5"/>
    <s v="AUD"/>
    <n v="1453817297"/>
    <n v="1453212497"/>
    <b v="0"/>
    <n v="0"/>
    <b v="0"/>
    <s v="food/food trucks"/>
    <n v="0"/>
    <n v="0"/>
    <x v="5"/>
    <x v="7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1.7333333333333333E-2"/>
    <n v="13"/>
    <x v="5"/>
    <x v="7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1.6666666666666668E-3"/>
    <n v="50"/>
    <x v="5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n v="0"/>
    <x v="5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1.2500000000000001E-5"/>
    <n v="1"/>
    <x v="5"/>
    <x v="7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0.12166666666666667"/>
    <n v="96.05263157894737"/>
    <x v="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2"/>
    <s v="CAD"/>
    <n v="1407427009"/>
    <n v="1404835009"/>
    <b v="0"/>
    <n v="27"/>
    <b v="0"/>
    <s v="food/food trucks"/>
    <n v="0.23588571428571428"/>
    <n v="305.77777777777777"/>
    <x v="5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3"/>
    <s v="GBP"/>
    <n v="1466323917"/>
    <n v="1463731917"/>
    <b v="0"/>
    <n v="7"/>
    <b v="0"/>
    <s v="food/food trucks"/>
    <n v="5.6666666666666664E-2"/>
    <n v="12.142857142857142"/>
    <x v="5"/>
    <x v="7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0.39"/>
    <n v="83.571428571428569"/>
    <x v="5"/>
    <x v="7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9.9546510341776348E-3"/>
    <n v="18"/>
    <x v="5"/>
    <x v="7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6.9320000000000007E-2"/>
    <n v="115.53333333333333"/>
    <x v="5"/>
    <x v="7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0.01"/>
    <n v="15"/>
    <x v="1"/>
    <x v="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1"/>
    <s v="EUR"/>
    <n v="1468565820"/>
    <n v="1465970108"/>
    <b v="0"/>
    <n v="0"/>
    <b v="0"/>
    <s v="technology/space exploration"/>
    <n v="0"/>
    <n v="0"/>
    <x v="1"/>
    <x v="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5"/>
    <s v="AUD"/>
    <n v="1406593780"/>
    <n v="1404174580"/>
    <b v="1"/>
    <n v="60"/>
    <b v="0"/>
    <s v="technology/makerspaces"/>
    <n v="6.4158609339642042E-2"/>
    <n v="41.583333333333336"/>
    <x v="1"/>
    <x v="2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0.11344"/>
    <n v="33.761904761904759"/>
    <x v="1"/>
    <x v="2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0.33189999999999997"/>
    <n v="70.61702127659575"/>
    <x v="1"/>
    <x v="2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0.27579999999999999"/>
    <n v="167.15151515151516"/>
    <x v="1"/>
    <x v="2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0.62839999999999996"/>
    <n v="128.61988304093566"/>
    <x v="1"/>
    <x v="2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7.5880000000000003E-2"/>
    <n v="65.41379310344827"/>
    <x v="1"/>
    <x v="25"/>
  </r>
  <r>
    <n v="2676"/>
    <s v="Toronto VR Co-Op"/>
    <s v="Our aim is to provide high-end equipment and space for Toronto coders, filmmakers, and artists to develop cutting-edge VR content."/>
    <n v="2100"/>
    <n v="1058"/>
    <x v="1"/>
    <x v="2"/>
    <s v="CAD"/>
    <n v="1463929174"/>
    <n v="1461337174"/>
    <b v="0"/>
    <n v="9"/>
    <b v="0"/>
    <s v="technology/makerspaces"/>
    <n v="0.50380952380952382"/>
    <n v="117.55555555555556"/>
    <x v="1"/>
    <x v="2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0.17512820512820512"/>
    <n v="126.48148148148148"/>
    <x v="1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14"/>
    <s v="EUR"/>
    <n v="1443121765"/>
    <n v="1440529765"/>
    <b v="0"/>
    <n v="2"/>
    <b v="0"/>
    <s v="technology/makerspaces"/>
    <n v="1.3750000000000001E-4"/>
    <n v="550"/>
    <x v="1"/>
    <x v="25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3.3E-3"/>
    <n v="44"/>
    <x v="1"/>
    <x v="25"/>
  </r>
  <r>
    <n v="2680"/>
    <s v="iHeart Pillow"/>
    <s v="iHeartPillow, Connecting loved ones"/>
    <n v="32000"/>
    <n v="276"/>
    <x v="1"/>
    <x v="14"/>
    <s v="EUR"/>
    <n v="1459915491"/>
    <n v="1457327091"/>
    <b v="0"/>
    <n v="4"/>
    <b v="0"/>
    <s v="technology/makerspaces"/>
    <n v="8.6250000000000007E-3"/>
    <n v="69"/>
    <x v="1"/>
    <x v="25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6.875E-3"/>
    <n v="27.5"/>
    <x v="5"/>
    <x v="7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0.28299999999999997"/>
    <n v="84.9"/>
    <x v="5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2.3999999999999998E-3"/>
    <n v="12"/>
    <x v="5"/>
    <x v="7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.1428571428571429E-2"/>
    <n v="200"/>
    <x v="5"/>
    <x v="7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2.0000000000000001E-4"/>
    <n v="10"/>
    <x v="5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n v="0"/>
    <x v="5"/>
    <x v="7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n v="0"/>
    <x v="5"/>
    <x v="7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1.48E-3"/>
    <n v="5.2857142857142856"/>
    <x v="5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2.8571428571428571E-5"/>
    <n v="1"/>
    <x v="5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0.107325"/>
    <n v="72.762711864406782"/>
    <x v="5"/>
    <x v="7"/>
  </r>
  <r>
    <n v="2691"/>
    <s v="Cook"/>
    <s v="A Great New local Food Truck serving up ethnic fusion inspired eats in Ottawa."/>
    <n v="65000"/>
    <n v="35"/>
    <x v="1"/>
    <x v="2"/>
    <s v="CAD"/>
    <n v="1431278557"/>
    <n v="1427390557"/>
    <b v="0"/>
    <n v="2"/>
    <b v="0"/>
    <s v="food/food trucks"/>
    <n v="5.3846153846153844E-4"/>
    <n v="17.5"/>
    <x v="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7.1428571428571426E-3"/>
    <n v="25"/>
    <x v="5"/>
    <x v="7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8.0000000000000002E-3"/>
    <n v="13.333333333333334"/>
    <x v="5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3.3333333333333335E-5"/>
    <n v="1"/>
    <x v="5"/>
    <x v="7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4.7333333333333333E-3"/>
    <n v="23.666666666666668"/>
    <x v="5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5.6500000000000002E-2"/>
    <n v="89.21052631578948"/>
    <x v="5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0.26352173913043481"/>
    <n v="116.55769230769231"/>
    <x v="5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3.2512500000000002E-3"/>
    <n v="13.005000000000001"/>
    <x v="5"/>
    <x v="7"/>
  </r>
  <r>
    <n v="2699"/>
    <s v="my bakery truck"/>
    <s v="Hi, I want make my first bakery. Food truck was great, but I not have a car licence. So, help me to be my dream!"/>
    <n v="2"/>
    <n v="0"/>
    <x v="1"/>
    <x v="2"/>
    <s v="CAD"/>
    <n v="1407533463"/>
    <n v="1404941463"/>
    <b v="0"/>
    <n v="0"/>
    <b v="0"/>
    <s v="food/food trucks"/>
    <n v="0"/>
    <n v="0"/>
    <x v="5"/>
    <x v="7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7.0007000700070005E-3"/>
    <n v="17.5"/>
    <x v="5"/>
    <x v="7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4.3750000000000004E-3"/>
    <n v="8.75"/>
    <x v="4"/>
    <x v="26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0.29239999999999999"/>
    <n v="40.611111111111114"/>
    <x v="4"/>
    <x v="26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n v="0"/>
    <x v="4"/>
    <x v="2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.2187499999999998E-2"/>
    <n v="37.954545454545453"/>
    <x v="4"/>
    <x v="2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0.21887499999999999"/>
    <n v="35.734693877551024"/>
    <x v="4"/>
    <x v="26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0.26700000000000002"/>
    <n v="42.157894736842103"/>
    <x v="4"/>
    <x v="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0.28000000000000003"/>
    <n v="35"/>
    <x v="4"/>
    <x v="26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.06E-2"/>
    <n v="13.25"/>
    <x v="4"/>
    <x v="26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.0999999999999999E-2"/>
    <n v="55"/>
    <x v="4"/>
    <x v="26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n v="0"/>
    <x v="4"/>
    <x v="2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n v="0"/>
    <x v="4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0.11458333333333333"/>
    <n v="39.285714285714285"/>
    <x v="4"/>
    <x v="26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0.19"/>
    <n v="47.5"/>
    <x v="4"/>
    <x v="26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n v="0"/>
    <x v="4"/>
    <x v="26"/>
  </r>
  <r>
    <n v="2755"/>
    <s v="Children's book app: &quot;The story of Setanta&quot;"/>
    <s v="Colourful and imaginative book app for children, will be relished especially by those with Irish roots."/>
    <n v="500"/>
    <n v="260"/>
    <x v="1"/>
    <x v="15"/>
    <s v="EUR"/>
    <n v="1428519527"/>
    <n v="1425927527"/>
    <b v="0"/>
    <n v="15"/>
    <b v="0"/>
    <s v="publishing/children's books"/>
    <n v="0.52"/>
    <n v="17.333333333333332"/>
    <x v="4"/>
    <x v="26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0.1048"/>
    <n v="31.757575757575758"/>
    <x v="4"/>
    <x v="26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6.6666666666666671E-3"/>
    <n v="5"/>
    <x v="4"/>
    <x v="2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5"/>
    <s v="AUD"/>
    <n v="1476095783"/>
    <n v="1474886183"/>
    <b v="0"/>
    <n v="6"/>
    <b v="0"/>
    <s v="publishing/children's books"/>
    <n v="0.11700000000000001"/>
    <n v="39"/>
    <x v="4"/>
    <x v="2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5"/>
    <s v="AUD"/>
    <n v="1468658866"/>
    <n v="1464943666"/>
    <b v="0"/>
    <n v="2"/>
    <b v="0"/>
    <s v="publishing/children's books"/>
    <n v="0.105"/>
    <n v="52.5"/>
    <x v="4"/>
    <x v="2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3"/>
    <s v="GBP"/>
    <n v="1371726258"/>
    <n v="1369134258"/>
    <b v="0"/>
    <n v="0"/>
    <b v="0"/>
    <s v="publishing/children's books"/>
    <n v="0"/>
    <n v="0"/>
    <x v="4"/>
    <x v="26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7.1999999999999998E-3"/>
    <n v="9"/>
    <x v="4"/>
    <x v="26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7.6923076923076927E-3"/>
    <n v="25"/>
    <x v="4"/>
    <x v="26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2.2842639593908631E-3"/>
    <n v="30"/>
    <x v="4"/>
    <x v="26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.125E-2"/>
    <n v="11.25"/>
    <x v="4"/>
    <x v="26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n v="0"/>
    <x v="4"/>
    <x v="26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0.02"/>
    <n v="25"/>
    <x v="4"/>
    <x v="26"/>
  </r>
  <r>
    <n v="2767"/>
    <s v="the Giant Turnip"/>
    <s v="An animated bedtime story with Dedka, Babka and the rest of the family working together on a BIG problem"/>
    <n v="4000"/>
    <n v="34"/>
    <x v="1"/>
    <x v="2"/>
    <s v="CAD"/>
    <n v="1439766050"/>
    <n v="1434582050"/>
    <b v="0"/>
    <n v="3"/>
    <b v="0"/>
    <s v="publishing/children's books"/>
    <n v="8.5000000000000006E-3"/>
    <n v="11.333333333333334"/>
    <x v="4"/>
    <x v="26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0.14314285714285716"/>
    <n v="29.470588235294116"/>
    <x v="4"/>
    <x v="26"/>
  </r>
  <r>
    <n v="2769"/>
    <s v="Raph the Ninja Giraffe"/>
    <s v="Raph the Ninja Giraffe is a project that is my 5 year old sons idea, &amp; I am working with him to bring his idea to life."/>
    <n v="800"/>
    <n v="2"/>
    <x v="1"/>
    <x v="3"/>
    <s v="GBP"/>
    <n v="1401997790"/>
    <n v="1397677790"/>
    <b v="0"/>
    <n v="2"/>
    <b v="0"/>
    <s v="publishing/children's books"/>
    <n v="2.5000000000000001E-3"/>
    <n v="1"/>
    <x v="4"/>
    <x v="26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0.1041125"/>
    <n v="63.098484848484851"/>
    <x v="4"/>
    <x v="2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n v="0"/>
    <x v="4"/>
    <x v="2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n v="0"/>
    <x v="4"/>
    <x v="26"/>
  </r>
  <r>
    <n v="2773"/>
    <s v="The Boat That Couldn't Float"/>
    <s v="Parents know the pain of rereading bad bedtime stories. I want to write stories that all ages will enjoy"/>
    <n v="530"/>
    <n v="1"/>
    <x v="1"/>
    <x v="2"/>
    <s v="CAD"/>
    <n v="1461530721"/>
    <n v="1460666721"/>
    <b v="0"/>
    <n v="1"/>
    <b v="0"/>
    <s v="publishing/children's books"/>
    <n v="1.8867924528301887E-3"/>
    <n v="1"/>
    <x v="4"/>
    <x v="2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0.14249999999999999"/>
    <n v="43.846153846153847"/>
    <x v="4"/>
    <x v="2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0.03"/>
    <n v="75"/>
    <x v="4"/>
    <x v="2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7.8809523809523815E-2"/>
    <n v="45.972222222222221"/>
    <x v="4"/>
    <x v="2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3.3333333333333335E-3"/>
    <n v="10"/>
    <x v="4"/>
    <x v="2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0.25545454545454543"/>
    <n v="93.666666666666671"/>
    <x v="4"/>
    <x v="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.12E-2"/>
    <n v="53"/>
    <x v="4"/>
    <x v="26"/>
  </r>
  <r>
    <n v="2780"/>
    <s v="Travel with baby"/>
    <s v="Turn the World with my kids, and then write a book with the advice for traveling with baby"/>
    <n v="100000"/>
    <n v="0"/>
    <x v="1"/>
    <x v="8"/>
    <s v="EUR"/>
    <n v="1489142688"/>
    <n v="1486550688"/>
    <b v="0"/>
    <n v="0"/>
    <b v="0"/>
    <s v="publishing/children's books"/>
    <n v="0"/>
    <n v="0"/>
    <x v="4"/>
    <x v="26"/>
  </r>
  <r>
    <n v="2841"/>
    <s v="The Dead Loss"/>
    <s v="1920's London; two brothers try to make a name for themselves in the underground crime world but encounter a ruthless Irish mob boss."/>
    <n v="1000"/>
    <n v="10"/>
    <x v="1"/>
    <x v="3"/>
    <s v="GBP"/>
    <n v="1450032297"/>
    <n v="1444844697"/>
    <b v="0"/>
    <n v="1"/>
    <b v="0"/>
    <s v="theater/plays"/>
    <n v="0.01"/>
    <n v="10"/>
    <x v="6"/>
    <x v="27"/>
  </r>
  <r>
    <n v="2842"/>
    <s v="HIDDEN: The FCO Plays"/>
    <s v="A play performed at the FCO Global Summit on the Preventing Sexual Violence Initiative, hosted by William Hague and Angelina Jolie"/>
    <n v="1500"/>
    <n v="0"/>
    <x v="1"/>
    <x v="3"/>
    <s v="GBP"/>
    <n v="1403348400"/>
    <n v="1401058295"/>
    <b v="0"/>
    <n v="0"/>
    <b v="0"/>
    <s v="theater/plays"/>
    <n v="0"/>
    <n v="0"/>
    <x v="6"/>
    <x v="27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n v="0"/>
    <x v="6"/>
    <x v="27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7"/>
    <s v="EUR"/>
    <n v="1483535180"/>
    <n v="1480943180"/>
    <b v="0"/>
    <n v="1"/>
    <b v="0"/>
    <s v="theater/plays"/>
    <n v="5.4545454545454543E-2"/>
    <n v="30"/>
    <x v="6"/>
    <x v="2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0.31546666666666667"/>
    <n v="60.666666666666664"/>
    <x v="6"/>
    <x v="2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n v="0"/>
    <x v="6"/>
    <x v="27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n v="0"/>
    <x v="6"/>
    <x v="2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2E-3"/>
    <n v="23.333333333333332"/>
    <x v="6"/>
    <x v="27"/>
  </r>
  <r>
    <n v="2849"/>
    <s v="100, Acre Wood"/>
    <s v="NonSens!cal tackles the struggles of four people with mental health issues/disorders inspired by A.A Milne's Winnie the Pooh"/>
    <n v="500"/>
    <n v="5"/>
    <x v="1"/>
    <x v="3"/>
    <s v="GBP"/>
    <n v="1461406600"/>
    <n v="1458814600"/>
    <b v="0"/>
    <n v="1"/>
    <b v="0"/>
    <s v="theater/plays"/>
    <n v="0.01"/>
    <n v="5"/>
    <x v="6"/>
    <x v="2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3.8875E-2"/>
    <n v="23.923076923076923"/>
    <x v="6"/>
    <x v="2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5"/>
    <s v="EUR"/>
    <n v="1454109420"/>
    <n v="1453334629"/>
    <b v="0"/>
    <n v="0"/>
    <b v="0"/>
    <s v="theater/plays"/>
    <n v="0"/>
    <n v="0"/>
    <x v="6"/>
    <x v="27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1.9E-2"/>
    <n v="15.833333333333334"/>
    <x v="6"/>
    <x v="27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2"/>
    <s v="CAD"/>
    <n v="1410669297"/>
    <n v="1405485297"/>
    <b v="0"/>
    <n v="0"/>
    <b v="0"/>
    <s v="theater/plays"/>
    <n v="0"/>
    <n v="0"/>
    <x v="6"/>
    <x v="27"/>
  </r>
  <r>
    <n v="2854"/>
    <s v="Ultimate Political Selfie!"/>
    <s v="Almost Random Theatre's play about a candidate - with no policies - who is seeking election in May 2015"/>
    <n v="1000"/>
    <n v="417"/>
    <x v="1"/>
    <x v="3"/>
    <s v="GBP"/>
    <n v="1431018719"/>
    <n v="1429290719"/>
    <b v="0"/>
    <n v="14"/>
    <b v="0"/>
    <s v="theater/plays"/>
    <n v="0.41699999999999998"/>
    <n v="29.785714285714285"/>
    <x v="6"/>
    <x v="27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0.5"/>
    <n v="60"/>
    <x v="6"/>
    <x v="27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4.8666666666666664E-2"/>
    <n v="24.333333333333332"/>
    <x v="6"/>
    <x v="27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0.19736842105263158"/>
    <n v="500"/>
    <x v="6"/>
    <x v="27"/>
  </r>
  <r>
    <n v="2858"/>
    <s v="Gay Party Superposh 'Winter Wonderland'"/>
    <s v="Een Gay Party in het centrum van Amersfoort. _x000a_Een geweldige avond uit, met een show, optredens en DJ's."/>
    <n v="1000"/>
    <n v="0"/>
    <x v="1"/>
    <x v="6"/>
    <s v="EUR"/>
    <n v="1417778880"/>
    <n v="1415711095"/>
    <b v="0"/>
    <n v="0"/>
    <b v="0"/>
    <s v="theater/plays"/>
    <n v="0"/>
    <n v="0"/>
    <x v="6"/>
    <x v="27"/>
  </r>
  <r>
    <n v="2859"/>
    <s v="Grover Theatre Company (GTC)"/>
    <s v="A theatre company that will create works to inspire young people and get everyone involved."/>
    <n v="2000"/>
    <n v="35"/>
    <x v="1"/>
    <x v="5"/>
    <s v="AUD"/>
    <n v="1444984904"/>
    <n v="1439800904"/>
    <b v="0"/>
    <n v="1"/>
    <b v="0"/>
    <s v="theater/plays"/>
    <n v="1.7500000000000002E-2"/>
    <n v="35"/>
    <x v="6"/>
    <x v="27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6.6500000000000004E-2"/>
    <n v="29.555555555555557"/>
    <x v="6"/>
    <x v="27"/>
  </r>
  <r>
    <n v="2861"/>
    <s v="Julius Caesar"/>
    <s v="The University of Queensland Drama Production Course is putting on an adaptation of William Shakespeares Julius Caesar"/>
    <n v="250"/>
    <n v="80"/>
    <x v="1"/>
    <x v="5"/>
    <s v="AUD"/>
    <n v="1443103848"/>
    <n v="1441894248"/>
    <b v="0"/>
    <n v="3"/>
    <b v="0"/>
    <s v="theater/plays"/>
    <n v="0.32"/>
    <n v="26.666666666666668"/>
    <x v="6"/>
    <x v="27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4.3307086614173228E-3"/>
    <n v="18.333333333333332"/>
    <x v="6"/>
    <x v="27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4.0000000000000002E-4"/>
    <n v="20"/>
    <x v="6"/>
    <x v="27"/>
  </r>
  <r>
    <n v="2864"/>
    <s v="'Haunting Julia' by Alan Ayckbourn"/>
    <s v="Accessible, original theatre for all!"/>
    <n v="2500"/>
    <n v="40"/>
    <x v="1"/>
    <x v="3"/>
    <s v="GBP"/>
    <n v="1437139080"/>
    <n v="1434552207"/>
    <b v="0"/>
    <n v="3"/>
    <b v="0"/>
    <s v="theater/plays"/>
    <n v="1.6E-2"/>
    <n v="13.333333333333334"/>
    <x v="6"/>
    <x v="27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n v="0"/>
    <x v="6"/>
    <x v="27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8.9999999999999993E-3"/>
    <n v="22.5"/>
    <x v="6"/>
    <x v="27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0.2016"/>
    <n v="50.4"/>
    <x v="6"/>
    <x v="2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0.42011733333333334"/>
    <n v="105.02933333333334"/>
    <x v="6"/>
    <x v="2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8.8500000000000002E-3"/>
    <n v="35.4"/>
    <x v="6"/>
    <x v="2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0.15"/>
    <n v="83.333333333333329"/>
    <x v="6"/>
    <x v="27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4.6699999999999998E-2"/>
    <n v="35.92307692307692"/>
    <x v="6"/>
    <x v="27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n v="0"/>
    <x v="6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0.38119999999999998"/>
    <n v="119.125"/>
    <x v="6"/>
    <x v="27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.4199999999999998E-2"/>
    <n v="90.333333333333329"/>
    <x v="6"/>
    <x v="27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3.5E-4"/>
    <n v="2.3333333333333335"/>
    <x v="6"/>
    <x v="27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n v="0"/>
    <x v="6"/>
    <x v="2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0.10833333333333334"/>
    <n v="108.33333333333333"/>
    <x v="6"/>
    <x v="2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3"/>
    <s v="GBP"/>
    <n v="1435934795"/>
    <n v="1430750795"/>
    <b v="0"/>
    <n v="4"/>
    <b v="0"/>
    <s v="theater/plays"/>
    <n v="2.1000000000000001E-2"/>
    <n v="15.75"/>
    <x v="6"/>
    <x v="27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2.5892857142857141E-3"/>
    <n v="29"/>
    <x v="6"/>
    <x v="27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0.23333333333333334"/>
    <n v="96.551724137931032"/>
    <x v="6"/>
    <x v="2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n v="0"/>
    <x v="6"/>
    <x v="2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0.33600000000000002"/>
    <n v="63"/>
    <x v="6"/>
    <x v="2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0.1908"/>
    <n v="381.6"/>
    <x v="6"/>
    <x v="27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4.1111111111111114E-3"/>
    <n v="46.25"/>
    <x v="6"/>
    <x v="27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0.32500000000000001"/>
    <n v="26"/>
    <x v="6"/>
    <x v="2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0.05"/>
    <n v="10"/>
    <x v="6"/>
    <x v="2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1.6666666666666668E-3"/>
    <n v="5"/>
    <x v="6"/>
    <x v="2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n v="0"/>
    <x v="6"/>
    <x v="27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0.38066666666666665"/>
    <n v="81.571428571428569"/>
    <x v="6"/>
    <x v="27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.0500000000000001E-2"/>
    <n v="7"/>
    <x v="6"/>
    <x v="27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2.7300000000000001E-2"/>
    <n v="27.3"/>
    <x v="6"/>
    <x v="27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.0909090909090912E-2"/>
    <n v="29.411764705882351"/>
    <x v="6"/>
    <x v="27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5.0000000000000001E-3"/>
    <n v="12.5"/>
    <x v="6"/>
    <x v="27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n v="0"/>
    <x v="6"/>
    <x v="2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4.5999999999999999E-2"/>
    <n v="5.75"/>
    <x v="6"/>
    <x v="2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0.20833333333333334"/>
    <n v="52.083333333333336"/>
    <x v="6"/>
    <x v="27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4.583333333333333E-2"/>
    <n v="183.33333333333334"/>
    <x v="6"/>
    <x v="27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.2133333333333335E-2"/>
    <n v="26.333333333333332"/>
    <x v="6"/>
    <x v="27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n v="0"/>
    <x v="6"/>
    <x v="2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0.61909090909090914"/>
    <n v="486.42857142857144"/>
    <x v="6"/>
    <x v="27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8.0000000000000002E-3"/>
    <n v="3"/>
    <x v="6"/>
    <x v="27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1.6666666666666666E-4"/>
    <n v="25"/>
    <x v="6"/>
    <x v="2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7.7999999999999996E-3"/>
    <n v="9.75"/>
    <x v="6"/>
    <x v="27"/>
  </r>
  <r>
    <n v="2904"/>
    <s v="The Love Shack"/>
    <s v="A Tequila slammer with a slice of Tarantino, a line of the London Fringe scene and a shot of â€œBreaking Badâ€. New Writing."/>
    <n v="1500"/>
    <n v="75"/>
    <x v="1"/>
    <x v="3"/>
    <s v="GBP"/>
    <n v="1415534400"/>
    <n v="1414538031"/>
    <b v="0"/>
    <n v="4"/>
    <b v="0"/>
    <s v="theater/plays"/>
    <n v="0.05"/>
    <n v="18.75"/>
    <x v="6"/>
    <x v="27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0.17771428571428571"/>
    <n v="36.588235294117645"/>
    <x v="6"/>
    <x v="27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.4166666666666662E-2"/>
    <n v="80.714285714285708"/>
    <x v="6"/>
    <x v="27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8.0000000000000004E-4"/>
    <n v="1"/>
    <x v="6"/>
    <x v="2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2.75E-2"/>
    <n v="52.8"/>
    <x v="6"/>
    <x v="2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1.1111111111111112E-4"/>
    <n v="20"/>
    <x v="6"/>
    <x v="27"/>
  </r>
  <r>
    <n v="2910"/>
    <s v="Strive"/>
    <s v="Free drama, dance and singing workshops for disadvantaged young people to inspire, create and help them follow their dreams."/>
    <n v="30000"/>
    <n v="1"/>
    <x v="1"/>
    <x v="3"/>
    <s v="GBP"/>
    <n v="1434139887"/>
    <n v="1428955887"/>
    <b v="0"/>
    <n v="1"/>
    <b v="0"/>
    <s v="theater/plays"/>
    <n v="3.3333333333333335E-5"/>
    <n v="1"/>
    <x v="6"/>
    <x v="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0.36499999999999999"/>
    <n v="46.928571428571431"/>
    <x v="6"/>
    <x v="27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0.14058171745152354"/>
    <n v="78.07692307692308"/>
    <x v="6"/>
    <x v="27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2.0000000000000001E-4"/>
    <n v="1"/>
    <x v="6"/>
    <x v="27"/>
  </r>
  <r>
    <n v="2914"/>
    <s v="Hercules the Panto"/>
    <s v="Hercules must complete four challenges in order to meet the father he never knew"/>
    <n v="25000"/>
    <n v="1"/>
    <x v="1"/>
    <x v="3"/>
    <s v="GBP"/>
    <n v="1426365994"/>
    <n v="1421185594"/>
    <b v="0"/>
    <n v="1"/>
    <b v="0"/>
    <s v="theater/plays"/>
    <n v="4.0000000000000003E-5"/>
    <n v="1"/>
    <x v="6"/>
    <x v="27"/>
  </r>
  <r>
    <n v="2915"/>
    <s v="A Grimm Night for Hans Christian Anderson"/>
    <s v="An inclusive, cross community, multi-cultural theatre production for children aged 3 to 16 and their families"/>
    <n v="1000"/>
    <n v="611"/>
    <x v="1"/>
    <x v="3"/>
    <s v="GBP"/>
    <n v="1458117190"/>
    <n v="1455528790"/>
    <b v="0"/>
    <n v="3"/>
    <b v="0"/>
    <s v="theater/plays"/>
    <n v="0.61099999999999999"/>
    <n v="203.66666666666666"/>
    <x v="6"/>
    <x v="27"/>
  </r>
  <r>
    <n v="2916"/>
    <s v="An Interview With Gaddafi - The Stage Play"/>
    <s v="The moving dramatisation of one man's journey to find the truth behind the Libyan regime change."/>
    <n v="1850"/>
    <n v="145"/>
    <x v="1"/>
    <x v="3"/>
    <s v="GBP"/>
    <n v="1400498789"/>
    <n v="1398511589"/>
    <b v="0"/>
    <n v="7"/>
    <b v="0"/>
    <s v="theater/plays"/>
    <n v="7.8378378378378383E-2"/>
    <n v="20.714285714285715"/>
    <x v="6"/>
    <x v="27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0.2185"/>
    <n v="48.555555555555557"/>
    <x v="6"/>
    <x v="27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0.27239999999999998"/>
    <n v="68.099999999999994"/>
    <x v="6"/>
    <x v="27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8.5000000000000006E-2"/>
    <n v="8.5"/>
    <x v="6"/>
    <x v="2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2"/>
    <s v="CAD"/>
    <n v="1427306470"/>
    <n v="1424718070"/>
    <b v="0"/>
    <n v="13"/>
    <b v="0"/>
    <s v="theater/plays"/>
    <n v="0.26840000000000003"/>
    <n v="51.615384615384613"/>
    <x v="6"/>
    <x v="27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4.0000000000000003E-5"/>
    <n v="1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2"/>
    <s v="CAD"/>
    <n v="1450297080"/>
    <n v="1448565459"/>
    <b v="0"/>
    <n v="202"/>
    <b v="0"/>
    <s v="theater/spaces"/>
    <n v="0.20424999999999999"/>
    <n v="202.22772277227722"/>
    <x v="6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n v="0"/>
    <x v="6"/>
    <x v="9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0.01"/>
    <n v="10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n v="0"/>
    <x v="6"/>
    <x v="9"/>
  </r>
  <r>
    <n v="2946"/>
    <s v="Create The Twisted Tree Theatre"/>
    <s v="I have set up a new theatre company, and am looking to raise funds to purchase a venue with a difference to a standard theatre."/>
    <n v="2000"/>
    <n v="2"/>
    <x v="1"/>
    <x v="3"/>
    <s v="GBP"/>
    <n v="1471265092"/>
    <n v="1468673092"/>
    <b v="0"/>
    <n v="2"/>
    <b v="0"/>
    <s v="theater/spaces"/>
    <n v="1E-3"/>
    <n v="1"/>
    <x v="6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.2880000000000001E-2"/>
    <n v="82.461538461538467"/>
    <x v="6"/>
    <x v="9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4.8000000000000001E-5"/>
    <n v="2.6666666666666665"/>
    <x v="6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2.5000000000000001E-2"/>
    <n v="12.5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n v="0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1"/>
    <x v="3"/>
    <s v="GBP"/>
    <n v="1486547945"/>
    <n v="1483955945"/>
    <b v="1"/>
    <n v="35"/>
    <b v="0"/>
    <s v="theater/spaces"/>
    <n v="0.23628571428571429"/>
    <n v="23.62857142857143"/>
    <x v="6"/>
    <x v="9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1.5E-3"/>
    <n v="37.5"/>
    <x v="6"/>
    <x v="9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4.0000000000000001E-3"/>
    <n v="13.333333333333334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n v="0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5.0000000000000002E-5"/>
    <n v="1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1"/>
    <x v="3"/>
    <s v="GBP"/>
    <n v="1459694211"/>
    <n v="1457105811"/>
    <b v="0"/>
    <n v="0"/>
    <b v="0"/>
    <s v="theater/spaces"/>
    <n v="0"/>
    <n v="0"/>
    <x v="6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8"/>
    <s v="EUR"/>
    <n v="1463734740"/>
    <n v="1459414740"/>
    <b v="0"/>
    <n v="3"/>
    <b v="0"/>
    <s v="theater/spaces"/>
    <n v="1.6666666666666666E-4"/>
    <n v="1"/>
    <x v="6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.0066666666666665E-2"/>
    <n v="41"/>
    <x v="6"/>
    <x v="9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1.5227272727272728E-3"/>
    <n v="55.833333333333336"/>
    <x v="6"/>
    <x v="9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n v="0"/>
    <x v="6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0.66839999999999999"/>
    <n v="99.761194029850742"/>
    <x v="6"/>
    <x v="9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0.19566666666666666"/>
    <n v="25.521739130434781"/>
    <x v="6"/>
    <x v="9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0.11294666666666667"/>
    <n v="117.65277777777777"/>
    <x v="6"/>
    <x v="9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4.0000000000000002E-4"/>
    <n v="5"/>
    <x v="6"/>
    <x v="9"/>
  </r>
  <r>
    <n v="3066"/>
    <s v="Gold Coast Wake Park"/>
    <s v="Our mission is to offer an innovative family watersports attraction that is fun, safe, economical and a leader in its field."/>
    <n v="350000"/>
    <n v="41950"/>
    <x v="1"/>
    <x v="5"/>
    <s v="AUD"/>
    <n v="1468128537"/>
    <n v="1465536537"/>
    <b v="0"/>
    <n v="15"/>
    <b v="0"/>
    <s v="theater/spaces"/>
    <n v="0.11985714285714286"/>
    <n v="2796.6666666666665"/>
    <x v="6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9"/>
    <s v="NZD"/>
    <n v="1441837879"/>
    <n v="1439245879"/>
    <b v="0"/>
    <n v="1"/>
    <b v="0"/>
    <s v="theater/spaces"/>
    <n v="2.5000000000000001E-2"/>
    <n v="200"/>
    <x v="6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6.9999999999999999E-4"/>
    <n v="87.5"/>
    <x v="6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0.14099999999999999"/>
    <n v="20.142857142857142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3"/>
    <s v="GBP"/>
    <n v="1481132169"/>
    <n v="1479317769"/>
    <b v="0"/>
    <n v="16"/>
    <b v="0"/>
    <s v="theater/spaces"/>
    <n v="3.3399999999999999E-2"/>
    <n v="20.875"/>
    <x v="6"/>
    <x v="9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0.59775"/>
    <n v="61.307692307692307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1.6666666666666666E-4"/>
    <n v="1"/>
    <x v="6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2.3035714285714285E-4"/>
    <n v="92.142857142857139"/>
    <x v="6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7"/>
    <s v="EUR"/>
    <n v="1457617359"/>
    <n v="1455025359"/>
    <b v="0"/>
    <n v="3"/>
    <b v="0"/>
    <s v="theater/spaces"/>
    <n v="8.8000000000000003E-4"/>
    <n v="7.333333333333333"/>
    <x v="6"/>
    <x v="9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8.6400000000000005E-2"/>
    <n v="64.8"/>
    <x v="6"/>
    <x v="9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0.15060000000000001"/>
    <n v="30.12"/>
    <x v="6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2"/>
    <s v="CAD"/>
    <n v="1488495478"/>
    <n v="1485903478"/>
    <b v="0"/>
    <n v="2"/>
    <b v="0"/>
    <s v="theater/spaces"/>
    <n v="4.7727272727272731E-3"/>
    <n v="52.5"/>
    <x v="6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1.1833333333333333E-3"/>
    <n v="23.666666666666668"/>
    <x v="6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8.4173998587352451E-3"/>
    <n v="415.77777777777777"/>
    <x v="6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1.8799999999999999E-4"/>
    <n v="53.714285714285715"/>
    <x v="6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2.1029999999999998E-3"/>
    <n v="420.6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n v="0"/>
    <x v="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2.8E-3"/>
    <n v="18.666666666666668"/>
    <x v="6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0.11579206701157921"/>
    <n v="78.333333333333329"/>
    <x v="6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.4400000000000002E-2"/>
    <n v="67.777777777777771"/>
    <x v="6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8"/>
    <s v="EUR"/>
    <n v="1439827559"/>
    <n v="1434643559"/>
    <b v="0"/>
    <n v="3"/>
    <b v="0"/>
    <s v="theater/spaces"/>
    <n v="2.5000000000000001E-3"/>
    <n v="16.666666666666668"/>
    <x v="6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6.2500000000000003E-3"/>
    <n v="62.5"/>
    <x v="6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1.9384615384615384E-3"/>
    <n v="42"/>
    <x v="6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0.23416000000000001"/>
    <n v="130.0888888888889"/>
    <x v="6"/>
    <x v="9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.080888888888889E-2"/>
    <n v="1270.2222222222222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0.15920000000000001"/>
    <n v="88.444444444444443"/>
    <x v="6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.1831900000000001E-2"/>
    <n v="56.342380952380957"/>
    <x v="6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2"/>
    <s v="CAD"/>
    <n v="1401595140"/>
    <n v="1398980941"/>
    <b v="0"/>
    <n v="17"/>
    <b v="0"/>
    <s v="theater/spaces"/>
    <n v="0.22750000000000001"/>
    <n v="53.529411764705884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2.5000000000000001E-4"/>
    <n v="25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3.351206434316354E-3"/>
    <n v="50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3.9750000000000001E-2"/>
    <n v="56.785714285714285"/>
    <x v="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3"/>
    <s v="GBP"/>
    <n v="1475848800"/>
    <n v="1474027501"/>
    <b v="0"/>
    <n v="42"/>
    <b v="0"/>
    <s v="theater/spaces"/>
    <n v="0.17150000000000001"/>
    <n v="40.833333333333336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3.608004104669061E-2"/>
    <n v="65.111111111111114"/>
    <x v="6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0.13900000000000001"/>
    <n v="55.6"/>
    <x v="6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0.15225"/>
    <n v="140.53846153846155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7"/>
    <s v="EUR"/>
    <n v="1437033360"/>
    <n v="1434445937"/>
    <b v="0"/>
    <n v="12"/>
    <b v="0"/>
    <s v="theater/spaces"/>
    <n v="0.12"/>
    <n v="25"/>
    <x v="6"/>
    <x v="9"/>
  </r>
  <r>
    <n v="3102"/>
    <s v="Theatre Bath Bus"/>
    <s v="Imagine being able to take a performance anywhere! Meet the Theatre Bath Bus - a magical performance space where anything is possible."/>
    <n v="16000"/>
    <n v="6258"/>
    <x v="1"/>
    <x v="3"/>
    <s v="GBP"/>
    <n v="1471939818"/>
    <n v="1467619818"/>
    <b v="0"/>
    <n v="90"/>
    <b v="0"/>
    <s v="theater/spaces"/>
    <n v="0.391125"/>
    <n v="69.533333333333331"/>
    <x v="6"/>
    <x v="9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2.6829268292682929E-3"/>
    <n v="5.5"/>
    <x v="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5"/>
    <s v="AUD"/>
    <n v="1422928800"/>
    <n v="1420235311"/>
    <b v="0"/>
    <n v="5"/>
    <b v="0"/>
    <s v="theater/spaces"/>
    <n v="0.29625000000000001"/>
    <n v="237"/>
    <x v="6"/>
    <x v="9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0.4236099230111206"/>
    <n v="79.870967741935488"/>
    <x v="6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3"/>
    <s v="GBP"/>
    <n v="1442440800"/>
    <n v="1440497876"/>
    <b v="0"/>
    <n v="4"/>
    <b v="0"/>
    <s v="theater/spaces"/>
    <n v="4.1000000000000002E-2"/>
    <n v="10.25"/>
    <x v="6"/>
    <x v="9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0.197625"/>
    <n v="272.58620689655174"/>
    <x v="6"/>
    <x v="9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5.1999999999999995E-4"/>
    <n v="13"/>
    <x v="6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0.25030188679245285"/>
    <n v="58.184210526315788"/>
    <x v="6"/>
    <x v="9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4.0000000000000002E-4"/>
    <n v="10"/>
    <x v="6"/>
    <x v="9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0.26640000000000003"/>
    <n v="70.10526315789474"/>
    <x v="6"/>
    <x v="9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4.7363636363636365E-2"/>
    <n v="57.888888888888886"/>
    <x v="6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.2435339894712751E-2"/>
    <n v="125.27027027027027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n v="0"/>
    <x v="6"/>
    <x v="9"/>
  </r>
  <r>
    <n v="3115"/>
    <s v="spoken word pop-up:"/>
    <s v="We are creating a mobile community devoted to the spreading and sharing of spoken word and other kinds of storytelling."/>
    <n v="10000"/>
    <n v="300"/>
    <x v="1"/>
    <x v="10"/>
    <s v="SEK"/>
    <n v="1465123427"/>
    <n v="1462531427"/>
    <b v="0"/>
    <n v="1"/>
    <b v="0"/>
    <s v="theater/spaces"/>
    <n v="0.03"/>
    <n v="300"/>
    <x v="6"/>
    <x v="9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0.57333333333333336"/>
    <n v="43"/>
    <x v="6"/>
    <x v="9"/>
  </r>
  <r>
    <n v="3117"/>
    <s v="Cowes and The Sea"/>
    <s v="Performing Arts workshops, for young people aged 5 -16, exploring how the sea has shaped Cowes as a settlement."/>
    <n v="1000"/>
    <n v="1"/>
    <x v="1"/>
    <x v="3"/>
    <s v="GBP"/>
    <n v="1464354720"/>
    <n v="1463648360"/>
    <b v="0"/>
    <n v="1"/>
    <b v="0"/>
    <s v="theater/spaces"/>
    <n v="1E-3"/>
    <n v="1"/>
    <x v="6"/>
    <x v="9"/>
  </r>
  <r>
    <n v="3118"/>
    <s v="Garden Eden, theatre, meeting, culture, music, art"/>
    <s v="a magical place for all kind of people, like a fairytaile in all colours"/>
    <n v="500000"/>
    <n v="1550"/>
    <x v="1"/>
    <x v="10"/>
    <s v="SEK"/>
    <n v="1467473723"/>
    <n v="1465832123"/>
    <b v="0"/>
    <n v="2"/>
    <b v="0"/>
    <s v="theater/spaces"/>
    <n v="3.0999999999999999E-3"/>
    <n v="775"/>
    <x v="6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5.0000000000000001E-4"/>
    <n v="5"/>
    <x v="6"/>
    <x v="9"/>
  </r>
  <r>
    <n v="3120"/>
    <s v="Subtropisch zwemparadijs Tropicana"/>
    <s v="Wij willen Tropicana het subtropisch zwemparadijs van Rotterdam op een nieuwe locatie gaan bouwen."/>
    <n v="1300000"/>
    <n v="128"/>
    <x v="1"/>
    <x v="6"/>
    <s v="EUR"/>
    <n v="1462484196"/>
    <n v="1457303796"/>
    <b v="0"/>
    <n v="10"/>
    <b v="0"/>
    <s v="theater/spaces"/>
    <n v="9.8461538461538464E-5"/>
    <n v="12.8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3"/>
    <s v="GBP"/>
    <n v="1433930302"/>
    <n v="1432115902"/>
    <b v="0"/>
    <n v="9"/>
    <b v="0"/>
    <s v="theater/musical"/>
    <n v="0.65"/>
    <n v="14.444444444444445"/>
    <x v="6"/>
    <x v="1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0"/>
    <s v="SEK"/>
    <n v="1432455532"/>
    <n v="1429863532"/>
    <b v="0"/>
    <n v="19"/>
    <b v="0"/>
    <s v="theater/musical"/>
    <n v="0.12327272727272727"/>
    <n v="356.84210526315792"/>
    <x v="6"/>
    <x v="10"/>
  </r>
  <r>
    <n v="3190"/>
    <s v="Call It A Day Productions - THE LIFE"/>
    <s v="Call It A Day Productions is putting on their first full production in December and every little bit helps!"/>
    <n v="4000"/>
    <n v="0"/>
    <x v="1"/>
    <x v="2"/>
    <s v="CAD"/>
    <n v="1481258275"/>
    <n v="1478662675"/>
    <b v="0"/>
    <n v="0"/>
    <b v="0"/>
    <s v="theater/musical"/>
    <n v="0"/>
    <n v="0"/>
    <x v="6"/>
    <x v="10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.0266666666666666E-2"/>
    <n v="37.75"/>
    <x v="6"/>
    <x v="10"/>
  </r>
  <r>
    <n v="3192"/>
    <s v="Arts in Conflict"/>
    <s v="This project challenges social issues affecting young people in areas of deprivation within the Belfast area (Northern Ireland)."/>
    <n v="10000"/>
    <n v="102"/>
    <x v="1"/>
    <x v="3"/>
    <s v="GBP"/>
    <n v="1425160800"/>
    <n v="1421274859"/>
    <b v="0"/>
    <n v="8"/>
    <b v="0"/>
    <s v="theater/musical"/>
    <n v="1.0200000000000001E-2"/>
    <n v="12.75"/>
    <x v="6"/>
    <x v="1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3"/>
    <s v="GBP"/>
    <n v="1424474056"/>
    <n v="1420586056"/>
    <b v="0"/>
    <n v="24"/>
    <b v="0"/>
    <s v="theater/musical"/>
    <n v="0.1174"/>
    <n v="24.458333333333332"/>
    <x v="6"/>
    <x v="1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n v="0"/>
    <x v="6"/>
    <x v="10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0.59142857142857141"/>
    <n v="53.07692307692308"/>
    <x v="6"/>
    <x v="10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5.9999999999999995E-4"/>
    <n v="300"/>
    <x v="6"/>
    <x v="10"/>
  </r>
  <r>
    <n v="3197"/>
    <s v="Mirror, mirror on the wall"/>
    <s v="This years most important stage project for young artists in our region. www.ungespor.no"/>
    <n v="10000"/>
    <n v="1145"/>
    <x v="1"/>
    <x v="16"/>
    <s v="NOK"/>
    <n v="1423050618"/>
    <n v="1420458618"/>
    <b v="0"/>
    <n v="4"/>
    <b v="0"/>
    <s v="theater/musical"/>
    <n v="0.1145"/>
    <n v="286.25"/>
    <x v="6"/>
    <x v="1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4"/>
    <s v="DKK"/>
    <n v="1424081477"/>
    <n v="1420798277"/>
    <b v="0"/>
    <n v="3"/>
    <b v="0"/>
    <s v="theater/musical"/>
    <n v="3.6666666666666666E-3"/>
    <n v="36.666666666666664"/>
    <x v="6"/>
    <x v="1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0.52159999999999995"/>
    <n v="49.20754716981132"/>
    <x v="6"/>
    <x v="10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2.0000000000000002E-5"/>
    <n v="1"/>
    <x v="6"/>
    <x v="10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3"/>
    <s v="GBP"/>
    <n v="1409509477"/>
    <n v="1407695077"/>
    <b v="0"/>
    <n v="2"/>
    <b v="0"/>
    <s v="theater/musical"/>
    <n v="1.2500000000000001E-2"/>
    <n v="12.5"/>
    <x v="6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0.54520000000000002"/>
    <n v="109.04"/>
    <x v="6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0.25"/>
    <n v="41.666666666666664"/>
    <x v="6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n v="0"/>
    <x v="6"/>
    <x v="1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3"/>
    <s v="GBP"/>
    <n v="1430470772"/>
    <n v="1427878772"/>
    <b v="0"/>
    <n v="12"/>
    <b v="0"/>
    <s v="theater/musical"/>
    <n v="3.4125000000000003E-2"/>
    <n v="22.75"/>
    <x v="6"/>
    <x v="1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n v="0"/>
    <x v="6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0.46363636363636362"/>
    <n v="70.833333333333329"/>
    <x v="6"/>
    <x v="1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n v="0"/>
    <x v="6"/>
    <x v="1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1.9999999999999999E-6"/>
    <n v="1"/>
    <x v="6"/>
    <x v="10"/>
  </r>
  <r>
    <n v="3630"/>
    <s v="Jeremy Kyle- The Opera"/>
    <s v="The Jeremy Kyle Show offers so much subject matter to create an opera with.  Along with his brilliant put downs it could be excellent!"/>
    <n v="3000"/>
    <n v="1"/>
    <x v="1"/>
    <x v="3"/>
    <s v="GBP"/>
    <n v="1417295990"/>
    <n v="1414700390"/>
    <b v="0"/>
    <n v="1"/>
    <b v="0"/>
    <s v="theater/musical"/>
    <n v="3.3333333333333332E-4"/>
    <n v="1"/>
    <x v="6"/>
    <x v="1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0.51023391812865493"/>
    <n v="147.88135593220338"/>
    <x v="6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3"/>
    <s v="GBP"/>
    <n v="1416781749"/>
    <n v="1415053749"/>
    <b v="0"/>
    <n v="1"/>
    <b v="0"/>
    <s v="theater/musical"/>
    <n v="0.2"/>
    <n v="100"/>
    <x v="6"/>
    <x v="10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0.35239999999999999"/>
    <n v="56.838709677419352"/>
    <x v="6"/>
    <x v="1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2"/>
    <s v="CAD"/>
    <n v="1484366340"/>
    <n v="1480219174"/>
    <b v="0"/>
    <n v="18"/>
    <b v="0"/>
    <s v="theater/musical"/>
    <n v="4.2466666666666666E-2"/>
    <n v="176.94444444444446"/>
    <x v="6"/>
    <x v="10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0.36457142857142855"/>
    <n v="127.6"/>
    <x v="6"/>
    <x v="10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n v="0"/>
    <x v="6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0.30866666666666664"/>
    <n v="66.142857142857139"/>
    <x v="6"/>
    <x v="10"/>
  </r>
  <r>
    <n v="3638"/>
    <s v="Project Hedwig and the Angry Inch"/>
    <s v="A rock and roll journey that explores love, loss, redemption, duality and ascension."/>
    <n v="3300"/>
    <n v="216"/>
    <x v="1"/>
    <x v="2"/>
    <s v="CAD"/>
    <n v="1429456132"/>
    <n v="1424275732"/>
    <b v="0"/>
    <n v="2"/>
    <b v="0"/>
    <s v="theater/musical"/>
    <n v="6.545454545454546E-2"/>
    <n v="108"/>
    <x v="6"/>
    <x v="10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4.0000000000000003E-5"/>
    <n v="1"/>
    <x v="6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5.5E-2"/>
    <n v="18.333333333333332"/>
    <x v="6"/>
    <x v="1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n v="0"/>
    <x v="6"/>
    <x v="10"/>
  </r>
  <r>
    <n v="3642"/>
    <s v="My own musical"/>
    <s v="All the world's a stage..._x000a_It is my biggest dream to perform my own, selfcreated musical with lots of kids as big as I am able to."/>
    <n v="700"/>
    <n v="15"/>
    <x v="1"/>
    <x v="11"/>
    <s v="EUR"/>
    <n v="1448902800"/>
    <n v="1445369727"/>
    <b v="0"/>
    <n v="2"/>
    <b v="0"/>
    <s v="theater/musical"/>
    <n v="2.1428571428571429E-2"/>
    <n v="7.5"/>
    <x v="6"/>
    <x v="10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n v="0"/>
    <x v="6"/>
    <x v="10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0.16420000000000001"/>
    <n v="68.416666666666671"/>
    <x v="6"/>
    <x v="10"/>
  </r>
  <r>
    <n v="3645"/>
    <s v="If the Shoe Fits"/>
    <s v="This new musical comedy empowers women and girls of all ages to be themselves in their shoes, whatever shoes they choose."/>
    <n v="1000"/>
    <n v="1"/>
    <x v="1"/>
    <x v="2"/>
    <s v="CAD"/>
    <n v="1479773838"/>
    <n v="1477178238"/>
    <b v="0"/>
    <n v="1"/>
    <b v="0"/>
    <s v="theater/musical"/>
    <n v="1E-3"/>
    <n v="1"/>
    <x v="6"/>
    <x v="10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4.8099999999999997E-2"/>
    <n v="60.125"/>
    <x v="6"/>
    <x v="1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3"/>
    <s v="GBP"/>
    <n v="1475258327"/>
    <n v="1471370327"/>
    <b v="0"/>
    <n v="2"/>
    <b v="0"/>
    <s v="theater/musical"/>
    <n v="0.06"/>
    <n v="15"/>
    <x v="6"/>
    <x v="10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.3100000000000002E-2"/>
    <n v="60.064516129032256"/>
    <x v="6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.2400000000000006E-2"/>
    <n v="72.400000000000006"/>
    <x v="6"/>
    <x v="2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0.1"/>
    <n v="100"/>
    <x v="6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0.11272727272727273"/>
    <n v="51.666666666666664"/>
    <x v="6"/>
    <x v="27"/>
  </r>
  <r>
    <n v="3732"/>
    <s v="Elektra Bekent - Afstudeervoorstelling"/>
    <s v="Mijn solo voorstelling gaat over Elektra (Sophokles) en hoe zij als jongere alles beleeft en meemaakt!"/>
    <n v="850"/>
    <n v="131"/>
    <x v="1"/>
    <x v="6"/>
    <s v="EUR"/>
    <n v="1422100800"/>
    <n v="1416932133"/>
    <b v="0"/>
    <n v="4"/>
    <b v="0"/>
    <s v="theater/plays"/>
    <n v="0.15411764705882353"/>
    <n v="32.75"/>
    <x v="6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n v="0"/>
    <x v="6"/>
    <x v="27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0.28466666666666668"/>
    <n v="61"/>
    <x v="6"/>
    <x v="27"/>
  </r>
  <r>
    <n v="3735"/>
    <s v="Women Beware Women"/>
    <s v="Young Actor's taking on a Jacobean tragedy. Family, betrayal, love, lust, sex and death."/>
    <n v="150"/>
    <n v="20"/>
    <x v="1"/>
    <x v="3"/>
    <s v="GBP"/>
    <n v="1432831089"/>
    <n v="1430239089"/>
    <b v="0"/>
    <n v="2"/>
    <b v="0"/>
    <s v="theater/plays"/>
    <n v="0.13333333333333333"/>
    <n v="10"/>
    <x v="6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3"/>
    <s v="GBP"/>
    <n v="1427133600"/>
    <n v="1423847093"/>
    <b v="0"/>
    <n v="1"/>
    <b v="0"/>
    <s v="theater/plays"/>
    <n v="6.6666666666666671E-3"/>
    <n v="10"/>
    <x v="6"/>
    <x v="27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0.21428571428571427"/>
    <n v="37.5"/>
    <x v="6"/>
    <x v="27"/>
  </r>
  <r>
    <n v="3738"/>
    <s v="'GULF' - a new play by PIVOT THEATRE"/>
    <s v="A filmic, fast-paced exploration of trust, making its debut at Camden People's Theatre this July."/>
    <n v="1500"/>
    <n v="270"/>
    <x v="1"/>
    <x v="3"/>
    <s v="GBP"/>
    <n v="1405461600"/>
    <n v="1403562705"/>
    <b v="0"/>
    <n v="6"/>
    <b v="0"/>
    <s v="theater/plays"/>
    <n v="0.18"/>
    <n v="45"/>
    <x v="6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3"/>
    <s v="GBP"/>
    <n v="1468752468"/>
    <n v="1467024468"/>
    <b v="0"/>
    <n v="8"/>
    <b v="0"/>
    <s v="theater/plays"/>
    <n v="0.20125000000000001"/>
    <n v="100.625"/>
    <x v="6"/>
    <x v="2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0.17899999999999999"/>
    <n v="25.571428571428573"/>
    <x v="6"/>
    <x v="27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n v="0"/>
    <x v="6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0.02"/>
    <n v="25"/>
    <x v="6"/>
    <x v="27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n v="0"/>
    <x v="6"/>
    <x v="27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n v="0"/>
    <x v="6"/>
    <x v="27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0.1"/>
    <n v="10"/>
    <x v="6"/>
    <x v="27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.3764705882352941E-2"/>
    <n v="202"/>
    <x v="6"/>
    <x v="27"/>
  </r>
  <r>
    <n v="3747"/>
    <s v="Counting Stars"/>
    <s v="The world premiere of an astonishing new play by acclaimed writer Atiha Sen Gupta."/>
    <n v="2500"/>
    <n v="25"/>
    <x v="1"/>
    <x v="3"/>
    <s v="GBP"/>
    <n v="1436137140"/>
    <n v="1433833896"/>
    <b v="0"/>
    <n v="1"/>
    <b v="0"/>
    <s v="theater/plays"/>
    <n v="0.01"/>
    <n v="25"/>
    <x v="6"/>
    <x v="2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6.6666666666666671E-3"/>
    <n v="500"/>
    <x v="6"/>
    <x v="10"/>
  </r>
  <r>
    <n v="3789"/>
    <s v="Austen a New Musical Play"/>
    <s v="This fabulous new play explores the little known love life of England's most famous romantic novelist, Jane Austen."/>
    <n v="3550"/>
    <n v="116"/>
    <x v="1"/>
    <x v="3"/>
    <s v="GBP"/>
    <n v="1434395418"/>
    <n v="1431630618"/>
    <b v="0"/>
    <n v="4"/>
    <b v="0"/>
    <s v="theater/musical"/>
    <n v="3.267605633802817E-2"/>
    <n v="29"/>
    <x v="6"/>
    <x v="1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n v="0"/>
    <x v="6"/>
    <x v="10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n v="0"/>
    <x v="6"/>
    <x v="10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2.8E-3"/>
    <n v="17.5"/>
    <x v="6"/>
    <x v="1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0.59657142857142853"/>
    <n v="174"/>
    <x v="6"/>
    <x v="1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3"/>
    <s v="GBP"/>
    <n v="1433685354"/>
    <n v="1431093354"/>
    <b v="0"/>
    <n v="1"/>
    <b v="0"/>
    <s v="theater/musical"/>
    <n v="0.01"/>
    <n v="50"/>
    <x v="6"/>
    <x v="10"/>
  </r>
  <r>
    <n v="3795"/>
    <s v="Duodeca"/>
    <s v="Poppin Productions are currently entering the development stage of their very first production -  &quot;Duodeca&quot;."/>
    <n v="600"/>
    <n v="10"/>
    <x v="1"/>
    <x v="3"/>
    <s v="GBP"/>
    <n v="1440801000"/>
    <n v="1437042490"/>
    <b v="0"/>
    <n v="2"/>
    <b v="0"/>
    <s v="theater/musical"/>
    <n v="1.6666666666666666E-2"/>
    <n v="5"/>
    <x v="6"/>
    <x v="1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4.4444444444444447E-5"/>
    <n v="1"/>
    <x v="6"/>
    <x v="1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0.89666666666666661"/>
    <n v="145.40540540540542"/>
    <x v="6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.4642857142857143E-2"/>
    <n v="205"/>
    <x v="6"/>
    <x v="10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.02E-2"/>
    <n v="100.5"/>
    <x v="6"/>
    <x v="1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.0045454545454544E-2"/>
    <n v="55.0625"/>
    <x v="6"/>
    <x v="10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8.5199999999999998E-2"/>
    <n v="47.333333333333336"/>
    <x v="6"/>
    <x v="10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n v="0"/>
    <x v="6"/>
    <x v="10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0.19650000000000001"/>
    <n v="58.95"/>
    <x v="6"/>
    <x v="1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n v="0"/>
    <x v="6"/>
    <x v="1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2.0000000000000002E-5"/>
    <n v="1.5"/>
    <x v="6"/>
    <x v="1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5"/>
    <s v="AUD"/>
    <n v="1404022381"/>
    <n v="1402294381"/>
    <b v="0"/>
    <n v="1"/>
    <b v="0"/>
    <s v="theater/musical"/>
    <n v="6.6666666666666664E-4"/>
    <n v="5"/>
    <x v="6"/>
    <x v="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0.30333333333333334"/>
    <n v="50.555555555555557"/>
    <x v="6"/>
    <x v="1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8.72E-2"/>
    <n v="25.647058823529413"/>
    <x v="6"/>
    <x v="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3"/>
    <s v="GBP"/>
    <n v="1399809052"/>
    <n v="1397217052"/>
    <b v="1"/>
    <n v="23"/>
    <b v="0"/>
    <s v="theater/plays"/>
    <n v="0.21940000000000001"/>
    <n v="47.695652173913047"/>
    <x v="6"/>
    <x v="27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0.21299999999999999"/>
    <n v="56.05263157894737"/>
    <x v="6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0.41489795918367345"/>
    <n v="81.319999999999993"/>
    <x v="6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.1049999999999999E-2"/>
    <n v="70.166666666666671"/>
    <x v="6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2.7E-2"/>
    <n v="23.625"/>
    <x v="6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0.16161904761904761"/>
    <n v="188.55555555555554"/>
    <x v="6"/>
    <x v="2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0.16376923076923078"/>
    <n v="49.511627906976742"/>
    <x v="6"/>
    <x v="2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1"/>
    <s v="EUR"/>
    <n v="1434047084"/>
    <n v="1431455084"/>
    <b v="1"/>
    <n v="28"/>
    <b v="0"/>
    <s v="theater/plays"/>
    <n v="7.0433333333333334E-2"/>
    <n v="75.464285714285708"/>
    <x v="6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3.7999999999999999E-2"/>
    <n v="9.5"/>
    <x v="6"/>
    <x v="27"/>
  </r>
  <r>
    <n v="3851"/>
    <s v="Waving Goodbye"/>
    <s v="A play about the horrible choices we have to make every day. Should we take a risk, or take the road most travelled?"/>
    <n v="2500"/>
    <n v="852"/>
    <x v="1"/>
    <x v="3"/>
    <s v="GBP"/>
    <n v="1437129179"/>
    <n v="1434537179"/>
    <b v="1"/>
    <n v="24"/>
    <b v="0"/>
    <s v="theater/plays"/>
    <n v="0.34079999999999999"/>
    <n v="35.5"/>
    <x v="6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2E-3"/>
    <n v="10"/>
    <x v="6"/>
    <x v="27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2.5999999999999998E-4"/>
    <n v="13"/>
    <x v="6"/>
    <x v="27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0.16254545454545455"/>
    <n v="89.4"/>
    <x v="6"/>
    <x v="2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2.5000000000000001E-2"/>
    <n v="25"/>
    <x v="6"/>
    <x v="2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2.0000000000000001E-4"/>
    <n v="1"/>
    <x v="6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.1999999999999998E-2"/>
    <n v="65"/>
    <x v="6"/>
    <x v="2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3"/>
    <s v="GBP"/>
    <n v="1432328400"/>
    <n v="1430734844"/>
    <b v="0"/>
    <n v="1"/>
    <b v="0"/>
    <s v="theater/plays"/>
    <n v="0.02"/>
    <n v="10"/>
    <x v="6"/>
    <x v="27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4.0000000000000002E-4"/>
    <n v="1"/>
    <x v="6"/>
    <x v="2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0.17666666666666667"/>
    <n v="81.538461538461533"/>
    <x v="6"/>
    <x v="27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0.05"/>
    <n v="100"/>
    <x v="6"/>
    <x v="27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1.3333333333333334E-4"/>
    <n v="1"/>
    <x v="6"/>
    <x v="27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n v="0"/>
    <x v="6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.2E-2"/>
    <n v="20"/>
    <x v="6"/>
    <x v="27"/>
  </r>
  <r>
    <n v="3865"/>
    <s v="Fellatia's-Fantastic-Fun-Time-Show"/>
    <s v="Sissy Entertainment delivers a delicious cabaret that blends comedic monologue, song, and traditional sketch comedy."/>
    <n v="2413"/>
    <n v="650"/>
    <x v="1"/>
    <x v="2"/>
    <s v="CAD"/>
    <n v="1409376600"/>
    <n v="1405957098"/>
    <b v="0"/>
    <n v="14"/>
    <b v="0"/>
    <s v="theater/plays"/>
    <n v="0.26937422295897223"/>
    <n v="46.428571428571431"/>
    <x v="6"/>
    <x v="27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5.4999999999999997E-3"/>
    <n v="5.5"/>
    <x v="6"/>
    <x v="27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0.1255"/>
    <n v="50.2"/>
    <x v="6"/>
    <x v="27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3"/>
    <s v="GBP"/>
    <n v="1488114358"/>
    <n v="1485522358"/>
    <b v="0"/>
    <n v="14"/>
    <b v="0"/>
    <s v="theater/plays"/>
    <n v="0.27100000000000002"/>
    <n v="38.714285714285715"/>
    <x v="6"/>
    <x v="27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.4749999999999999E-2"/>
    <n v="13.111111111111111"/>
    <x v="6"/>
    <x v="27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0.16826666666666668"/>
    <n v="315.5"/>
    <x v="6"/>
    <x v="27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0.32500000000000001"/>
    <n v="37.142857142857146"/>
    <x v="6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n v="0"/>
    <x v="6"/>
    <x v="27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0.2155"/>
    <n v="128.27380952380952"/>
    <x v="6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.4666666666666665E-2"/>
    <n v="47.272727272727273"/>
    <x v="6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0.05"/>
    <n v="50"/>
    <x v="6"/>
    <x v="27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0.10625"/>
    <n v="42.5"/>
    <x v="6"/>
    <x v="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9"/>
    <s v="NZD"/>
    <n v="1420750683"/>
    <n v="1418158683"/>
    <b v="0"/>
    <n v="10"/>
    <b v="0"/>
    <s v="theater/plays"/>
    <n v="0.17599999999999999"/>
    <n v="44"/>
    <x v="6"/>
    <x v="2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3"/>
    <s v="GBP"/>
    <n v="1439827200"/>
    <n v="1436355270"/>
    <b v="0"/>
    <n v="16"/>
    <b v="0"/>
    <s v="theater/plays"/>
    <n v="0.3256"/>
    <n v="50.875"/>
    <x v="6"/>
    <x v="27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.2500000000000001E-2"/>
    <n v="62.5"/>
    <x v="6"/>
    <x v="27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.3999999999999999E-2"/>
    <n v="27"/>
    <x v="6"/>
    <x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8.3333333333333332E-3"/>
    <n v="25"/>
    <x v="6"/>
    <x v="2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3"/>
    <s v="GBP"/>
    <n v="1479125642"/>
    <n v="1476962042"/>
    <b v="0"/>
    <n v="31"/>
    <b v="0"/>
    <s v="theater/plays"/>
    <n v="0.48833333333333334"/>
    <n v="47.258064516129032"/>
    <x v="6"/>
    <x v="27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n v="0"/>
    <x v="6"/>
    <x v="27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2.9999999999999997E-4"/>
    <n v="1.5"/>
    <x v="6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3"/>
    <s v="GBP"/>
    <n v="1434063600"/>
    <n v="1430405903"/>
    <b v="0"/>
    <n v="7"/>
    <b v="0"/>
    <s v="theater/plays"/>
    <n v="0.11533333333333333"/>
    <n v="24.714285714285715"/>
    <x v="6"/>
    <x v="27"/>
  </r>
  <r>
    <n v="3906"/>
    <s v="First Draft Theatre"/>
    <s v="We will workshop, stage and develop new writing, devised work and adaptations. A joyful leap into the possibilities of an idea!"/>
    <n v="1500"/>
    <n v="1010"/>
    <x v="1"/>
    <x v="3"/>
    <s v="GBP"/>
    <n v="1435325100"/>
    <n v="1432072893"/>
    <b v="0"/>
    <n v="16"/>
    <b v="0"/>
    <s v="theater/plays"/>
    <n v="0.67333333333333334"/>
    <n v="63.125"/>
    <x v="6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0.153"/>
    <n v="38.25"/>
    <x v="6"/>
    <x v="27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8.666666666666667E-2"/>
    <n v="16.25"/>
    <x v="6"/>
    <x v="27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2.2499999999999998E-3"/>
    <n v="33.75"/>
    <x v="6"/>
    <x v="2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.0833333333333334E-2"/>
    <n v="61.666666666666664"/>
    <x v="6"/>
    <x v="27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0.37412499999999999"/>
    <n v="83.138888888888886"/>
    <x v="6"/>
    <x v="27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6.666666666666667E-5"/>
    <n v="1"/>
    <x v="6"/>
    <x v="2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0.1"/>
    <n v="142.85714285714286"/>
    <x v="6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3"/>
    <s v="GBP"/>
    <n v="1431298740"/>
    <n v="1429558756"/>
    <b v="0"/>
    <n v="27"/>
    <b v="0"/>
    <s v="theater/plays"/>
    <n v="0.36359999999999998"/>
    <n v="33.666666666666664"/>
    <x v="6"/>
    <x v="27"/>
  </r>
  <r>
    <n v="3915"/>
    <s v="Hardcross"/>
    <s v="Following the enormous success of Hardcross, we are looking for new ways to bring this wonderful play to a wider audience."/>
    <n v="1500"/>
    <n v="5"/>
    <x v="1"/>
    <x v="3"/>
    <s v="GBP"/>
    <n v="1464824309"/>
    <n v="1462232309"/>
    <b v="0"/>
    <n v="1"/>
    <b v="0"/>
    <s v="theater/plays"/>
    <n v="3.3333333333333335E-3"/>
    <n v="5"/>
    <x v="6"/>
    <x v="27"/>
  </r>
  <r>
    <n v="3916"/>
    <s v="Final exam"/>
    <s v="We're a small group of University students who need a little help making our final exam production the best product possible."/>
    <n v="2000"/>
    <n v="0"/>
    <x v="1"/>
    <x v="4"/>
    <s v="DKK"/>
    <n v="1464952752"/>
    <n v="1462360752"/>
    <b v="0"/>
    <n v="0"/>
    <b v="0"/>
    <s v="theater/plays"/>
    <n v="0"/>
    <n v="0"/>
    <x v="6"/>
    <x v="2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3"/>
    <s v="GBP"/>
    <n v="1410439161"/>
    <n v="1407847161"/>
    <b v="0"/>
    <n v="1"/>
    <b v="0"/>
    <s v="theater/plays"/>
    <n v="2.8571428571428571E-3"/>
    <n v="10"/>
    <x v="6"/>
    <x v="27"/>
  </r>
  <r>
    <n v="3918"/>
    <s v="The Singing Teacher"/>
    <s v="A fantastic new comedy coming to the West End 2014.  An Alan Ayckbourn meets Richard Curtis style comedy. Who knew singing was therapy!"/>
    <n v="60000"/>
    <n v="120"/>
    <x v="1"/>
    <x v="3"/>
    <s v="GBP"/>
    <n v="1407168000"/>
    <n v="1406131023"/>
    <b v="0"/>
    <n v="3"/>
    <b v="0"/>
    <s v="theater/plays"/>
    <n v="2E-3"/>
    <n v="40"/>
    <x v="6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3"/>
    <s v="GBP"/>
    <n v="1453075200"/>
    <n v="1450628773"/>
    <b v="0"/>
    <n v="3"/>
    <b v="0"/>
    <s v="theater/plays"/>
    <n v="1.7999999999999999E-2"/>
    <n v="30"/>
    <x v="6"/>
    <x v="27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3"/>
    <s v="GBP"/>
    <n v="1479032260"/>
    <n v="1476436660"/>
    <b v="0"/>
    <n v="3"/>
    <b v="0"/>
    <s v="theater/plays"/>
    <n v="5.3999999999999999E-2"/>
    <n v="45"/>
    <x v="6"/>
    <x v="27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3"/>
    <s v="GBP"/>
    <n v="1414346400"/>
    <n v="1413291655"/>
    <b v="0"/>
    <n v="0"/>
    <b v="0"/>
    <s v="theater/plays"/>
    <n v="0"/>
    <n v="0"/>
    <x v="6"/>
    <x v="2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.1333333333333327E-2"/>
    <n v="10.166666666666666"/>
    <x v="6"/>
    <x v="27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3"/>
    <s v="GBP"/>
    <n v="1428622271"/>
    <n v="1426203071"/>
    <b v="0"/>
    <n v="17"/>
    <b v="0"/>
    <s v="theater/plays"/>
    <n v="0.12034782608695652"/>
    <n v="81.411764705882348"/>
    <x v="6"/>
    <x v="2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0.15266666666666667"/>
    <n v="57.25"/>
    <x v="6"/>
    <x v="27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0.1"/>
    <n v="5"/>
    <x v="6"/>
    <x v="27"/>
  </r>
  <r>
    <n v="3926"/>
    <s v="Caryl Churchill's 'Top Girls' - NSW HSC Text"/>
    <s v="Producing syllabus-relevant theatre targeted to HSC students on the NSW Central Coast"/>
    <n v="5000"/>
    <n v="15"/>
    <x v="1"/>
    <x v="5"/>
    <s v="AUD"/>
    <n v="1419645748"/>
    <n v="1417053748"/>
    <b v="0"/>
    <n v="1"/>
    <b v="0"/>
    <s v="theater/plays"/>
    <n v="3.0000000000000001E-3"/>
    <n v="15"/>
    <x v="6"/>
    <x v="2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3"/>
    <s v="GBP"/>
    <n v="1407565504"/>
    <n v="1404973504"/>
    <b v="0"/>
    <n v="2"/>
    <b v="0"/>
    <s v="theater/plays"/>
    <n v="0.01"/>
    <n v="12.5"/>
    <x v="6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0.13020000000000001"/>
    <n v="93"/>
    <x v="6"/>
    <x v="2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.265E-2"/>
    <n v="32.357142857142854"/>
    <x v="6"/>
    <x v="27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5"/>
    <s v="AUD"/>
    <n v="1459490400"/>
    <n v="1457078868"/>
    <b v="0"/>
    <n v="0"/>
    <b v="0"/>
    <s v="theater/plays"/>
    <n v="0"/>
    <n v="0"/>
    <x v="6"/>
    <x v="27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n v="0"/>
    <x v="6"/>
    <x v="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8.3333333333333331E-5"/>
    <n v="1"/>
    <x v="6"/>
    <x v="27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0.15742857142857142"/>
    <n v="91.833333333333329"/>
    <x v="6"/>
    <x v="27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0.11"/>
    <n v="45.833333333333336"/>
    <x v="6"/>
    <x v="2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3"/>
    <s v="GBP"/>
    <n v="1443973546"/>
    <n v="1438789546"/>
    <b v="0"/>
    <n v="23"/>
    <b v="0"/>
    <s v="theater/plays"/>
    <n v="0.43833333333333335"/>
    <n v="57.173913043478258"/>
    <x v="6"/>
    <x v="27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n v="0"/>
    <x v="6"/>
    <x v="27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0.86135181975736563"/>
    <n v="248.5"/>
    <x v="6"/>
    <x v="27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0.12196620583717357"/>
    <n v="79.400000000000006"/>
    <x v="6"/>
    <x v="27"/>
  </r>
  <r>
    <n v="3939"/>
    <s v="'Potter.' Funding 2015"/>
    <s v="'Potter.' is a parody of the popular Harry Potter series allowing aspiring actors a chance to work in a professional production."/>
    <n v="5000"/>
    <n v="5"/>
    <x v="1"/>
    <x v="5"/>
    <s v="AUD"/>
    <n v="1412656200"/>
    <n v="1412328979"/>
    <b v="0"/>
    <n v="1"/>
    <b v="0"/>
    <s v="theater/plays"/>
    <n v="1E-3"/>
    <n v="5"/>
    <x v="6"/>
    <x v="27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2.2000000000000001E-3"/>
    <n v="5.5"/>
    <x v="6"/>
    <x v="2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9.0909090909090905E-3"/>
    <n v="25"/>
    <x v="6"/>
    <x v="27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n v="0"/>
    <x v="6"/>
    <x v="2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0.35639999999999999"/>
    <n v="137.07692307692307"/>
    <x v="6"/>
    <x v="27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n v="0"/>
    <x v="6"/>
    <x v="2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2.5000000000000001E-3"/>
    <n v="5"/>
    <x v="6"/>
    <x v="27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.2500000000000001E-2"/>
    <n v="39"/>
    <x v="6"/>
    <x v="27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.3666666666666664E-2"/>
    <n v="50.5"/>
    <x v="6"/>
    <x v="27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5"/>
    <s v="AUD"/>
    <n v="1410076123"/>
    <n v="1404892123"/>
    <b v="0"/>
    <n v="0"/>
    <b v="0"/>
    <s v="theater/plays"/>
    <n v="0"/>
    <n v="0"/>
    <x v="6"/>
    <x v="2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5"/>
    <s v="AUD"/>
    <n v="1423623221"/>
    <n v="1421031221"/>
    <b v="0"/>
    <n v="32"/>
    <b v="0"/>
    <s v="theater/plays"/>
    <n v="0.15770000000000001"/>
    <n v="49.28125"/>
    <x v="6"/>
    <x v="27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6.2500000000000003E-3"/>
    <n v="25"/>
    <x v="6"/>
    <x v="2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5"/>
    <s v="EUR"/>
    <n v="1462301342"/>
    <n v="1457120942"/>
    <b v="0"/>
    <n v="1"/>
    <b v="0"/>
    <s v="theater/plays"/>
    <n v="5.0000000000000004E-6"/>
    <n v="1"/>
    <x v="6"/>
    <x v="2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9.6153846153846159E-4"/>
    <n v="25"/>
    <x v="6"/>
    <x v="27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n v="0"/>
    <x v="6"/>
    <x v="27"/>
  </r>
  <r>
    <n v="3954"/>
    <s v="City of Joy"/>
    <s v="Despite hunger and conditions of a Calcutta slum, the people there know that life is precious. They have named it â€˜City of Joy.â€™"/>
    <n v="25000"/>
    <n v="0"/>
    <x v="1"/>
    <x v="2"/>
    <s v="CAD"/>
    <n v="1405352264"/>
    <n v="1400168264"/>
    <b v="0"/>
    <n v="0"/>
    <b v="0"/>
    <s v="theater/plays"/>
    <n v="0"/>
    <n v="0"/>
    <x v="6"/>
    <x v="2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0.24285714285714285"/>
    <n v="53.125"/>
    <x v="6"/>
    <x v="27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n v="0"/>
    <x v="6"/>
    <x v="27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2.5000000000000001E-4"/>
    <n v="7"/>
    <x v="6"/>
    <x v="2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0.32050000000000001"/>
    <n v="40.0625"/>
    <x v="6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0.24333333333333335"/>
    <n v="24.333333333333332"/>
    <x v="6"/>
    <x v="27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1.4999999999999999E-2"/>
    <n v="11.25"/>
    <x v="6"/>
    <x v="27"/>
  </r>
  <r>
    <n v="3961"/>
    <s v="New Edinburgh play"/>
    <s v="I've written a fun new play exploring the reality of gay stereotypes in 2014 - with accommodation and venue hire it needs some dough :)"/>
    <n v="5000"/>
    <n v="21"/>
    <x v="1"/>
    <x v="3"/>
    <s v="GBP"/>
    <n v="1399584210"/>
    <n v="1397683410"/>
    <b v="0"/>
    <n v="2"/>
    <b v="0"/>
    <s v="theater/plays"/>
    <n v="4.1999999999999997E-3"/>
    <n v="10.5"/>
    <x v="6"/>
    <x v="2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3"/>
    <s v="GBP"/>
    <n v="1448722494"/>
    <n v="1446562494"/>
    <b v="0"/>
    <n v="3"/>
    <b v="0"/>
    <s v="theater/plays"/>
    <n v="3.214285714285714E-2"/>
    <n v="15"/>
    <x v="6"/>
    <x v="27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2"/>
    <s v="CAD"/>
    <n v="1447821717"/>
    <n v="1445226117"/>
    <b v="0"/>
    <n v="0"/>
    <b v="0"/>
    <s v="theater/plays"/>
    <n v="0"/>
    <n v="0"/>
    <x v="6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.3E-2"/>
    <n v="42"/>
    <x v="6"/>
    <x v="2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0.14249999999999999"/>
    <n v="71.25"/>
    <x v="6"/>
    <x v="2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6.0000000000000001E-3"/>
    <n v="22.5"/>
    <x v="6"/>
    <x v="2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0.2411764705882353"/>
    <n v="41"/>
    <x v="6"/>
    <x v="27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0.10539999999999999"/>
    <n v="47.909090909090907"/>
    <x v="6"/>
    <x v="2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.4690265486725665E-2"/>
    <n v="35.166666666666664"/>
    <x v="6"/>
    <x v="2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7.3333333333333334E-4"/>
    <n v="5.5"/>
    <x v="6"/>
    <x v="2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9.7142857142857135E-3"/>
    <n v="22.666666666666668"/>
    <x v="6"/>
    <x v="27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0.21099999999999999"/>
    <n v="26.375"/>
    <x v="6"/>
    <x v="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0.78100000000000003"/>
    <n v="105.54054054054055"/>
    <x v="6"/>
    <x v="27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3"/>
    <s v="GBP"/>
    <n v="1464872848"/>
    <n v="1462280848"/>
    <b v="0"/>
    <n v="11"/>
    <b v="0"/>
    <s v="theater/plays"/>
    <n v="0.32"/>
    <n v="29.09090909090909"/>
    <x v="6"/>
    <x v="27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n v="0"/>
    <x v="6"/>
    <x v="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0.47692307692307695"/>
    <n v="62"/>
    <x v="6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.4500000000000001E-2"/>
    <n v="217.5"/>
    <x v="6"/>
    <x v="27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0.107"/>
    <n v="26.75"/>
    <x v="6"/>
    <x v="2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3"/>
    <s v="GBP"/>
    <n v="1427659200"/>
    <n v="1425678057"/>
    <b v="0"/>
    <n v="6"/>
    <b v="0"/>
    <s v="theater/plays"/>
    <n v="1.8333333333333333E-2"/>
    <n v="18.333333333333332"/>
    <x v="6"/>
    <x v="2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0.18"/>
    <n v="64.285714285714292"/>
    <x v="6"/>
    <x v="27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.0833333333333333E-2"/>
    <n v="175"/>
    <x v="6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3"/>
    <s v="GBP"/>
    <n v="1436297180"/>
    <n v="1431113180"/>
    <b v="0"/>
    <n v="5"/>
    <b v="0"/>
    <s v="theater/plays"/>
    <n v="0.2"/>
    <n v="34"/>
    <x v="6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0.34802513464991025"/>
    <n v="84.282608695652172"/>
    <x v="6"/>
    <x v="27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3"/>
    <s v="GBP"/>
    <n v="1415404800"/>
    <n v="1412809644"/>
    <b v="0"/>
    <n v="10"/>
    <b v="0"/>
    <s v="theater/plays"/>
    <n v="6.3333333333333339E-2"/>
    <n v="9.5"/>
    <x v="6"/>
    <x v="2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0.32050000000000001"/>
    <n v="33.736842105263158"/>
    <x v="6"/>
    <x v="2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3"/>
    <s v="GBP"/>
    <n v="1462539840"/>
    <n v="1460034594"/>
    <b v="0"/>
    <n v="13"/>
    <b v="0"/>
    <s v="theater/plays"/>
    <n v="9.7600000000000006E-2"/>
    <n v="37.53846153846154"/>
    <x v="6"/>
    <x v="27"/>
  </r>
  <r>
    <n v="3987"/>
    <s v="Write Now 5"/>
    <s v="Write Now 5 is a new writing festival in south east London promoting new work from emerging playwrights."/>
    <n v="400"/>
    <n v="151"/>
    <x v="1"/>
    <x v="3"/>
    <s v="GBP"/>
    <n v="1400278290"/>
    <n v="1399414290"/>
    <b v="0"/>
    <n v="13"/>
    <b v="0"/>
    <s v="theater/plays"/>
    <n v="0.3775"/>
    <n v="11.615384615384615"/>
    <x v="6"/>
    <x v="27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.1333333333333333E-2"/>
    <n v="8"/>
    <x v="6"/>
    <x v="27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n v="0"/>
    <x v="6"/>
    <x v="2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3"/>
    <s v="GBP"/>
    <n v="1456934893"/>
    <n v="1454342893"/>
    <b v="0"/>
    <n v="3"/>
    <b v="0"/>
    <s v="theater/plays"/>
    <n v="4.1818181818181817E-2"/>
    <n v="23"/>
    <x v="6"/>
    <x v="27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0.2"/>
    <n v="100"/>
    <x v="6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.4100000000000002E-2"/>
    <n v="60.111111111111114"/>
    <x v="6"/>
    <x v="27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6.0000000000000002E-5"/>
    <n v="3"/>
    <x v="6"/>
    <x v="27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2.5000000000000001E-3"/>
    <n v="5"/>
    <x v="6"/>
    <x v="2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3"/>
    <s v="GBP"/>
    <n v="1423913220"/>
    <n v="1421339077"/>
    <b v="0"/>
    <n v="4"/>
    <b v="0"/>
    <s v="theater/plays"/>
    <n v="0.35"/>
    <n v="17.5"/>
    <x v="6"/>
    <x v="27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0.16566666666666666"/>
    <n v="29.235294117647058"/>
    <x v="6"/>
    <x v="27"/>
  </r>
  <r>
    <n v="3997"/>
    <s v="'Working Play Title'"/>
    <s v="We aim to produce a Professional Published Play for two days in October 2015 on Fri 30th &amp; Sat 31st with three performances in total."/>
    <n v="3000"/>
    <n v="0"/>
    <x v="1"/>
    <x v="3"/>
    <s v="GBP"/>
    <n v="1428222221"/>
    <n v="1425633821"/>
    <b v="0"/>
    <n v="0"/>
    <b v="0"/>
    <s v="theater/plays"/>
    <n v="0"/>
    <n v="0"/>
    <x v="6"/>
    <x v="27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0.57199999999999995"/>
    <n v="59.583333333333336"/>
    <x v="6"/>
    <x v="2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0.16514285714285715"/>
    <n v="82.571428571428569"/>
    <x v="6"/>
    <x v="27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1.25E-3"/>
    <n v="10"/>
    <x v="6"/>
    <x v="2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3"/>
    <s v="GBP"/>
    <n v="1488394800"/>
    <n v="1486681708"/>
    <b v="0"/>
    <n v="14"/>
    <b v="0"/>
    <s v="theater/plays"/>
    <n v="0.3775"/>
    <n v="32.357142857142854"/>
    <x v="6"/>
    <x v="27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1.84E-2"/>
    <n v="5.75"/>
    <x v="6"/>
    <x v="27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0.10050000000000001"/>
    <n v="100.5"/>
    <x v="6"/>
    <x v="27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2E-3"/>
    <n v="1"/>
    <x v="6"/>
    <x v="27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.3333333333333334E-2"/>
    <n v="20"/>
    <x v="6"/>
    <x v="2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6.666666666666667E-5"/>
    <n v="2"/>
    <x v="6"/>
    <x v="27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2.5000000000000001E-3"/>
    <n v="5"/>
    <x v="6"/>
    <x v="2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3"/>
    <s v="GBP"/>
    <n v="1437606507"/>
    <n v="1435014507"/>
    <b v="0"/>
    <n v="4"/>
    <b v="0"/>
    <s v="theater/plays"/>
    <n v="0.06"/>
    <n v="15"/>
    <x v="6"/>
    <x v="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3"/>
    <s v="GBP"/>
    <n v="1410281360"/>
    <n v="1406825360"/>
    <b v="0"/>
    <n v="3"/>
    <b v="0"/>
    <s v="theater/plays"/>
    <n v="3.8860103626943004E-2"/>
    <n v="25"/>
    <x v="6"/>
    <x v="27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0.24194444444444443"/>
    <n v="45.842105263157897"/>
    <x v="6"/>
    <x v="27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3"/>
    <s v="GBP"/>
    <n v="1422450278"/>
    <n v="1419858278"/>
    <b v="0"/>
    <n v="4"/>
    <b v="0"/>
    <s v="theater/plays"/>
    <n v="7.5999999999999998E-2"/>
    <n v="4.75"/>
    <x v="6"/>
    <x v="27"/>
  </r>
  <r>
    <n v="4012"/>
    <s v="The Butterfly Catcher"/>
    <s v="LEELA IS A 14 YEAR OLD GIRL. JONAH IS A 56 YEAR OLD MAN. IT'S BEEN GOING ON FOR 3 YEARS. HERE COMES THE NIGHT OF VIOLENT RECKONING."/>
    <n v="575"/>
    <n v="0"/>
    <x v="1"/>
    <x v="3"/>
    <s v="GBP"/>
    <n v="1430571849"/>
    <n v="1427979849"/>
    <b v="0"/>
    <n v="0"/>
    <b v="0"/>
    <s v="theater/plays"/>
    <n v="0"/>
    <n v="0"/>
    <x v="6"/>
    <x v="2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.2999999999999999E-2"/>
    <n v="13"/>
    <x v="6"/>
    <x v="27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n v="0"/>
    <x v="6"/>
    <x v="27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1.4285714285714287E-4"/>
    <n v="1"/>
    <x v="6"/>
    <x v="27"/>
  </r>
  <r>
    <n v="4016"/>
    <s v="MENTAL Play"/>
    <s v="A new play and project exploring challenges faced by young adults struggling with mental health issues in contemporary Britain."/>
    <n v="500"/>
    <n v="70"/>
    <x v="1"/>
    <x v="3"/>
    <s v="GBP"/>
    <n v="1410987400"/>
    <n v="1408395400"/>
    <b v="0"/>
    <n v="7"/>
    <b v="0"/>
    <s v="theater/plays"/>
    <n v="0.14000000000000001"/>
    <n v="10"/>
    <x v="6"/>
    <x v="2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.0500000000000001E-2"/>
    <n v="52.5"/>
    <x v="6"/>
    <x v="27"/>
  </r>
  <r>
    <n v="4018"/>
    <s v="Time Please Fringe"/>
    <s v="Funding for a production of Time Please at the Brighton Fringe 2017... and beyond."/>
    <n v="1500"/>
    <n v="130"/>
    <x v="1"/>
    <x v="3"/>
    <s v="GBP"/>
    <n v="1475877108"/>
    <n v="1473285108"/>
    <b v="0"/>
    <n v="4"/>
    <b v="0"/>
    <s v="theater/plays"/>
    <n v="8.666666666666667E-2"/>
    <n v="32.5"/>
    <x v="6"/>
    <x v="27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8.2857142857142851E-3"/>
    <n v="7.25"/>
    <x v="6"/>
    <x v="27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0.16666666666666666"/>
    <n v="33.333333333333336"/>
    <x v="6"/>
    <x v="27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8.3333333333333332E-3"/>
    <n v="62.5"/>
    <x v="6"/>
    <x v="27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0.69561111111111107"/>
    <n v="63.558375634517766"/>
    <x v="6"/>
    <x v="27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n v="0"/>
    <x v="6"/>
    <x v="2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.2500000000000001E-2"/>
    <n v="10"/>
    <x v="6"/>
    <x v="2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7"/>
    <s v="EUR"/>
    <n v="1437889336"/>
    <n v="1432705336"/>
    <b v="0"/>
    <n v="4"/>
    <b v="0"/>
    <s v="theater/plays"/>
    <n v="0.05"/>
    <n v="62.5"/>
    <x v="6"/>
    <x v="27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n v="0"/>
    <x v="6"/>
    <x v="2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.166666666666667E-2"/>
    <n v="30.714285714285715"/>
    <x v="6"/>
    <x v="27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0.28050000000000003"/>
    <n v="51"/>
    <x v="6"/>
    <x v="27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n v="0"/>
    <x v="6"/>
    <x v="27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0.16"/>
    <n v="66.666666666666671"/>
    <x v="6"/>
    <x v="2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n v="0"/>
    <x v="6"/>
    <x v="2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6.8287037037037035E-2"/>
    <n v="59"/>
    <x v="6"/>
    <x v="2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3"/>
    <s v="GBP"/>
    <n v="1475398800"/>
    <n v="1472711224"/>
    <b v="0"/>
    <n v="94"/>
    <b v="0"/>
    <s v="theater/plays"/>
    <n v="0.25698702928870293"/>
    <n v="65.340319148936175"/>
    <x v="6"/>
    <x v="2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.4814814814814815E-2"/>
    <n v="100"/>
    <x v="6"/>
    <x v="27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0.36849999999999999"/>
    <n v="147.4"/>
    <x v="6"/>
    <x v="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0.47049999999999997"/>
    <n v="166.05882352941177"/>
    <x v="6"/>
    <x v="27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0.11428571428571428"/>
    <n v="40"/>
    <x v="6"/>
    <x v="2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0.12039999999999999"/>
    <n v="75.25"/>
    <x v="6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0.6"/>
    <n v="60"/>
    <x v="6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0.3125"/>
    <n v="1250"/>
    <x v="6"/>
    <x v="27"/>
  </r>
  <r>
    <n v="4041"/>
    <s v="In the Land of Gold"/>
    <s v="A bold, colouful, vibrant play centred around the last remaining monarchy of Africa."/>
    <n v="5000"/>
    <n v="21"/>
    <x v="1"/>
    <x v="3"/>
    <s v="GBP"/>
    <n v="1473160954"/>
    <n v="1467976954"/>
    <b v="0"/>
    <n v="2"/>
    <b v="0"/>
    <s v="theater/plays"/>
    <n v="4.1999999999999997E-3"/>
    <n v="10.5"/>
    <x v="6"/>
    <x v="27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2.0999999999999999E-3"/>
    <n v="7"/>
    <x v="6"/>
    <x v="27"/>
  </r>
  <r>
    <n v="4043"/>
    <s v="Not making potato salad here!"/>
    <s v="This could be my last play, need to bring my son out to see it before it's over.  Need to fly him here from BC"/>
    <n v="300"/>
    <n v="0"/>
    <x v="1"/>
    <x v="2"/>
    <s v="CAD"/>
    <n v="1416524325"/>
    <n v="1415228325"/>
    <b v="0"/>
    <n v="0"/>
    <b v="0"/>
    <s v="theater/plays"/>
    <n v="0"/>
    <n v="0"/>
    <x v="6"/>
    <x v="2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0.375"/>
    <n v="56.25"/>
    <x v="6"/>
    <x v="27"/>
  </r>
  <r>
    <n v="4045"/>
    <s v="The Hostages"/>
    <s v="&quot;The Hostages&quot; is about a bank robbery gone wrong, as we learn more about each characters, we question who are the actually hostages..."/>
    <n v="5000"/>
    <n v="1"/>
    <x v="1"/>
    <x v="5"/>
    <s v="AUD"/>
    <n v="1408596589"/>
    <n v="1406004589"/>
    <b v="0"/>
    <n v="1"/>
    <b v="0"/>
    <s v="theater/plays"/>
    <n v="2.0000000000000001E-4"/>
    <n v="1"/>
    <x v="6"/>
    <x v="2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.2142857142857142E-2"/>
    <n v="38.333333333333336"/>
    <x v="6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.1999999999999999E-2"/>
    <n v="27.5"/>
    <x v="6"/>
    <x v="27"/>
  </r>
  <r>
    <n v="4048"/>
    <s v="Speechless"/>
    <s v="The unspoken story of growing up disabled with cerebral palsy and no speech. This inclusive company fights ignorance using dark humour."/>
    <n v="17000"/>
    <n v="3001"/>
    <x v="1"/>
    <x v="3"/>
    <s v="GBP"/>
    <n v="1460373187"/>
    <n v="1457352787"/>
    <b v="0"/>
    <n v="91"/>
    <b v="0"/>
    <s v="theater/plays"/>
    <n v="0.17652941176470588"/>
    <n v="32.978021978021978"/>
    <x v="6"/>
    <x v="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8.0000000000000004E-4"/>
    <n v="16"/>
    <x v="6"/>
    <x v="27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6.6666666666666664E-4"/>
    <n v="1"/>
    <x v="6"/>
    <x v="27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n v="0"/>
    <x v="6"/>
    <x v="27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0.37533333333333335"/>
    <n v="86.615384615384613"/>
    <x v="6"/>
    <x v="2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3"/>
    <s v="GBP"/>
    <n v="1416081600"/>
    <n v="1413477228"/>
    <b v="0"/>
    <n v="2"/>
    <b v="0"/>
    <s v="theater/plays"/>
    <n v="0.22"/>
    <n v="55"/>
    <x v="6"/>
    <x v="2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n v="0"/>
    <x v="6"/>
    <x v="2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3"/>
    <s v="GBP"/>
    <n v="1403192031"/>
    <n v="1400600031"/>
    <b v="0"/>
    <n v="21"/>
    <b v="0"/>
    <s v="theater/plays"/>
    <n v="0.1762"/>
    <n v="41.952380952380949"/>
    <x v="6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0.53"/>
    <n v="88.333333333333329"/>
    <x v="6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3"/>
    <s v="GBP"/>
    <n v="1448492400"/>
    <n v="1446506080"/>
    <b v="0"/>
    <n v="6"/>
    <b v="0"/>
    <s v="theater/plays"/>
    <n v="0.22142857142857142"/>
    <n v="129.16666666666666"/>
    <x v="6"/>
    <x v="27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2.5333333333333333E-2"/>
    <n v="23.75"/>
    <x v="6"/>
    <x v="27"/>
  </r>
  <r>
    <n v="4059"/>
    <s v="The Million Dollar Shot"/>
    <s v="A very Canadian children's play inspired by the tradition of British pantomimes like Aladdin, and the Nutcracker."/>
    <n v="10000"/>
    <n v="250"/>
    <x v="1"/>
    <x v="2"/>
    <s v="CAD"/>
    <n v="1410836400"/>
    <n v="1408116152"/>
    <b v="0"/>
    <n v="7"/>
    <b v="0"/>
    <s v="theater/plays"/>
    <n v="2.5000000000000001E-2"/>
    <n v="35.714285714285715"/>
    <x v="6"/>
    <x v="27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2"/>
    <s v="CAD"/>
    <n v="1403539200"/>
    <n v="1400604056"/>
    <b v="0"/>
    <n v="5"/>
    <b v="0"/>
    <s v="theater/plays"/>
    <n v="2.8500000000000001E-2"/>
    <n v="57"/>
    <x v="6"/>
    <x v="27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n v="0"/>
    <x v="6"/>
    <x v="2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.4500000000000001E-2"/>
    <n v="163.33333333333334"/>
    <x v="6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3"/>
    <s v="GBP"/>
    <n v="1403886084"/>
    <n v="1401294084"/>
    <b v="0"/>
    <n v="9"/>
    <b v="0"/>
    <s v="theater/plays"/>
    <n v="1.4210526315789474E-2"/>
    <n v="15"/>
    <x v="6"/>
    <x v="2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5"/>
    <s v="AUD"/>
    <n v="1430316426"/>
    <n v="1427724426"/>
    <b v="0"/>
    <n v="6"/>
    <b v="0"/>
    <s v="theater/plays"/>
    <n v="0.1925"/>
    <n v="64.166666666666671"/>
    <x v="6"/>
    <x v="27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6.7499999999999999E-3"/>
    <n v="6.75"/>
    <x v="6"/>
    <x v="2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1.6666666666666668E-3"/>
    <n v="25"/>
    <x v="6"/>
    <x v="2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0.60899999999999999"/>
    <n v="179.11764705882354"/>
    <x v="6"/>
    <x v="27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0.01"/>
    <n v="34.950000000000003"/>
    <x v="6"/>
    <x v="27"/>
  </r>
  <r>
    <n v="4069"/>
    <s v="The Pendulum Swings"/>
    <s v="'The Pendulum Swings' is a three-act dark comedy that sees Frank and Michael await their execution on Death Row."/>
    <n v="1250"/>
    <n v="430"/>
    <x v="1"/>
    <x v="3"/>
    <s v="GBP"/>
    <n v="1425124800"/>
    <n v="1421596356"/>
    <b v="0"/>
    <n v="13"/>
    <b v="0"/>
    <s v="theater/plays"/>
    <n v="0.34399999999999997"/>
    <n v="33.07692307692308"/>
    <x v="6"/>
    <x v="27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0.16500000000000001"/>
    <n v="27.5"/>
    <x v="6"/>
    <x v="27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6"/>
    <x v="2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3"/>
    <s v="GBP"/>
    <n v="1408646111"/>
    <n v="1403462111"/>
    <b v="0"/>
    <n v="2"/>
    <b v="0"/>
    <s v="theater/plays"/>
    <n v="4.0000000000000001E-3"/>
    <n v="2"/>
    <x v="6"/>
    <x v="2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.0571428571428572E-2"/>
    <n v="18.5"/>
    <x v="6"/>
    <x v="27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3"/>
    <s v="GBP"/>
    <n v="1446732975"/>
    <n v="1444137375"/>
    <b v="0"/>
    <n v="21"/>
    <b v="0"/>
    <s v="theater/plays"/>
    <n v="0.26727272727272727"/>
    <n v="35"/>
    <x v="6"/>
    <x v="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3"/>
    <s v="GBP"/>
    <n v="1404149280"/>
    <n v="1400547969"/>
    <b v="0"/>
    <n v="13"/>
    <b v="0"/>
    <s v="theater/plays"/>
    <n v="0.28799999999999998"/>
    <n v="44.307692307692307"/>
    <x v="6"/>
    <x v="27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n v="0"/>
    <x v="6"/>
    <x v="2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8.8999999999999996E-2"/>
    <n v="222.5"/>
    <x v="6"/>
    <x v="27"/>
  </r>
  <r>
    <n v="4078"/>
    <s v="Theatre Memoire"/>
    <s v="Theatre Memoire are a High Wycombe based theatre company. Performing plays about multi-culturalism and interconectedness."/>
    <n v="250"/>
    <n v="0"/>
    <x v="1"/>
    <x v="3"/>
    <s v="GBP"/>
    <n v="1485543242"/>
    <n v="1482951242"/>
    <b v="0"/>
    <n v="0"/>
    <b v="0"/>
    <s v="theater/plays"/>
    <n v="0"/>
    <n v="0"/>
    <x v="6"/>
    <x v="2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1.6666666666666668E-3"/>
    <n v="5"/>
    <x v="6"/>
    <x v="27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n v="0"/>
    <x v="6"/>
    <x v="27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0.15737410071942445"/>
    <n v="29.166666666666668"/>
    <x v="6"/>
    <x v="27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0.02"/>
    <n v="1.5"/>
    <x v="6"/>
    <x v="27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0.21685714285714286"/>
    <n v="126.5"/>
    <x v="6"/>
    <x v="27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8"/>
    <s v="EUR"/>
    <n v="1476008906"/>
    <n v="1473416906"/>
    <b v="0"/>
    <n v="1"/>
    <b v="0"/>
    <s v="theater/plays"/>
    <n v="3.3333333333333335E-3"/>
    <n v="10"/>
    <x v="6"/>
    <x v="2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2.8571428571428571E-3"/>
    <n v="10"/>
    <x v="6"/>
    <x v="27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4.7E-2"/>
    <n v="9.4"/>
    <x v="6"/>
    <x v="27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n v="0"/>
    <x v="6"/>
    <x v="27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3"/>
    <s v="GBP"/>
    <n v="1421403960"/>
    <n v="1418827324"/>
    <b v="0"/>
    <n v="3"/>
    <b v="0"/>
    <s v="theater/plays"/>
    <n v="0.108"/>
    <n v="72"/>
    <x v="6"/>
    <x v="2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4.8000000000000001E-2"/>
    <n v="30"/>
    <x v="6"/>
    <x v="27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.2000000000000001E-2"/>
    <n v="10.666666666666666"/>
    <x v="6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0.1275"/>
    <n v="25.5"/>
    <x v="6"/>
    <x v="27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1.8181818181818181E-4"/>
    <n v="20"/>
    <x v="6"/>
    <x v="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3"/>
    <s v="GBP"/>
    <n v="1440272093"/>
    <n v="1435088093"/>
    <b v="0"/>
    <n v="4"/>
    <b v="0"/>
    <s v="theater/plays"/>
    <n v="2.4E-2"/>
    <n v="15"/>
    <x v="6"/>
    <x v="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0.36499999999999999"/>
    <n v="91.25"/>
    <x v="6"/>
    <x v="27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2.6666666666666668E-2"/>
    <n v="800"/>
    <x v="6"/>
    <x v="2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3"/>
    <s v="GBP"/>
    <n v="1488271860"/>
    <n v="1484484219"/>
    <b v="0"/>
    <n v="5"/>
    <b v="0"/>
    <s v="theater/plays"/>
    <n v="0.11428571428571428"/>
    <n v="80"/>
    <x v="6"/>
    <x v="2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3"/>
    <s v="GBP"/>
    <n v="1454284500"/>
    <n v="1449431237"/>
    <b v="0"/>
    <n v="0"/>
    <b v="0"/>
    <s v="theater/plays"/>
    <n v="0"/>
    <n v="0"/>
    <x v="6"/>
    <x v="27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n v="0"/>
    <x v="6"/>
    <x v="2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.1111111111111112E-2"/>
    <n v="50"/>
    <x v="6"/>
    <x v="27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n v="0"/>
    <x v="6"/>
    <x v="2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n v="0"/>
    <x v="6"/>
    <x v="27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0.27400000000000002"/>
    <n v="22.833333333333332"/>
    <x v="6"/>
    <x v="27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0.1"/>
    <n v="16.666666666666668"/>
    <x v="6"/>
    <x v="27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5"/>
    <s v="AUD"/>
    <n v="1477550434"/>
    <n v="1474958434"/>
    <b v="0"/>
    <n v="14"/>
    <b v="0"/>
    <s v="theater/plays"/>
    <n v="0.21366666666666667"/>
    <n v="45.785714285714285"/>
    <x v="6"/>
    <x v="2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6.9696969696969702E-2"/>
    <n v="383.33333333333331"/>
    <x v="6"/>
    <x v="27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0.70599999999999996"/>
    <n v="106.96969696969697"/>
    <x v="6"/>
    <x v="27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.0500000000000001E-2"/>
    <n v="10.25"/>
    <x v="6"/>
    <x v="27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1.9666666666666666E-2"/>
    <n v="59"/>
    <x v="6"/>
    <x v="27"/>
  </r>
  <r>
    <n v="4109"/>
    <s v="Jack the Lad"/>
    <s v="Jack the Lad - a new play that explores how far the boundaries of friendship will stretch when morality and loyalties clash."/>
    <n v="500"/>
    <n v="0"/>
    <x v="1"/>
    <x v="3"/>
    <s v="GBP"/>
    <n v="1448805404"/>
    <n v="1446209804"/>
    <b v="0"/>
    <n v="0"/>
    <b v="0"/>
    <s v="theater/plays"/>
    <n v="0"/>
    <n v="0"/>
    <x v="6"/>
    <x v="2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3"/>
    <s v="GBP"/>
    <n v="1469113351"/>
    <n v="1463929351"/>
    <b v="0"/>
    <n v="6"/>
    <b v="0"/>
    <s v="theater/plays"/>
    <n v="0.28666666666666668"/>
    <n v="14.333333333333334"/>
    <x v="6"/>
    <x v="27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.1333333333333331E-2"/>
    <n v="15.666666666666666"/>
    <x v="6"/>
    <x v="2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5"/>
    <s v="EUR"/>
    <n v="1456617600"/>
    <n v="1454280186"/>
    <b v="0"/>
    <n v="1"/>
    <b v="0"/>
    <s v="theater/plays"/>
    <n v="4.0000000000000002E-4"/>
    <n v="1"/>
    <x v="6"/>
    <x v="2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2E-3"/>
    <n v="1"/>
    <x v="6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.0142212307692309"/>
    <n v="74.575090497737563"/>
    <x v="3"/>
    <x v="20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n v="0"/>
    <x v="3"/>
    <x v="20"/>
  </r>
  <r>
    <n v="1683"/>
    <s v="Manman doudou tÃ©moignage d'une mÃ¨re Album"/>
    <s v="Rendre tÃ©moignage de ce que Dieu fait chaque jour pour moi et venir en  aide  aux autres, c'est  mon but."/>
    <n v="3500"/>
    <n v="760"/>
    <x v="2"/>
    <x v="7"/>
    <s v="EUR"/>
    <n v="1491590738"/>
    <n v="1489517138"/>
    <b v="0"/>
    <n v="10"/>
    <b v="0"/>
    <s v="music/faith"/>
    <n v="0.21714285714285714"/>
    <n v="76"/>
    <x v="3"/>
    <x v="20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.0912500000000001"/>
    <n v="86.43564356435644"/>
    <x v="3"/>
    <x v="2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.0285714285714285"/>
    <n v="2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2"/>
    <s v="CAD"/>
    <n v="1493320519"/>
    <n v="1488140119"/>
    <b v="0"/>
    <n v="1"/>
    <b v="0"/>
    <s v="music/faith"/>
    <n v="3.5999999999999999E-3"/>
    <n v="18"/>
    <x v="3"/>
    <x v="2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0.3125"/>
    <n v="80.128205128205124"/>
    <x v="3"/>
    <x v="20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0.443"/>
    <n v="253.14285714285714"/>
    <x v="3"/>
    <x v="20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"/>
    <n v="171.42857142857142"/>
    <x v="3"/>
    <x v="20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0.254"/>
    <n v="57.727272727272727"/>
    <x v="3"/>
    <x v="2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0.33473333333333333"/>
    <n v="264.26315789473682"/>
    <x v="3"/>
    <x v="20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0.47799999999999998"/>
    <n v="159.33333333333334"/>
    <x v="3"/>
    <x v="2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3"/>
    <s v="GBP"/>
    <n v="1491768000"/>
    <n v="1489097112"/>
    <b v="0"/>
    <n v="8"/>
    <b v="0"/>
    <s v="music/faith"/>
    <n v="9.3333333333333338E-2"/>
    <n v="35"/>
    <x v="3"/>
    <x v="20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5.0000000000000001E-4"/>
    <n v="5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0.11708333333333333"/>
    <n v="61.086956521739133"/>
    <x v="3"/>
    <x v="2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n v="0"/>
    <x v="3"/>
    <x v="2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0.20208000000000001"/>
    <n v="114.81818181818181"/>
    <x v="3"/>
    <x v="2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n v="0"/>
    <x v="3"/>
    <x v="20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.2311459353574929E-2"/>
    <n v="54"/>
    <x v="3"/>
    <x v="2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0.2606"/>
    <n v="65.974683544303801"/>
    <x v="3"/>
    <x v="20"/>
  </r>
  <r>
    <n v="2321"/>
    <s v="WienerWÃ¼rze"/>
    <s v="Universal organic liquid seasoning brewed all natural from lupine, oat, salt and water for soups, salads, stews and more"/>
    <n v="10557"/>
    <n v="4130"/>
    <x v="2"/>
    <x v="17"/>
    <s v="EUR"/>
    <n v="1491282901"/>
    <n v="1488694501"/>
    <b v="0"/>
    <n v="64"/>
    <b v="0"/>
    <s v="food/small batch"/>
    <n v="0.39120962394619685"/>
    <n v="64.53125"/>
    <x v="5"/>
    <x v="28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.1481481481481478E-2"/>
    <n v="21.25"/>
    <x v="5"/>
    <x v="2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0.48"/>
    <n v="30"/>
    <x v="5"/>
    <x v="28"/>
  </r>
  <r>
    <n v="2324"/>
    <s v="Pies not Lies"/>
    <s v="A city centre shop selling great locally made food with room to chat and learn about eachother."/>
    <n v="7500"/>
    <n v="1555"/>
    <x v="2"/>
    <x v="3"/>
    <s v="GBP"/>
    <n v="1490559285"/>
    <n v="1487970885"/>
    <b v="0"/>
    <n v="61"/>
    <b v="0"/>
    <s v="food/small batch"/>
    <n v="0.20733333333333334"/>
    <n v="25.491803278688526"/>
    <x v="5"/>
    <x v="28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0.08"/>
    <n v="11.428571428571429"/>
    <x v="5"/>
    <x v="2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7.1999999999999998E-3"/>
    <n v="108"/>
    <x v="5"/>
    <x v="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5"/>
    <s v="EUR"/>
    <n v="1491586534"/>
    <n v="1488911734"/>
    <b v="0"/>
    <n v="46"/>
    <b v="0"/>
    <s v="theater/spaces"/>
    <n v="0.46176470588235297"/>
    <n v="34.130434782608695"/>
    <x v="6"/>
    <x v="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0.34410000000000002"/>
    <n v="132.34615384615384"/>
    <x v="6"/>
    <x v="9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.0375000000000001"/>
    <n v="922.22222222222217"/>
    <x v="6"/>
    <x v="9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.0263157894736845E-2"/>
    <n v="163.57142857142858"/>
    <x v="6"/>
    <x v="9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0.10539393939393939"/>
    <n v="217.375"/>
    <x v="6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.0860666666666667"/>
    <n v="139.23931623931625"/>
    <x v="6"/>
    <x v="2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8.0000000000000002E-3"/>
    <n v="10"/>
    <x v="6"/>
    <x v="27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3.7499999999999999E-2"/>
    <n v="93.75"/>
    <x v="6"/>
    <x v="27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0.15731707317073171"/>
    <n v="53.75"/>
    <x v="6"/>
    <x v="27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3.3333333333333332E-4"/>
    <n v="10"/>
    <x v="6"/>
    <x v="2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3"/>
    <s v="GBP"/>
    <n v="1490358834"/>
    <n v="1487770434"/>
    <b v="0"/>
    <n v="16"/>
    <b v="0"/>
    <s v="theater/plays"/>
    <n v="1.08"/>
    <n v="33.75"/>
    <x v="6"/>
    <x v="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3"/>
    <s v="GBP"/>
    <n v="1490631419"/>
    <n v="1488820619"/>
    <b v="0"/>
    <n v="12"/>
    <b v="0"/>
    <s v="theater/plays"/>
    <n v="0.22500000000000001"/>
    <n v="18.75"/>
    <x v="6"/>
    <x v="2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0.20849420849420849"/>
    <n v="23.142857142857142"/>
    <x v="6"/>
    <x v="27"/>
  </r>
  <r>
    <n v="3136"/>
    <s v="Heroines"/>
    <s v="Help emberfly theatre put on their first production Heroines and pay our actors and creative team! Follow us @emberflytheatre"/>
    <n v="500"/>
    <n v="639"/>
    <x v="2"/>
    <x v="3"/>
    <s v="GBP"/>
    <n v="1491001140"/>
    <n v="1487847954"/>
    <b v="0"/>
    <n v="22"/>
    <b v="0"/>
    <s v="theater/plays"/>
    <n v="1.278"/>
    <n v="29.045454545454547"/>
    <x v="6"/>
    <x v="27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.3333333333333333E-2"/>
    <n v="50"/>
    <x v="6"/>
    <x v="27"/>
  </r>
  <r>
    <n v="3138"/>
    <s v="Our Country's Good"/>
    <s v="A UWE Drama Society adaptation of Timberlake Wertenbaker's play. Funding needed for costumes/props to make the show a success. Thanks."/>
    <n v="200"/>
    <n v="0"/>
    <x v="2"/>
    <x v="3"/>
    <s v="GBP"/>
    <n v="1491233407"/>
    <n v="1489591807"/>
    <b v="0"/>
    <n v="0"/>
    <b v="0"/>
    <s v="theater/plays"/>
    <n v="0"/>
    <n v="0"/>
    <x v="6"/>
    <x v="2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.3999999999999999E-2"/>
    <n v="450"/>
    <x v="6"/>
    <x v="2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7"/>
    <s v="EUR"/>
    <n v="1491581703"/>
    <n v="1488993303"/>
    <b v="0"/>
    <n v="4"/>
    <b v="0"/>
    <s v="theater/plays"/>
    <n v="9.5999999999999992E-3"/>
    <n v="24"/>
    <x v="6"/>
    <x v="27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6"/>
    <s v="EUR"/>
    <n v="1492372800"/>
    <n v="1488823488"/>
    <b v="0"/>
    <n v="8"/>
    <b v="0"/>
    <s v="theater/plays"/>
    <n v="0.51600000000000001"/>
    <n v="32.25"/>
    <x v="6"/>
    <x v="27"/>
  </r>
  <r>
    <n v="3142"/>
    <s v="The Pendulum Swings UK Theatre Tour/EdFringe"/>
    <s v="Our aim is to deliver a powerful piece of theatre to audiences across the UK, including Edinburgh Fringe (2017)."/>
    <n v="2750"/>
    <n v="45"/>
    <x v="2"/>
    <x v="3"/>
    <s v="GBP"/>
    <n v="1489922339"/>
    <n v="1487333939"/>
    <b v="0"/>
    <n v="3"/>
    <b v="0"/>
    <s v="theater/plays"/>
    <n v="1.6363636363636365E-2"/>
    <n v="15"/>
    <x v="6"/>
    <x v="2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3"/>
    <s v="GBP"/>
    <n v="1491726956"/>
    <n v="1489480556"/>
    <b v="0"/>
    <n v="0"/>
    <b v="0"/>
    <s v="theater/plays"/>
    <n v="0"/>
    <n v="0"/>
    <x v="6"/>
    <x v="27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0.754"/>
    <n v="251.33333333333334"/>
    <x v="6"/>
    <x v="27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n v="0"/>
    <x v="6"/>
    <x v="27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0.105"/>
    <n v="437.5"/>
    <x v="6"/>
    <x v="2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.3685882352941177"/>
    <n v="63.917582417582416"/>
    <x v="0"/>
    <x v="29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.4260827250608272"/>
    <n v="185.48101265822785"/>
    <x v="0"/>
    <x v="29"/>
  </r>
  <r>
    <n v="2"/>
    <s v="Charlie teaser completion"/>
    <s v="Completion fund for post-production for teaser of British crime/drama tv series about a girl who sells morals for money"/>
    <n v="500"/>
    <n v="525"/>
    <x v="3"/>
    <x v="3"/>
    <s v="GBP"/>
    <n v="1455555083"/>
    <n v="1454691083"/>
    <b v="0"/>
    <n v="35"/>
    <b v="1"/>
    <s v="film &amp; video/television"/>
    <n v="1.05"/>
    <n v="15"/>
    <x v="0"/>
    <x v="29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.0389999999999999"/>
    <n v="69.266666666666666"/>
    <x v="0"/>
    <x v="29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.2299154545454545"/>
    <n v="190.55028169014085"/>
    <x v="0"/>
    <x v="2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.0977744436109027"/>
    <n v="93.40425531914893"/>
    <x v="0"/>
    <x v="29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.064875"/>
    <n v="146.87931034482759"/>
    <x v="0"/>
    <x v="2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.0122222222222221"/>
    <n v="159.82456140350877"/>
    <x v="0"/>
    <x v="29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.0004342857142856"/>
    <n v="291.79333333333335"/>
    <x v="0"/>
    <x v="2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.2599800000000001"/>
    <n v="31.499500000000001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.0049999999999999"/>
    <n v="158.68421052631578"/>
    <x v="0"/>
    <x v="29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.2050000000000001"/>
    <n v="80.333333333333329"/>
    <x v="0"/>
    <x v="29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.6529333333333334"/>
    <n v="59.961305925030231"/>
    <x v="0"/>
    <x v="29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.5997142857142856"/>
    <n v="109.78431372549019"/>
    <x v="0"/>
    <x v="29"/>
  </r>
  <r>
    <n v="14"/>
    <s v="3010 | Sci-fi Series"/>
    <s v="A highly charged post apocalyptic sci fi series that pulls no punches!"/>
    <n v="6000"/>
    <n v="6056"/>
    <x v="3"/>
    <x v="5"/>
    <s v="AUD"/>
    <n v="1405259940"/>
    <n v="1403051888"/>
    <b v="0"/>
    <n v="41"/>
    <b v="1"/>
    <s v="film &amp; video/television"/>
    <n v="1.0093333333333334"/>
    <n v="147.70731707317074"/>
    <x v="0"/>
    <x v="29"/>
  </r>
  <r>
    <n v="15"/>
    <s v="Cien&amp;Cia"/>
    <s v="Cien&amp;Cia es un proyecto transmedia para televisiÃ³n; la finalidad de la venta de camisetas es financiar el reality (Factual)."/>
    <n v="2000"/>
    <n v="2132"/>
    <x v="3"/>
    <x v="14"/>
    <s v="EUR"/>
    <n v="1443384840"/>
    <n v="1441790658"/>
    <b v="0"/>
    <n v="98"/>
    <b v="1"/>
    <s v="film &amp; video/television"/>
    <n v="1.0660000000000001"/>
    <n v="21.755102040816325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.0024166666666667"/>
    <n v="171.84285714285716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3"/>
    <s v="GBP"/>
    <n v="1415126022"/>
    <n v="1412530422"/>
    <b v="0"/>
    <n v="36"/>
    <b v="1"/>
    <s v="film &amp; video/television"/>
    <n v="1.0066666666666666"/>
    <n v="41.944444444444443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.0632110000000001"/>
    <n v="93.264122807017543"/>
    <x v="0"/>
    <x v="29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.4529411764705882"/>
    <n v="56.136363636363633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.002"/>
    <n v="80.16"/>
    <x v="0"/>
    <x v="2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.0913513513513513"/>
    <n v="199.9009900990099"/>
    <x v="0"/>
    <x v="29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.1714285714285715"/>
    <n v="51.25"/>
    <x v="0"/>
    <x v="29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.1850000000000001"/>
    <n v="103.04347826086956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.0880768571428572"/>
    <n v="66.346149825783982"/>
    <x v="0"/>
    <x v="2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.3333333333333333"/>
    <n v="57.142857142857146"/>
    <x v="0"/>
    <x v="29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.552"/>
    <n v="102.10526315789474"/>
    <x v="0"/>
    <x v="29"/>
  </r>
  <r>
    <n v="27"/>
    <s v="B-Rabbit TV Comedy Pilot"/>
    <s v="B-Rabbit is a hilarious depiction of immigrating to New Zealand and the life you desperately tried to leave behind."/>
    <n v="20000"/>
    <n v="22345"/>
    <x v="3"/>
    <x v="9"/>
    <s v="NZD"/>
    <n v="1416113833"/>
    <n v="1413518233"/>
    <b v="0"/>
    <n v="150"/>
    <b v="1"/>
    <s v="film &amp; video/television"/>
    <n v="1.1172500000000001"/>
    <n v="148.96666666666667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.0035000000000001"/>
    <n v="169.6056338028169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3"/>
    <s v="GBP"/>
    <n v="1406045368"/>
    <n v="1403453368"/>
    <b v="0"/>
    <n v="117"/>
    <b v="1"/>
    <s v="film &amp; video/television"/>
    <n v="1.2333333333333334"/>
    <n v="31.623931623931625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.0129975"/>
    <n v="76.45264150943396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"/>
    <n v="13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.0024604569420035"/>
    <n v="320.44943820224717"/>
    <x v="0"/>
    <x v="29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.0209523809523811"/>
    <n v="83.75"/>
    <x v="0"/>
    <x v="29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.3046153846153845"/>
    <n v="49.882352941176471"/>
    <x v="0"/>
    <x v="29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.665"/>
    <n v="59.464285714285715"/>
    <x v="0"/>
    <x v="29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.4215"/>
    <n v="193.84090909090909"/>
    <x v="0"/>
    <x v="29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.8344090909090909"/>
    <n v="159.51383399209487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.1004"/>
    <n v="41.68181818181818"/>
    <x v="0"/>
    <x v="29"/>
  </r>
  <r>
    <n v="39"/>
    <s v="Deep Cuts - Series"/>
    <s v="Mystery-Drama Series. Following a shocking event, residents of a remote woodland community learn that some wounds never heal..."/>
    <n v="25000"/>
    <n v="32745"/>
    <x v="3"/>
    <x v="3"/>
    <s v="GBP"/>
    <n v="1401058740"/>
    <n v="1398388068"/>
    <b v="0"/>
    <n v="217"/>
    <b v="1"/>
    <s v="film &amp; video/television"/>
    <n v="1.3098000000000001"/>
    <n v="150.89861751152074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.0135000000000001"/>
    <n v="126.6875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"/>
    <n v="105.26315789473684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.4185714285714286"/>
    <n v="117.51479289940828"/>
    <x v="0"/>
    <x v="29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.0865999999999998"/>
    <n v="117.36121673003802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"/>
    <n v="133.33333333333334"/>
    <x v="0"/>
    <x v="29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.2"/>
    <n v="98.360655737704917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5"/>
    <s v="AUD"/>
    <n v="1450220974"/>
    <n v="1447628974"/>
    <b v="0"/>
    <n v="45"/>
    <b v="1"/>
    <s v="film &amp; video/television"/>
    <n v="1.0416666666666667"/>
    <n v="194.44444444444446"/>
    <x v="0"/>
    <x v="29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.0761100000000001"/>
    <n v="76.865000000000009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3"/>
    <s v="GBP"/>
    <n v="1425211200"/>
    <n v="1422534260"/>
    <b v="0"/>
    <n v="38"/>
    <b v="1"/>
    <s v="film &amp; video/television"/>
    <n v="1.0794999999999999"/>
    <n v="56.815789473684212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"/>
    <n v="137.9310344827586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3"/>
    <s v="GBP"/>
    <n v="1422637200"/>
    <n v="1419271458"/>
    <b v="0"/>
    <n v="22"/>
    <b v="1"/>
    <s v="film &amp; video/television"/>
    <n v="1"/>
    <n v="27.272727272727273"/>
    <x v="0"/>
    <x v="29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.2801818181818181"/>
    <n v="118.33613445378151"/>
    <x v="0"/>
    <x v="29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.1620999999999999"/>
    <n v="223.48076923076923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.0963333333333334"/>
    <n v="28.111111111111111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.01"/>
    <n v="194.23076923076923"/>
    <x v="0"/>
    <x v="29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.2895348837209302"/>
    <n v="128.95348837209303"/>
    <x v="0"/>
    <x v="29"/>
  </r>
  <r>
    <n v="56"/>
    <s v="Voxwomen Cycling Show"/>
    <s v="We want to see more women's cycling on TV - and we need your help to make it happen!"/>
    <n v="8000"/>
    <n v="8581"/>
    <x v="3"/>
    <x v="3"/>
    <s v="GBP"/>
    <n v="1433779200"/>
    <n v="1432559424"/>
    <b v="0"/>
    <n v="174"/>
    <b v="1"/>
    <s v="film &amp; video/television"/>
    <n v="1.0726249999999999"/>
    <n v="49.316091954022987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.0189999999999999"/>
    <n v="221.52173913043478"/>
    <x v="0"/>
    <x v="29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.0290999999999999"/>
    <n v="137.21333333333334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.0012570000000001"/>
    <n v="606.82242424242418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3"/>
    <s v="GBP"/>
    <n v="1395532800"/>
    <n v="1393882717"/>
    <b v="0"/>
    <n v="108"/>
    <b v="1"/>
    <s v="film &amp; video/shorts"/>
    <n v="1.0329622222222221"/>
    <n v="43.040092592592593"/>
    <x v="0"/>
    <x v="30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.4830000000000001"/>
    <n v="322.39130434782606"/>
    <x v="0"/>
    <x v="30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.5473333333333332"/>
    <n v="96.708333333333329"/>
    <x v="0"/>
    <x v="30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.1351849999999999"/>
    <n v="35.474531249999998"/>
    <x v="0"/>
    <x v="30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.7333333333333334"/>
    <n v="86.666666666666671"/>
    <x v="0"/>
    <x v="30"/>
  </r>
  <r>
    <n v="65"/>
    <s v="Hello World - Post Production Funds"/>
    <s v="Help finish the short film Hello World. The story of an android in the broken home of a father &amp; son."/>
    <n v="7000"/>
    <n v="7527"/>
    <x v="3"/>
    <x v="2"/>
    <s v="CAD"/>
    <n v="1407736740"/>
    <n v="1405453354"/>
    <b v="0"/>
    <n v="57"/>
    <b v="1"/>
    <s v="film &amp; video/shorts"/>
    <n v="1.0752857142857142"/>
    <n v="132.05263157894737"/>
    <x v="0"/>
    <x v="30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.1859999999999999"/>
    <n v="91.230769230769226"/>
    <x v="0"/>
    <x v="30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.1625000000000001"/>
    <n v="116.25"/>
    <x v="0"/>
    <x v="30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3"/>
    <s v="GBP"/>
    <n v="1393162791"/>
    <n v="1390570791"/>
    <b v="0"/>
    <n v="36"/>
    <b v="1"/>
    <s v="film &amp; video/shorts"/>
    <n v="1.2716666666666667"/>
    <n v="21.194444444444443"/>
    <x v="0"/>
    <x v="3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.109423"/>
    <n v="62.327134831460668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.272"/>
    <n v="37.411764705882355"/>
    <x v="0"/>
    <x v="3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.2394444444444443"/>
    <n v="69.71875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.084090909090909"/>
    <n v="58.170731707317074"/>
    <x v="0"/>
    <x v="3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"/>
    <n v="50"/>
    <x v="0"/>
    <x v="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7"/>
    <s v="EUR"/>
    <n v="1453376495"/>
    <n v="1450784495"/>
    <b v="0"/>
    <n v="29"/>
    <b v="1"/>
    <s v="film &amp; video/shorts"/>
    <n v="1.1293199999999999"/>
    <n v="19.471034482758618"/>
    <x v="0"/>
    <x v="30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.1542857142857144"/>
    <n v="85.957446808510639"/>
    <x v="0"/>
    <x v="30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.5333333333333334"/>
    <n v="30.666666666666668"/>
    <x v="0"/>
    <x v="3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.9249999999999998"/>
    <n v="60.384615384615387"/>
    <x v="0"/>
    <x v="3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7"/>
    <s v="EUR"/>
    <n v="1472751121"/>
    <n v="1471887121"/>
    <b v="0"/>
    <n v="35"/>
    <b v="1"/>
    <s v="film &amp; video/shorts"/>
    <n v="27.02"/>
    <n v="38.6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3"/>
    <s v="GBP"/>
    <n v="1398451093"/>
    <n v="1395859093"/>
    <b v="0"/>
    <n v="41"/>
    <b v="1"/>
    <s v="film &amp; video/shorts"/>
    <n v="1.27"/>
    <n v="40.268292682926827"/>
    <x v="0"/>
    <x v="30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.0725"/>
    <n v="273.82978723404256"/>
    <x v="0"/>
    <x v="3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.98"/>
    <n v="53.035714285714285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.0001249999999999"/>
    <n v="40.005000000000003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3"/>
    <s v="GBP"/>
    <n v="1424604600"/>
    <n v="1423320389"/>
    <b v="0"/>
    <n v="13"/>
    <b v="1"/>
    <s v="film &amp; video/shorts"/>
    <n v="1.0249999999999999"/>
    <n v="15.76923076923077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"/>
    <n v="71.428571428571431"/>
    <x v="0"/>
    <x v="30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.2549999999999999"/>
    <n v="71.714285714285708"/>
    <x v="0"/>
    <x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7"/>
    <s v="EUR"/>
    <n v="1451226045"/>
    <n v="1444828845"/>
    <b v="0"/>
    <n v="17"/>
    <b v="1"/>
    <s v="film &amp; video/shorts"/>
    <n v="1.0646666666666667"/>
    <n v="375.76470588235293"/>
    <x v="0"/>
    <x v="30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.046"/>
    <n v="104.6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.0285714285714285"/>
    <n v="60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.1506666666666667"/>
    <n v="123.28571428571429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.004"/>
    <n v="31.375"/>
    <x v="0"/>
    <x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.2"/>
    <n v="78.260869565217391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2"/>
    <s v="CAD"/>
    <n v="1485936000"/>
    <n v="1481949983"/>
    <b v="0"/>
    <n v="43"/>
    <b v="1"/>
    <s v="film &amp; video/shorts"/>
    <n v="1.052"/>
    <n v="122.32558139534883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.1060000000000001"/>
    <n v="73.733333333333334"/>
    <x v="0"/>
    <x v="3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3"/>
    <s v="GBP"/>
    <n v="1396890822"/>
    <n v="1395162822"/>
    <b v="0"/>
    <n v="12"/>
    <b v="1"/>
    <s v="film &amp; video/shorts"/>
    <n v="1.04"/>
    <n v="21.666666666666668"/>
    <x v="0"/>
    <x v="3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.3142857142857143"/>
    <n v="21.904761904761905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.1466666666666667"/>
    <n v="50.588235294117645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.0625"/>
    <n v="53.125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.0625"/>
    <n v="56.666666666666664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.0601933333333333"/>
    <n v="40.776666666666664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"/>
    <n v="192.3076923076923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"/>
    <n v="100"/>
    <x v="0"/>
    <x v="30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.2775000000000001"/>
    <n v="117.92307692307692"/>
    <x v="0"/>
    <x v="30"/>
  </r>
  <r>
    <n v="103"/>
    <s v="I'M TWENTY SOMETHING"/>
    <s v="Three friends in their twenties are trying to do the impossible - have fun on a casual Friday night."/>
    <n v="1300"/>
    <n v="1367"/>
    <x v="3"/>
    <x v="3"/>
    <s v="GBP"/>
    <n v="1394220030"/>
    <n v="1392232830"/>
    <b v="0"/>
    <n v="49"/>
    <b v="1"/>
    <s v="film &amp; video/shorts"/>
    <n v="1.0515384615384615"/>
    <n v="27.897959183673468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.2"/>
    <n v="60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.074090909090909"/>
    <n v="39.383333333333333"/>
    <x v="0"/>
    <x v="30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.0049999999999999"/>
    <n v="186.11111111111111"/>
    <x v="0"/>
    <x v="3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.0246666666666666"/>
    <n v="111.37681159420291"/>
    <x v="0"/>
    <x v="30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.4666666666666668"/>
    <n v="78.723404255319153"/>
    <x v="0"/>
    <x v="3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.1949999999999998"/>
    <n v="46.702127659574465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.3076923076923077"/>
    <n v="65.384615384615387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5"/>
    <s v="AUD"/>
    <n v="1433059187"/>
    <n v="1430467187"/>
    <b v="0"/>
    <n v="53"/>
    <b v="1"/>
    <s v="film &amp; video/shorts"/>
    <n v="1.5457142857142858"/>
    <n v="102.0754716981132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.04"/>
    <n v="64.197530864197532"/>
    <x v="0"/>
    <x v="30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.41"/>
    <n v="90.384615384615387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.0333333333333334"/>
    <n v="88.571428571428569"/>
    <x v="0"/>
    <x v="30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.4044444444444444"/>
    <n v="28.727272727272727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.1365714285714286"/>
    <n v="69.78947368421052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.0049377777777779"/>
    <n v="167.48962962962963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.1303159999999999"/>
    <n v="144.91230769230768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.0455692307692308"/>
    <n v="91.840540540540545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.0763413333333334"/>
    <n v="117.84759124087591"/>
    <x v="0"/>
    <x v="31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.1263736263736264"/>
    <n v="109.04255319148936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.1346153846153846"/>
    <n v="73.019801980198025"/>
    <x v="0"/>
    <x v="31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.0259199999999999"/>
    <n v="78.195121951219505"/>
    <x v="0"/>
    <x v="31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.1375714285714287"/>
    <n v="47.398809523809526"/>
    <x v="0"/>
    <x v="3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.0371999999999999"/>
    <n v="54.020833333333336"/>
    <x v="0"/>
    <x v="31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.0546000000000002"/>
    <n v="68.488789237668158"/>
    <x v="0"/>
    <x v="31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.341"/>
    <n v="108.14516129032258"/>
    <x v="0"/>
    <x v="3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.0133294117647058"/>
    <n v="589.95205479452056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.1292"/>
    <n v="48.051063829787232"/>
    <x v="0"/>
    <x v="31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.0558333333333334"/>
    <n v="72.482837528604122"/>
    <x v="0"/>
    <x v="31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.2557142857142858"/>
    <n v="57.077922077922075"/>
    <x v="0"/>
    <x v="3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.8455999999999999"/>
    <n v="85.444444444444443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.0073333333333334"/>
    <n v="215.85714285714286"/>
    <x v="0"/>
    <x v="31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.1694724999999999"/>
    <n v="89.38643312101911"/>
    <x v="0"/>
    <x v="31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.0673325"/>
    <n v="45.418404255319146"/>
    <x v="0"/>
    <x v="31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.391"/>
    <n v="65.756363636363631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.0672648571428571"/>
    <n v="66.70405357142856"/>
    <x v="0"/>
    <x v="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.9114"/>
    <n v="83.345930232558146"/>
    <x v="0"/>
    <x v="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.3193789333333332"/>
    <n v="105.04609341825902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.0640000000000001"/>
    <n v="120.90909090909091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.0740000000000001"/>
    <n v="97.63636363636364"/>
    <x v="0"/>
    <x v="31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.4"/>
    <n v="41.379310344827587"/>
    <x v="0"/>
    <x v="3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.1808107999999999"/>
    <n v="30.654485981308412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.1819999999999999"/>
    <n v="64.945054945054949"/>
    <x v="0"/>
    <x v="31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.111"/>
    <n v="95.775862068965523"/>
    <x v="0"/>
    <x v="3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.4550000000000001"/>
    <n v="40.416666666666664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3"/>
    <s v="GBP"/>
    <n v="1403693499"/>
    <n v="1401101499"/>
    <b v="1"/>
    <n v="165"/>
    <b v="1"/>
    <s v="film &amp; video/documentary"/>
    <n v="1.3162883248730965"/>
    <n v="78.578424242424248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.1140000000000001"/>
    <n v="50.18018018018018"/>
    <x v="0"/>
    <x v="3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5"/>
    <s v="AUD"/>
    <n v="1487738622"/>
    <n v="1485146622"/>
    <b v="1"/>
    <n v="1596"/>
    <b v="1"/>
    <s v="film &amp; video/documentary"/>
    <n v="1.4723377"/>
    <n v="92.251735588972423"/>
    <x v="0"/>
    <x v="3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.5260869565217392"/>
    <n v="57.540983606557376"/>
    <x v="0"/>
    <x v="31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.0468"/>
    <n v="109.42160278745645"/>
    <x v="0"/>
    <x v="3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.7743366666666667"/>
    <n v="81.892461538461546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.077758"/>
    <n v="45.667711864406776"/>
    <x v="0"/>
    <x v="31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.56"/>
    <n v="55.221238938053098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.08395"/>
    <n v="65.298192771084331"/>
    <x v="0"/>
    <x v="31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.476"/>
    <n v="95.225806451612897"/>
    <x v="0"/>
    <x v="3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.1038153846153846"/>
    <n v="75.444794952681391"/>
    <x v="0"/>
    <x v="31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.5034814814814814"/>
    <n v="97.816867469879512"/>
    <x v="0"/>
    <x v="31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.5731829411764706"/>
    <n v="87.685606557377056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.5614399999999999"/>
    <n v="54.748948106591868"/>
    <x v="0"/>
    <x v="3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.2058763636363636"/>
    <n v="83.953417721518989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.0118888888888888"/>
    <n v="254.38547486033519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.142725"/>
    <n v="101.8269801980198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.0462615"/>
    <n v="55.066394736842106"/>
    <x v="0"/>
    <x v="3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.2882507142857142"/>
    <n v="56.901438721136763"/>
    <x v="0"/>
    <x v="31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.0915333333333332"/>
    <n v="121.28148148148148"/>
    <x v="0"/>
    <x v="31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.7629999999999999"/>
    <n v="91.189655172413794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.0321061999999999"/>
    <n v="115.44812080536913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3"/>
    <s v="GBP"/>
    <n v="1383389834"/>
    <n v="1380797834"/>
    <b v="1"/>
    <n v="232"/>
    <b v="1"/>
    <s v="film &amp; video/documentary"/>
    <n v="1.0482"/>
    <n v="67.771551724137936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.0668444444444445"/>
    <n v="28.576190476190476"/>
    <x v="0"/>
    <x v="3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.2001999999999999"/>
    <n v="46.8828125"/>
    <x v="0"/>
    <x v="31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.0150693333333334"/>
    <n v="154.42231237322514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.0138461538461538"/>
    <n v="201.22137404580153"/>
    <x v="0"/>
    <x v="3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"/>
    <n v="100"/>
    <x v="0"/>
    <x v="3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.3310911999999999"/>
    <n v="100.08204511278196"/>
    <x v="0"/>
    <x v="31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.187262"/>
    <n v="230.08953488372092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.0064"/>
    <n v="141.74647887323943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.089324126984127"/>
    <n v="56.344351395730705"/>
    <x v="0"/>
    <x v="3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.789525"/>
    <n v="73.341188524590166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.0172264"/>
    <n v="85.337785234899329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.1873499999999999"/>
    <n v="61.496215139442228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.0045999999999999"/>
    <n v="93.018518518518519"/>
    <x v="0"/>
    <x v="31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.3746666666666667"/>
    <n v="50.292682926829265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.3164705882352941"/>
    <n v="106.43243243243244"/>
    <x v="0"/>
    <x v="31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.3033333333333332"/>
    <n v="51.719576719576722"/>
    <x v="0"/>
    <x v="31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.9289999999999998"/>
    <n v="36.612499999999997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.1131818181818183"/>
    <n v="42.517361111111114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.0556666666666668"/>
    <n v="62.712871287128714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.1894444444444445"/>
    <n v="89.957983193277315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.04129"/>
    <n v="28.924722222222222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.0410165"/>
    <n v="138.8022"/>
    <x v="0"/>
    <x v="3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.1187499999999999"/>
    <n v="61.30136986301369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.0473529411764706"/>
    <n v="80.202702702702709"/>
    <x v="0"/>
    <x v="31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.8515000000000001"/>
    <n v="32.095833333333331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.01248"/>
    <n v="200.88888888888889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2"/>
    <s v="CAD"/>
    <n v="1418273940"/>
    <n v="1415398197"/>
    <b v="1"/>
    <n v="158"/>
    <b v="1"/>
    <s v="film &amp; video/documentary"/>
    <n v="1.1377333333333333"/>
    <n v="108.01265822784811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.0080333333333333"/>
    <n v="95.699367088607602"/>
    <x v="0"/>
    <x v="31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.8332000000000002"/>
    <n v="49.880281690140848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.1268"/>
    <n v="110.47058823529412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3"/>
    <s v="GBP"/>
    <n v="1450825200"/>
    <n v="1448284433"/>
    <b v="1"/>
    <n v="158"/>
    <b v="1"/>
    <s v="film &amp; video/documentary"/>
    <n v="1.0658000000000001"/>
    <n v="134.91139240506328"/>
    <x v="0"/>
    <x v="31"/>
  </r>
  <r>
    <n v="321"/>
    <s v="An Impossible Project"/>
    <s v="The more digital the world, the more analog our dreams._x000a_A feature documentary shot on 35mm film."/>
    <n v="35000"/>
    <n v="35932"/>
    <x v="3"/>
    <x v="11"/>
    <s v="EUR"/>
    <n v="1478605386"/>
    <n v="1475577786"/>
    <b v="1"/>
    <n v="337"/>
    <b v="1"/>
    <s v="film &amp; video/documentary"/>
    <n v="1.0266285714285714"/>
    <n v="106.62314540059347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.0791200000000001"/>
    <n v="145.04301075268816"/>
    <x v="0"/>
    <x v="3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.2307407407407407"/>
    <n v="114.58620689655173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.016"/>
    <n v="105.3170731707317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.04396"/>
    <n v="70.921195652173907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.1292973333333334"/>
    <n v="147.17167680278018"/>
    <x v="0"/>
    <x v="31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.3640000000000001"/>
    <n v="160.47058823529412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.036144"/>
    <n v="156.04578313253012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.0549999999999999"/>
    <n v="63.17365269461078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.0182857142857142"/>
    <n v="104.82352941176471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.0660499999999999"/>
    <n v="97.356164383561648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.13015"/>
    <n v="203.63063063063063"/>
    <x v="0"/>
    <x v="3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.252275"/>
    <n v="188.31203007518798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.0119"/>
    <n v="146.65217391304347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.0276470588235294"/>
    <n v="109.1875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.1683911999999999"/>
    <n v="59.249046653144013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.0116833333333335"/>
    <n v="97.904838709677421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.1013360000000001"/>
    <n v="70.000169491525426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.0808333333333333"/>
    <n v="72.865168539325836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.2502285714285715"/>
    <n v="146.34782608695653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.0671428571428572"/>
    <n v="67.909090909090907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.0036639999999999"/>
    <n v="169.85083076923075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.0202863333333334"/>
    <n v="58.413339694656486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.0208358208955224"/>
    <n v="119.99298245614035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.2327586206896552"/>
    <n v="99.860335195530723"/>
    <x v="0"/>
    <x v="31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.7028880000000002"/>
    <n v="90.579148936170213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.1159049999999999"/>
    <n v="117.77361477572559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.03"/>
    <n v="86.554621848739501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.0663570159857905"/>
    <n v="71.899281437125751"/>
    <x v="0"/>
    <x v="3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.1476"/>
    <n v="129.81900452488688"/>
    <x v="0"/>
    <x v="3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14"/>
    <s v="EUR"/>
    <n v="1460066954"/>
    <n v="1456614554"/>
    <b v="1"/>
    <n v="964"/>
    <b v="1"/>
    <s v="film &amp; video/documentary"/>
    <n v="1.2734117647058822"/>
    <n v="44.912863070539416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.1656"/>
    <n v="40.755244755244753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.0861819426615318"/>
    <n v="103.52394779771615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.0394285714285714"/>
    <n v="125.44827586206897"/>
    <x v="0"/>
    <x v="31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.1625714285714286"/>
    <n v="246.60606060606059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.0269239999999999"/>
    <n v="79.401340206185566"/>
    <x v="0"/>
    <x v="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.74"/>
    <n v="86.138613861386133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.03088"/>
    <n v="193.04868913857678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.0485537190082646"/>
    <n v="84.023178807947019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.0137499999999999"/>
    <n v="139.82758620689654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.1107699999999998"/>
    <n v="109.82189265536722"/>
    <x v="0"/>
    <x v="31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.2415933781686497"/>
    <n v="139.53488372093022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.0133333333333334"/>
    <n v="347.84615384615387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.1016142857142857"/>
    <n v="68.24159292035398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3"/>
    <s v="GBP"/>
    <n v="1393597999"/>
    <n v="1391005999"/>
    <b v="0"/>
    <n v="65"/>
    <b v="1"/>
    <s v="film &amp; video/documentary"/>
    <n v="1.0397333333333334"/>
    <n v="239.93846153846152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.013157894736842"/>
    <n v="287.31343283582089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.033501"/>
    <n v="86.84882352941176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.04112"/>
    <n v="81.84905660377359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.1015569230769231"/>
    <n v="42.874970059880241"/>
    <x v="0"/>
    <x v="3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.2202"/>
    <n v="709.41860465116281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.1416866666666667"/>
    <n v="161.25517890772127"/>
    <x v="0"/>
    <x v="31"/>
  </r>
  <r>
    <n v="372"/>
    <s v="Wild Equus"/>
    <s v="A short documentary exploring the uses of 'Natural Horsemanship' across Europe"/>
    <n v="300"/>
    <n v="376"/>
    <x v="3"/>
    <x v="3"/>
    <s v="GBP"/>
    <n v="1459872000"/>
    <n v="1456408244"/>
    <b v="0"/>
    <n v="9"/>
    <b v="1"/>
    <s v="film &amp; video/documentary"/>
    <n v="1.2533333333333334"/>
    <n v="41.777777777777779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.0666666666666667"/>
    <n v="89.887640449438209"/>
    <x v="0"/>
    <x v="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.3065"/>
    <n v="45.051724137931032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.2"/>
    <n v="42.857142857142854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3"/>
    <s v="GBP"/>
    <n v="1472122316"/>
    <n v="1469443916"/>
    <b v="0"/>
    <n v="48"/>
    <b v="1"/>
    <s v="film &amp; video/documentary"/>
    <n v="1.0595918367346939"/>
    <n v="54.083333333333336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.1439999999999999"/>
    <n v="103.21804511278195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2"/>
    <s v="CAD"/>
    <n v="1453765920"/>
    <n v="1451655808"/>
    <b v="0"/>
    <n v="83"/>
    <b v="1"/>
    <s v="film &amp; video/documentary"/>
    <n v="1.1176666666666666"/>
    <n v="40.397590361445786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.1608000000000001"/>
    <n v="116.85906040268456"/>
    <x v="0"/>
    <x v="31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.415"/>
    <n v="115.51020408163265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.0472999999999999"/>
    <n v="104.31274900398407"/>
    <x v="0"/>
    <x v="31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.5583333333333331"/>
    <n v="69.772727272727266"/>
    <x v="0"/>
    <x v="31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.0670670670670672"/>
    <n v="43.020833333333336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.1210500000000001"/>
    <n v="58.540469973890339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.05982"/>
    <n v="111.79535864978902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.0016666666666667"/>
    <n v="46.230769230769234"/>
    <x v="0"/>
    <x v="31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.1398947368421051"/>
    <n v="144.69039145907473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.2616000000000001"/>
    <n v="88.845070422535215"/>
    <x v="0"/>
    <x v="31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.8153547058823529"/>
    <n v="81.75107284768211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"/>
    <n v="71.428571428571431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.0061"/>
    <n v="104.25906735751295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.009027027027027"/>
    <n v="90.616504854368927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.10446"/>
    <n v="157.33048433048432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14"/>
    <s v="EUR"/>
    <n v="1460918282"/>
    <n v="1455737882"/>
    <b v="0"/>
    <n v="50"/>
    <b v="1"/>
    <s v="film &amp; video/documentary"/>
    <n v="1.118936170212766"/>
    <n v="105.18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.0804450000000001"/>
    <n v="58.719836956521746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.0666666666666667"/>
    <n v="81.632653061224488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.0390027322404372"/>
    <n v="56.460043668122275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.2516"/>
    <n v="140.1044776119403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3"/>
    <s v="GBP"/>
    <n v="1481716800"/>
    <n v="1479070867"/>
    <b v="0"/>
    <n v="95"/>
    <b v="1"/>
    <s v="film &amp; video/documentary"/>
    <n v="1.0680499999999999"/>
    <n v="224.8526315789473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.1230249999999999"/>
    <n v="181.13306451612902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.0381199999999999"/>
    <n v="711.04109589041093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.4165000000000001"/>
    <n v="65.883720930232556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.0526"/>
    <n v="75.185714285714283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.0309142857142857"/>
    <n v="133.14391143911439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.0765957446808512"/>
    <n v="55.2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.0770464285714285"/>
    <n v="86.163714285714292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.0155000000000001"/>
    <n v="92.318181818181813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.0143766666666667"/>
    <n v="160.16473684210527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3"/>
    <s v="GBP"/>
    <n v="1469220144"/>
    <n v="1466628144"/>
    <b v="0"/>
    <n v="15"/>
    <b v="1"/>
    <s v="film &amp; video/documentary"/>
    <n v="1.3680000000000001"/>
    <n v="45.6"/>
    <x v="0"/>
    <x v="3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2"/>
    <s v="CAD"/>
    <n v="1434670397"/>
    <n v="1429486397"/>
    <b v="0"/>
    <n v="7"/>
    <b v="1"/>
    <s v="film &amp; video/documentary"/>
    <n v="1.2829999999999999"/>
    <n v="183.28571428571428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.0105"/>
    <n v="125.78838174273859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.2684"/>
    <n v="57.654545454545456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.0508593749999999"/>
    <n v="78.660818713450297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.0285405405405406"/>
    <n v="91.480769230769226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2"/>
    <s v="CAD"/>
    <n v="1413547200"/>
    <n v="1411417602"/>
    <b v="0"/>
    <n v="21"/>
    <b v="1"/>
    <s v="film &amp; video/documentary"/>
    <n v="1.0214714285714286"/>
    <n v="68.09809523809524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.2021700000000002"/>
    <n v="48.086800000000004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.0024761904761905"/>
    <n v="202.42307692307693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.0063392857142857"/>
    <n v="216.75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.004375"/>
    <n v="110.06849315068493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3"/>
    <s v="GBP"/>
    <n v="1449766261"/>
    <n v="1447174261"/>
    <b v="0"/>
    <n v="34"/>
    <b v="1"/>
    <s v="theater/plays"/>
    <n v="1.0209999999999999"/>
    <n v="150.14705882352942"/>
    <x v="6"/>
    <x v="2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.0464"/>
    <n v="93.428571428571431"/>
    <x v="6"/>
    <x v="27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.1466666666666667"/>
    <n v="110.96774193548387"/>
    <x v="6"/>
    <x v="2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.206"/>
    <n v="71.785714285714292"/>
    <x v="6"/>
    <x v="27"/>
  </r>
  <r>
    <n v="524"/>
    <s v="Zero Down"/>
    <s v="Angel on the Corner need YOUR help to raise Â£3,500 to take Zero Down by Sarah Hehir to the Edinburgh Fringe Festival this August!"/>
    <n v="3500"/>
    <n v="3803.55"/>
    <x v="3"/>
    <x v="3"/>
    <s v="GBP"/>
    <n v="1464801169"/>
    <n v="1462209169"/>
    <b v="0"/>
    <n v="130"/>
    <b v="1"/>
    <s v="theater/plays"/>
    <n v="1.0867285714285715"/>
    <n v="29.258076923076924"/>
    <x v="6"/>
    <x v="2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"/>
    <n v="1000"/>
    <x v="6"/>
    <x v="27"/>
  </r>
  <r>
    <n v="526"/>
    <s v="Victory by Madicken Malm"/>
    <s v="We have a brand new play. We urgently need your help to fund our production, which opens at Theatre503 on August 18th."/>
    <n v="1500"/>
    <n v="1710"/>
    <x v="3"/>
    <x v="3"/>
    <s v="GBP"/>
    <n v="1438966800"/>
    <n v="1436278344"/>
    <b v="0"/>
    <n v="23"/>
    <b v="1"/>
    <s v="theater/plays"/>
    <n v="1.1399999999999999"/>
    <n v="74.347826086956516"/>
    <x v="6"/>
    <x v="2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.0085"/>
    <n v="63.829113924050631"/>
    <x v="6"/>
    <x v="27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.1565217391304348"/>
    <n v="44.333333333333336"/>
    <x v="6"/>
    <x v="2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2"/>
    <s v="CAD"/>
    <n v="1484110800"/>
    <n v="1482281094"/>
    <b v="0"/>
    <n v="18"/>
    <b v="1"/>
    <s v="theater/plays"/>
    <n v="1.3041666666666667"/>
    <n v="86.944444444444443"/>
    <x v="6"/>
    <x v="27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.0778267254038179"/>
    <n v="126.55172413793103"/>
    <x v="6"/>
    <x v="2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"/>
    <n v="129.03225806451613"/>
    <x v="6"/>
    <x v="27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.2324999999999999"/>
    <n v="71.242774566473983"/>
    <x v="6"/>
    <x v="27"/>
  </r>
  <r>
    <n v="533"/>
    <s v="Foresight"/>
    <s v="New writing â€¢ Twisty-turny magical realist retro sci-fi â€¢ Human lives â€¢ Storytelling â€¢ The slope our society slips down..."/>
    <n v="2000"/>
    <n v="2004"/>
    <x v="3"/>
    <x v="3"/>
    <s v="GBP"/>
    <n v="1463394365"/>
    <n v="1461320765"/>
    <b v="0"/>
    <n v="17"/>
    <b v="1"/>
    <s v="theater/plays"/>
    <n v="1.002"/>
    <n v="117.88235294117646"/>
    <x v="6"/>
    <x v="2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6"/>
    <s v="NOK"/>
    <n v="1446418800"/>
    <n v="1443036470"/>
    <b v="0"/>
    <n v="48"/>
    <b v="1"/>
    <s v="theater/plays"/>
    <n v="1.0466666666666666"/>
    <n v="327.08333333333331"/>
    <x v="6"/>
    <x v="27"/>
  </r>
  <r>
    <n v="535"/>
    <s v="Astronauts of Hartlepool: a Brexit sci-fi for VAULT 2017"/>
    <s v="Weâ€™re producing a Northern Brexit sci-fi play for VAULT festival 2017 and we need your help!"/>
    <n v="2000"/>
    <n v="2050"/>
    <x v="3"/>
    <x v="3"/>
    <s v="GBP"/>
    <n v="1483707905"/>
    <n v="1481115905"/>
    <b v="0"/>
    <n v="59"/>
    <b v="1"/>
    <s v="theater/plays"/>
    <n v="1.0249999999999999"/>
    <n v="34.745762711864408"/>
    <x v="6"/>
    <x v="2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3"/>
    <s v="GBP"/>
    <n v="1438624800"/>
    <n v="1435133807"/>
    <b v="0"/>
    <n v="39"/>
    <b v="1"/>
    <s v="theater/plays"/>
    <n v="1.1825757575757576"/>
    <n v="100.06410256410257"/>
    <x v="6"/>
    <x v="2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.2050000000000001"/>
    <n v="40.847457627118644"/>
    <x v="6"/>
    <x v="2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.0242"/>
    <n v="252.01666666666668"/>
    <x v="6"/>
    <x v="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3"/>
    <s v="GBP"/>
    <n v="1467681107"/>
    <n v="1465866707"/>
    <b v="0"/>
    <n v="20"/>
    <b v="1"/>
    <s v="theater/plays"/>
    <n v="1.00644"/>
    <n v="25.161000000000001"/>
    <x v="6"/>
    <x v="2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7"/>
    <s v="EUR"/>
    <n v="1480028400"/>
    <n v="1478685915"/>
    <b v="0"/>
    <n v="2"/>
    <b v="1"/>
    <s v="technology/wearables"/>
    <n v="1.4428571428571428"/>
    <n v="50.5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.1916249999999999"/>
    <n v="151.31746031746033"/>
    <x v="1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11"/>
    <s v="EUR"/>
    <n v="1439998674"/>
    <n v="1436888274"/>
    <b v="0"/>
    <n v="2174"/>
    <b v="1"/>
    <s v="technology/wearables"/>
    <n v="14.604850000000001"/>
    <n v="134.3592456301748"/>
    <x v="1"/>
    <x v="2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.0580799999999999"/>
    <n v="174.02631578947367"/>
    <x v="1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.0011791999999997"/>
    <n v="73.486268364348675"/>
    <x v="1"/>
    <x v="2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.7869999999999999"/>
    <n v="23.518987341772153"/>
    <x v="1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.3187625000000001"/>
    <n v="39.074444444444445"/>
    <x v="1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2"/>
    <s v="CAD"/>
    <n v="1458235549"/>
    <n v="1455647149"/>
    <b v="0"/>
    <n v="17"/>
    <b v="1"/>
    <s v="technology/wearables"/>
    <n v="1.0705"/>
    <n v="125.94117647058823"/>
    <x v="1"/>
    <x v="2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.2682285714285715"/>
    <n v="1644"/>
    <x v="1"/>
    <x v="2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.3996"/>
    <n v="42.670731707317074"/>
    <x v="1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.1240000000000001"/>
    <n v="35.125"/>
    <x v="1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.00528"/>
    <n v="239.35238095238094"/>
    <x v="1"/>
    <x v="2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.0046666666666666"/>
    <n v="107.64285714285714"/>
    <x v="1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.4144600000000001"/>
    <n v="95.830623306233065"/>
    <x v="1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.6729166666666666"/>
    <n v="31.663376110562684"/>
    <x v="1"/>
    <x v="2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.4688749999999999"/>
    <n v="42.886861313868614"/>
    <x v="1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.1356000000000002"/>
    <n v="122.73563218390805"/>
    <x v="1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.2569999999999999"/>
    <n v="190.45454545454547"/>
    <x v="1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.0446206037108834"/>
    <n v="109.33695652173913"/>
    <x v="1"/>
    <x v="2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.0056666666666667"/>
    <n v="143.66666666666666"/>
    <x v="1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.4394736842105262"/>
    <n v="66.707317073170728"/>
    <x v="4"/>
    <x v="3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.2210975609756098"/>
    <n v="84.142857142857139"/>
    <x v="4"/>
    <x v="32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.3202400000000001"/>
    <n v="215.72549019607843"/>
    <x v="4"/>
    <x v="32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.0938000000000001"/>
    <n v="54.69"/>
    <x v="4"/>
    <x v="3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.0547157142857144"/>
    <n v="51.62944055944056"/>
    <x v="4"/>
    <x v="32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.0035000000000001"/>
    <n v="143.35714285714286"/>
    <x v="4"/>
    <x v="32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.014"/>
    <n v="72.428571428571431"/>
    <x v="4"/>
    <x v="3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.5551428571428572"/>
    <n v="36.530201342281877"/>
    <x v="4"/>
    <x v="32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.05566"/>
    <n v="60.903461538461535"/>
    <x v="4"/>
    <x v="32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.3065"/>
    <n v="43.55"/>
    <x v="4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.3219000000000001"/>
    <n v="99.766037735849054"/>
    <x v="4"/>
    <x v="32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.26"/>
    <n v="88.732394366197184"/>
    <x v="4"/>
    <x v="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3"/>
    <s v="GBP"/>
    <n v="1380449461"/>
    <n v="1375265461"/>
    <b v="0"/>
    <n v="13"/>
    <b v="1"/>
    <s v="publishing/nonfiction"/>
    <n v="1.6"/>
    <n v="4.9230769230769234"/>
    <x v="4"/>
    <x v="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3"/>
    <s v="GBP"/>
    <n v="1387533892"/>
    <n v="1384941892"/>
    <b v="0"/>
    <n v="169"/>
    <b v="1"/>
    <s v="publishing/nonfiction"/>
    <n v="1.2048000000000001"/>
    <n v="17.822485207100591"/>
    <x v="4"/>
    <x v="32"/>
  </r>
  <r>
    <n v="734"/>
    <s v="Sideswiped"/>
    <s v="Sideswiped is my story of growing in and trusting God through the mess and mysteries of life."/>
    <n v="8500"/>
    <n v="10670"/>
    <x v="3"/>
    <x v="2"/>
    <s v="CAD"/>
    <n v="1431147600"/>
    <n v="1428465420"/>
    <b v="0"/>
    <n v="57"/>
    <b v="1"/>
    <s v="publishing/nonfiction"/>
    <n v="1.2552941176470589"/>
    <n v="187.19298245614036"/>
    <x v="4"/>
    <x v="32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.1440638297872341"/>
    <n v="234.80786026200875"/>
    <x v="4"/>
    <x v="32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.151388888888889"/>
    <n v="105.04629629629629"/>
    <x v="4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.224"/>
    <n v="56.666666666666664"/>
    <x v="4"/>
    <x v="32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.0673333333333332"/>
    <n v="39.048780487804876"/>
    <x v="4"/>
    <x v="3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.5833333333333333"/>
    <n v="68.345323741007192"/>
    <x v="4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.0740000000000001"/>
    <n v="169.57894736842104"/>
    <x v="4"/>
    <x v="32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.0226"/>
    <n v="141.42340425531913"/>
    <x v="4"/>
    <x v="3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.1071428571428572"/>
    <n v="67.391304347826093"/>
    <x v="4"/>
    <x v="3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.48"/>
    <n v="54.266666666666666"/>
    <x v="4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.0232000000000001"/>
    <n v="82.516129032258064"/>
    <x v="4"/>
    <x v="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.7909909909909909"/>
    <n v="53.729729729729726"/>
    <x v="4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.1108135252761968"/>
    <n v="34.206185567010309"/>
    <x v="4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6"/>
    <s v="EUR"/>
    <n v="1421319240"/>
    <n v="1418649019"/>
    <b v="0"/>
    <n v="55"/>
    <b v="1"/>
    <s v="publishing/nonfiction"/>
    <n v="1.0004285714285714"/>
    <n v="127.32727272727273"/>
    <x v="4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.0024999999999999"/>
    <n v="45.56818181818182"/>
    <x v="4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.0556000000000001"/>
    <n v="95.963636363636368"/>
    <x v="4"/>
    <x v="3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.0258775877587758"/>
    <n v="77.271186440677965"/>
    <x v="4"/>
    <x v="32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.1850000000000001"/>
    <n v="57.338709677419352"/>
    <x v="4"/>
    <x v="3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5"/>
    <s v="AUD"/>
    <n v="1476615600"/>
    <n v="1474884417"/>
    <b v="0"/>
    <n v="105"/>
    <b v="1"/>
    <s v="publishing/nonfiction"/>
    <n v="1.117"/>
    <n v="53.19047619047619"/>
    <x v="4"/>
    <x v="3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.28"/>
    <n v="492.30769230769232"/>
    <x v="4"/>
    <x v="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.0375000000000001"/>
    <n v="42.346938775510203"/>
    <x v="4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.0190760000000001"/>
    <n v="37.466029411764708"/>
    <x v="4"/>
    <x v="3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.177142857142857"/>
    <n v="37.454545454545453"/>
    <x v="4"/>
    <x v="3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.38"/>
    <n v="33.055555555555557"/>
    <x v="4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.02"/>
    <n v="134.21052631578948"/>
    <x v="4"/>
    <x v="32"/>
  </r>
  <r>
    <n v="759"/>
    <s v="Wild Ruins"/>
    <s v="Help me search for the lost ruins of the UK. A unique guide to  lesser known and somewhat known ruins of Britain."/>
    <n v="5000"/>
    <n v="5096"/>
    <x v="3"/>
    <x v="3"/>
    <s v="GBP"/>
    <n v="1404892539"/>
    <n v="1401436539"/>
    <b v="0"/>
    <n v="99"/>
    <b v="1"/>
    <s v="publishing/nonfiction"/>
    <n v="1.0192000000000001"/>
    <n v="51.474747474747474"/>
    <x v="4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.04"/>
    <n v="38.518518518518519"/>
    <x v="3"/>
    <x v="33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.3315375"/>
    <n v="42.609200000000001"/>
    <x v="3"/>
    <x v="33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"/>
    <n v="50"/>
    <x v="3"/>
    <x v="3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.4813333333333334"/>
    <n v="63.485714285714288"/>
    <x v="3"/>
    <x v="3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.0249999999999999"/>
    <n v="102.5"/>
    <x v="3"/>
    <x v="3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.8062799999999999"/>
    <n v="31.142758620689655"/>
    <x v="3"/>
    <x v="3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.4279999999999999"/>
    <n v="162.27272727272728"/>
    <x v="3"/>
    <x v="33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.1416666666666666"/>
    <n v="80.588235294117652"/>
    <x v="3"/>
    <x v="33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.03505"/>
    <n v="59.85441176470588"/>
    <x v="3"/>
    <x v="3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.0941176470588236"/>
    <n v="132.85714285714286"/>
    <x v="3"/>
    <x v="3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.443746"/>
    <n v="92.547820512820508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.0386666666666666"/>
    <n v="60.859375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.0044440000000001"/>
    <n v="41.851833333333339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.0277927272727272"/>
    <n v="88.325937499999995"/>
    <x v="3"/>
    <x v="33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.0531250000000001"/>
    <n v="158.96226415094338"/>
    <x v="3"/>
    <x v="3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.1178571428571429"/>
    <n v="85.054347826086953"/>
    <x v="3"/>
    <x v="33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.0135000000000001"/>
    <n v="112.61111111111111"/>
    <x v="3"/>
    <x v="33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.0753333333333333"/>
    <n v="45.436619718309856"/>
    <x v="3"/>
    <x v="33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.1488571428571428"/>
    <n v="46.218390804597703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.0002"/>
    <n v="178.60714285714286"/>
    <x v="3"/>
    <x v="33"/>
  </r>
  <r>
    <n v="800"/>
    <s v="LF4 WildFire"/>
    <s v="Scotland's premier classic rock and metal festival, 3 days, 3-4 stages, family friendly,  for people of all ages"/>
    <n v="1500"/>
    <n v="2282"/>
    <x v="3"/>
    <x v="3"/>
    <s v="GBP"/>
    <n v="1410431054"/>
    <n v="1407839054"/>
    <b v="0"/>
    <n v="56"/>
    <b v="1"/>
    <s v="music/rock"/>
    <n v="1.5213333333333334"/>
    <n v="40.75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.1152149999999998"/>
    <n v="43.733921568627444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.0133333333333334"/>
    <n v="81.066666666666663"/>
    <x v="3"/>
    <x v="3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.232608695652174"/>
    <n v="74.60526315789474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"/>
    <n v="305.55555555555554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.05"/>
    <n v="58.333333333333336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.0443750000000001"/>
    <n v="117.67605633802818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.05125"/>
    <n v="73.771929824561397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2"/>
    <s v="CAD"/>
    <n v="1419224340"/>
    <n v="1416363886"/>
    <b v="0"/>
    <n v="43"/>
    <b v="1"/>
    <s v="music/rock"/>
    <n v="1"/>
    <n v="104.65116279069767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.03775"/>
    <n v="79.82692307692308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.05"/>
    <n v="58.333333333333336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.04"/>
    <n v="86.666666666666671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.5183333333333333"/>
    <n v="27.606060606060606"/>
    <x v="3"/>
    <x v="33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.59996"/>
    <n v="24.999375000000001"/>
    <x v="3"/>
    <x v="3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.2729999999999999"/>
    <n v="45.464285714285715"/>
    <x v="3"/>
    <x v="33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.07"/>
    <n v="99.534883720930239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.1512214285714286"/>
    <n v="39.31"/>
    <x v="3"/>
    <x v="3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.3711066666666665"/>
    <n v="89.419999999999987"/>
    <x v="3"/>
    <x v="3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.5571428571428572"/>
    <n v="28.684210526315791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.0874999999999999"/>
    <n v="31.071428571428573"/>
    <x v="3"/>
    <x v="33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.3405"/>
    <n v="70.55263157894737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"/>
    <n v="224.12820512820514"/>
    <x v="3"/>
    <x v="33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.1916666666666667"/>
    <n v="51.811594202898547"/>
    <x v="3"/>
    <x v="33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.7949999999999999"/>
    <n v="43.515151515151516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.3438124999999999"/>
    <n v="39.816666666666663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.0043200000000001"/>
    <n v="126.8080808080808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.0145454545454546"/>
    <n v="113.87755102040816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.0333333333333334"/>
    <n v="28.18181818181818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.07"/>
    <n v="36.60526315789474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3"/>
    <s v="GBP"/>
    <n v="1468437240"/>
    <n v="1463253240"/>
    <b v="0"/>
    <n v="16"/>
    <b v="1"/>
    <s v="music/rock"/>
    <n v="1.04"/>
    <n v="32.5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.0783333333333334"/>
    <n v="60.65625"/>
    <x v="3"/>
    <x v="33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.3333333333333335"/>
    <n v="175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.0060706666666666"/>
    <n v="97.993896103896105"/>
    <x v="3"/>
    <x v="33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.0166666666666666"/>
    <n v="148.78048780487805"/>
    <x v="3"/>
    <x v="33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.3101818181818181"/>
    <n v="96.08"/>
    <x v="3"/>
    <x v="3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.1725000000000001"/>
    <n v="58.625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.009304"/>
    <n v="109.70695652173914"/>
    <x v="3"/>
    <x v="33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.218"/>
    <n v="49.112903225806448"/>
    <x v="3"/>
    <x v="3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.454"/>
    <n v="47.672131147540981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.166166"/>
    <n v="60.737812499999997"/>
    <x v="3"/>
    <x v="33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.2041660000000001"/>
    <n v="63.37715789473684"/>
    <x v="3"/>
    <x v="3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.0132000000000001"/>
    <n v="53.893617021276597"/>
    <x v="3"/>
    <x v="3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2"/>
    <s v="CAD"/>
    <n v="1381723140"/>
    <n v="1378735983"/>
    <b v="1"/>
    <n v="39"/>
    <b v="1"/>
    <s v="music/metal"/>
    <n v="1.0431999999999999"/>
    <n v="66.871794871794876"/>
    <x v="3"/>
    <x v="3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.6713333333333331"/>
    <n v="63.102362204724407"/>
    <x v="3"/>
    <x v="3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.9413333333333334"/>
    <n v="36.628930817610062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.203802"/>
    <n v="34.005706214689269"/>
    <x v="3"/>
    <x v="34"/>
  </r>
  <r>
    <n v="846"/>
    <s v="CURVE: The debut album from Miroist needs awesome merch"/>
    <s v="Pre-order and help me fund new merchandise so we can make the album release something amazing."/>
    <n v="1100"/>
    <n v="1342.01"/>
    <x v="3"/>
    <x v="3"/>
    <s v="GBP"/>
    <n v="1394460000"/>
    <n v="1393233855"/>
    <b v="0"/>
    <n v="47"/>
    <b v="1"/>
    <s v="music/metal"/>
    <n v="1.2200090909090908"/>
    <n v="28.553404255319148"/>
    <x v="3"/>
    <x v="34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"/>
    <n v="1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"/>
    <n v="18.75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.1990000000000001"/>
    <n v="41.704347826086959"/>
    <x v="3"/>
    <x v="34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.55175"/>
    <n v="46.669172932330824"/>
    <x v="3"/>
    <x v="34"/>
  </r>
  <r>
    <n v="851"/>
    <s v="M.F.Crew, 1er Album &quot;First Ride&quot;"/>
    <s v="Salut, nous c'est M.F.Crew, on a besoin de vous pour produire notre premier album &quot;First Ride&quot; ! :)"/>
    <n v="2000"/>
    <n v="2609"/>
    <x v="3"/>
    <x v="7"/>
    <s v="EUR"/>
    <n v="1469994300"/>
    <n v="1464815253"/>
    <b v="0"/>
    <n v="70"/>
    <b v="1"/>
    <s v="music/metal"/>
    <n v="1.3045"/>
    <n v="37.271428571428572"/>
    <x v="3"/>
    <x v="34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.0497142857142858"/>
    <n v="59.258064516129032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"/>
    <n v="30"/>
    <x v="3"/>
    <x v="34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.1822050359712231"/>
    <n v="65.8623246492986"/>
    <x v="3"/>
    <x v="34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.0344827586206897"/>
    <n v="31.914893617021278"/>
    <x v="3"/>
    <x v="3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11"/>
    <s v="EUR"/>
    <n v="1477422000"/>
    <n v="1472282956"/>
    <b v="0"/>
    <n v="28"/>
    <b v="1"/>
    <s v="music/metal"/>
    <n v="2.1800000000000002"/>
    <n v="19.464285714285715"/>
    <x v="3"/>
    <x v="34"/>
  </r>
  <r>
    <n v="857"/>
    <s v="A Reason To Breathe - DEBUT ALBUM"/>
    <s v="Modern Post-Hardcore/Electro music (Hardstyle, EDM, Trap, Dubstep, Dembow, House)."/>
    <n v="1200"/>
    <n v="1200"/>
    <x v="3"/>
    <x v="14"/>
    <s v="EUR"/>
    <n v="1448463431"/>
    <n v="1444831031"/>
    <b v="0"/>
    <n v="24"/>
    <b v="1"/>
    <s v="music/metal"/>
    <n v="1"/>
    <n v="50"/>
    <x v="3"/>
    <x v="3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3"/>
    <s v="GBP"/>
    <n v="1429138740"/>
    <n v="1426528418"/>
    <b v="0"/>
    <n v="76"/>
    <b v="1"/>
    <s v="music/metal"/>
    <n v="1.4400583333333332"/>
    <n v="22.737763157894737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.0467500000000001"/>
    <n v="42.724489795918366"/>
    <x v="3"/>
    <x v="3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2"/>
    <s v="CAD"/>
    <n v="1433206020"/>
    <n v="1430617209"/>
    <b v="0"/>
    <n v="30"/>
    <b v="1"/>
    <s v="music/electronic music"/>
    <n v="2.0554838709677421"/>
    <n v="106.2"/>
    <x v="3"/>
    <x v="35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.5180366666666667"/>
    <n v="22.079728033472804"/>
    <x v="3"/>
    <x v="35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.149"/>
    <n v="31.054054054054053"/>
    <x v="3"/>
    <x v="35"/>
  </r>
  <r>
    <n v="1023"/>
    <s v="'Pathfinder' - a High Five Spaceship album"/>
    <s v="A collaborative, electronic journey helmed by producer Christopher Bingham and guitarist Carlos Montero."/>
    <n v="2000"/>
    <n v="4743"/>
    <x v="3"/>
    <x v="3"/>
    <s v="GBP"/>
    <n v="1434837861"/>
    <n v="1432245861"/>
    <b v="0"/>
    <n v="131"/>
    <b v="1"/>
    <s v="music/electronic music"/>
    <n v="2.3715000000000002"/>
    <n v="36.206106870229007"/>
    <x v="3"/>
    <x v="35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10"/>
    <s v="SEK"/>
    <n v="1454248563"/>
    <n v="1451656563"/>
    <b v="1"/>
    <n v="61"/>
    <b v="1"/>
    <s v="music/electronic music"/>
    <n v="1.1863774999999999"/>
    <n v="388.9762295081967"/>
    <x v="3"/>
    <x v="35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.099283142857143"/>
    <n v="71.848571428571432"/>
    <x v="3"/>
    <x v="3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3"/>
    <s v="GBP"/>
    <n v="1459414016"/>
    <n v="1456480016"/>
    <b v="1"/>
    <n v="122"/>
    <b v="1"/>
    <s v="music/electronic music"/>
    <n v="1.0000828571428571"/>
    <n v="57.381803278688523"/>
    <x v="3"/>
    <x v="3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.0309292094387414"/>
    <n v="69.666666666666671"/>
    <x v="3"/>
    <x v="3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3"/>
    <s v="GBP"/>
    <n v="1488830400"/>
    <n v="1484924605"/>
    <b v="1"/>
    <n v="255"/>
    <b v="1"/>
    <s v="music/electronic music"/>
    <n v="1.1727000000000001"/>
    <n v="45.988235294117644"/>
    <x v="3"/>
    <x v="35"/>
  </r>
  <r>
    <n v="1029"/>
    <s v="StrobeHouse presents Valborg 2015"/>
    <s v="We want to recreate last years massive Valborgparty in Lund but this time even bigger!"/>
    <n v="10000"/>
    <n v="11176"/>
    <x v="3"/>
    <x v="10"/>
    <s v="SEK"/>
    <n v="1428184740"/>
    <n v="1423501507"/>
    <b v="0"/>
    <n v="141"/>
    <b v="1"/>
    <s v="music/electronic music"/>
    <n v="1.1175999999999999"/>
    <n v="79.262411347517727"/>
    <x v="3"/>
    <x v="3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.4209999999999998"/>
    <n v="43.031446540880502"/>
    <x v="3"/>
    <x v="35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.0740000000000001"/>
    <n v="108.48484848484848"/>
    <x v="3"/>
    <x v="35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.0849703703703704"/>
    <n v="61.029583333333335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3"/>
    <s v="GBP"/>
    <n v="1481564080"/>
    <n v="1479144880"/>
    <b v="0"/>
    <n v="27"/>
    <b v="1"/>
    <s v="music/electronic music"/>
    <n v="1.0286144578313252"/>
    <n v="50.592592592592595"/>
    <x v="3"/>
    <x v="3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.3000180000000001"/>
    <n v="39.157168674698795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.0765217391304347"/>
    <n v="65.15789473684211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.1236044444444444"/>
    <n v="23.963127962085309"/>
    <x v="3"/>
    <x v="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.0209999999999999"/>
    <n v="48.61904761904762"/>
    <x v="3"/>
    <x v="3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.4533333333333334"/>
    <n v="35.73770491803279"/>
    <x v="3"/>
    <x v="3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.282"/>
    <n v="21.366666666666667"/>
    <x v="3"/>
    <x v="35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3"/>
    <s v="GBP"/>
    <n v="1486391011"/>
    <n v="1483712611"/>
    <b v="0"/>
    <n v="375"/>
    <b v="1"/>
    <s v="photography/photobooks"/>
    <n v="1.0493636363636363"/>
    <n v="61.562666666666665"/>
    <x v="8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.0544"/>
    <n v="118.73873873873873"/>
    <x v="8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3"/>
    <s v="GBP"/>
    <n v="1433198520"/>
    <n v="1430340195"/>
    <b v="0"/>
    <n v="123"/>
    <b v="1"/>
    <s v="photography/photobooks"/>
    <n v="1.0673333333333332"/>
    <n v="65.081300813008127"/>
    <x v="8"/>
    <x v="2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.0412571428571429"/>
    <n v="130.15714285714284"/>
    <x v="8"/>
    <x v="21"/>
  </r>
  <r>
    <n v="1188"/>
    <s v="Because Dance."/>
    <s v="A photobook of young dancers and their inspiring stories, photographed in beautiful and unique locations."/>
    <n v="2000"/>
    <n v="3211"/>
    <x v="3"/>
    <x v="2"/>
    <s v="CAD"/>
    <n v="1482943740"/>
    <n v="1481129340"/>
    <b v="0"/>
    <n v="85"/>
    <b v="1"/>
    <s v="photography/photobooks"/>
    <n v="1.6054999999999999"/>
    <n v="37.776470588235291"/>
    <x v="8"/>
    <x v="21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.0777777777777777"/>
    <n v="112.79069767441861"/>
    <x v="8"/>
    <x v="21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.35"/>
    <n v="51.92307692307692"/>
    <x v="8"/>
    <x v="21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.0907407407407408"/>
    <n v="89.242424242424249"/>
    <x v="8"/>
    <x v="21"/>
  </r>
  <r>
    <n v="1192"/>
    <s v="Other Worlds - A Make 100 Project"/>
    <s v="A macro landscape photography art book &amp; limited edition prints. A Make 100 project."/>
    <n v="100"/>
    <n v="290"/>
    <x v="3"/>
    <x v="3"/>
    <s v="GBP"/>
    <n v="1486814978"/>
    <n v="1484222978"/>
    <b v="0"/>
    <n v="15"/>
    <b v="1"/>
    <s v="photography/photobooks"/>
    <n v="2.9"/>
    <n v="19.333333333333332"/>
    <x v="8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.0395714285714286"/>
    <n v="79.967032967032964"/>
    <x v="8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5"/>
    <s v="EUR"/>
    <n v="1428493379"/>
    <n v="1425901379"/>
    <b v="0"/>
    <n v="714"/>
    <b v="1"/>
    <s v="photography/photobooks"/>
    <n v="3.2223999999999999"/>
    <n v="56.414565826330531"/>
    <x v="8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8"/>
    <s v="EUR"/>
    <n v="1450602000"/>
    <n v="1445415653"/>
    <b v="0"/>
    <n v="170"/>
    <b v="1"/>
    <s v="photography/photobooks"/>
    <n v="1.35"/>
    <n v="79.411764705882348"/>
    <x v="8"/>
    <x v="21"/>
  </r>
  <r>
    <n v="1196"/>
    <s v="NAKED IBIZA - A Large Scale Photography Book by Dylan Rosser"/>
    <s v="A book of male nudes photographed on location in Ibiza over the last 4 years."/>
    <n v="14500"/>
    <n v="39137"/>
    <x v="3"/>
    <x v="3"/>
    <s v="GBP"/>
    <n v="1450467539"/>
    <n v="1447875539"/>
    <b v="0"/>
    <n v="512"/>
    <b v="1"/>
    <s v="photography/photobooks"/>
    <n v="2.6991034482758622"/>
    <n v="76.439453125"/>
    <x v="8"/>
    <x v="2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.5329333333333333"/>
    <n v="121"/>
    <x v="8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.6059999999999999"/>
    <n v="54.616766467065865"/>
    <x v="8"/>
    <x v="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3"/>
    <s v="GBP"/>
    <n v="1436380200"/>
    <n v="1433615400"/>
    <b v="0"/>
    <n v="9"/>
    <b v="1"/>
    <s v="photography/photobooks"/>
    <n v="1.0131677953348381"/>
    <n v="299.22222222222223"/>
    <x v="8"/>
    <x v="21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.2560416666666667"/>
    <n v="58.533980582524272"/>
    <x v="8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3"/>
    <s v="GBP"/>
    <n v="1468593246"/>
    <n v="1466001246"/>
    <b v="0"/>
    <n v="111"/>
    <b v="1"/>
    <s v="photography/photobooks"/>
    <n v="1.0243783333333334"/>
    <n v="55.371801801801809"/>
    <x v="8"/>
    <x v="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5"/>
    <s v="AUD"/>
    <n v="1435388154"/>
    <n v="1432796154"/>
    <b v="0"/>
    <n v="271"/>
    <b v="1"/>
    <s v="photography/photobooks"/>
    <n v="1.99244"/>
    <n v="183.80442804428046"/>
    <x v="8"/>
    <x v="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.0245398773006136"/>
    <n v="165.34653465346534"/>
    <x v="8"/>
    <x v="2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.0294615384615384"/>
    <n v="234.78947368421052"/>
    <x v="8"/>
    <x v="2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11"/>
    <s v="EUR"/>
    <n v="1434197351"/>
    <n v="1431605351"/>
    <b v="0"/>
    <n v="62"/>
    <b v="1"/>
    <s v="photography/photobooks"/>
    <n v="1.0086153846153847"/>
    <n v="211.48387096774192"/>
    <x v="8"/>
    <x v="2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n v="1489238940"/>
    <n v="1486406253"/>
    <b v="0"/>
    <n v="32"/>
    <b v="1"/>
    <s v="photography/photobooks"/>
    <n v="1.1499999999999999"/>
    <n v="32.34375"/>
    <x v="8"/>
    <x v="21"/>
  </r>
  <r>
    <n v="1207"/>
    <s v="ITALIANA"/>
    <s v="A humanistic photo book about ancestral &amp; post-modern Italy."/>
    <n v="16700"/>
    <n v="17396"/>
    <x v="3"/>
    <x v="8"/>
    <s v="EUR"/>
    <n v="1459418400"/>
    <n v="1456827573"/>
    <b v="0"/>
    <n v="141"/>
    <b v="1"/>
    <s v="photography/photobooks"/>
    <n v="1.0416766467065868"/>
    <n v="123.37588652482269"/>
    <x v="8"/>
    <x v="21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.5529999999999999"/>
    <n v="207.06666666666666"/>
    <x v="8"/>
    <x v="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.06"/>
    <n v="138.2608695652174"/>
    <x v="8"/>
    <x v="21"/>
  </r>
  <r>
    <n v="1210"/>
    <s v="Det Andra GÃ¶teborg"/>
    <s v="En fotobok om livet i det enda andra GÃ¶teborg i vÃ¤rlden"/>
    <n v="20000"/>
    <n v="50863"/>
    <x v="3"/>
    <x v="10"/>
    <s v="SEK"/>
    <n v="1433106000"/>
    <n v="1431124572"/>
    <b v="0"/>
    <n v="103"/>
    <b v="1"/>
    <s v="photography/photobooks"/>
    <n v="2.5431499999999998"/>
    <n v="493.81553398058253"/>
    <x v="8"/>
    <x v="21"/>
  </r>
  <r>
    <n v="1211"/>
    <s v="500 Views of Japan"/>
    <s v="From 2010 to 2015, I took over 15 000 photos in Japan. Here's 500 of them. Landscape, city view, people and so much more!"/>
    <n v="1000"/>
    <n v="1011"/>
    <x v="3"/>
    <x v="2"/>
    <s v="CAD"/>
    <n v="1465505261"/>
    <n v="1464209261"/>
    <b v="0"/>
    <n v="6"/>
    <b v="1"/>
    <s v="photography/photobooks"/>
    <n v="1.0109999999999999"/>
    <n v="168.5"/>
    <x v="8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.2904"/>
    <n v="38.867469879518069"/>
    <x v="8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3"/>
    <s v="GBP"/>
    <n v="1485886100"/>
    <n v="1482862100"/>
    <b v="0"/>
    <n v="108"/>
    <b v="1"/>
    <s v="photography/photobooks"/>
    <n v="1.0223076923076924"/>
    <n v="61.527777777777779"/>
    <x v="8"/>
    <x v="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.3180000000000001"/>
    <n v="105.44"/>
    <x v="8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.8608020000000005"/>
    <n v="71.592003642987251"/>
    <x v="8"/>
    <x v="2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.4570000000000001"/>
    <n v="91.882882882882882"/>
    <x v="8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.026"/>
    <n v="148.57377049180329"/>
    <x v="8"/>
    <x v="21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.7227777777777777"/>
    <n v="174.2134831460674"/>
    <x v="8"/>
    <x v="21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.5916819571865444"/>
    <n v="102.86166007905139"/>
    <x v="8"/>
    <x v="21"/>
  </r>
  <r>
    <n v="1220"/>
    <s v="All The People"/>
    <s v="A beautiful photo art book of portraits and conversations with people that may expand your idea of gender."/>
    <n v="15000"/>
    <n v="15565"/>
    <x v="3"/>
    <x v="11"/>
    <s v="EUR"/>
    <n v="1440515112"/>
    <n v="1437923112"/>
    <b v="0"/>
    <n v="140"/>
    <b v="1"/>
    <s v="photography/photobooks"/>
    <n v="1.0376666666666667"/>
    <n v="111.17857142857143"/>
    <x v="8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3"/>
    <s v="GBP"/>
    <n v="1480809600"/>
    <n v="1478431488"/>
    <b v="0"/>
    <n v="103"/>
    <b v="1"/>
    <s v="photography/photobooks"/>
    <n v="1.1140954545454547"/>
    <n v="23.796213592233013"/>
    <x v="8"/>
    <x v="21"/>
  </r>
  <r>
    <n v="1222"/>
    <s v="Project Pilgrim"/>
    <s v="Project Pilgrim is my effort to work towards normalizing mental health."/>
    <n v="4000"/>
    <n v="11215"/>
    <x v="3"/>
    <x v="2"/>
    <s v="CAD"/>
    <n v="1459483200"/>
    <n v="1456852647"/>
    <b v="0"/>
    <n v="138"/>
    <b v="1"/>
    <s v="photography/photobooks"/>
    <n v="2.80375"/>
    <n v="81.268115942028984"/>
    <x v="8"/>
    <x v="21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.1210606060606061"/>
    <n v="116.21465968586388"/>
    <x v="8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.038"/>
    <n v="46.133333333333333"/>
    <x v="3"/>
    <x v="3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.2024999999999999"/>
    <n v="141.47058823529412"/>
    <x v="3"/>
    <x v="3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.17"/>
    <n v="75.483870967741936"/>
    <x v="3"/>
    <x v="33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.2214285714285715"/>
    <n v="85.5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.5164"/>
    <n v="64.254237288135599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.0444"/>
    <n v="64.46913580246914"/>
    <x v="3"/>
    <x v="3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.0015333333333332"/>
    <n v="118.2007874015748"/>
    <x v="3"/>
    <x v="33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.018"/>
    <n v="82.540540540540547"/>
    <x v="3"/>
    <x v="3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.3765714285714286"/>
    <n v="34.170212765957444"/>
    <x v="3"/>
    <x v="33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.3319999999999"/>
    <n v="42.73322081575246"/>
    <x v="3"/>
    <x v="33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.9885074626865671"/>
    <n v="94.489361702127653"/>
    <x v="3"/>
    <x v="3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.0236666666666667"/>
    <n v="55.697247706422019"/>
    <x v="3"/>
    <x v="3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.1796376666666666"/>
    <n v="98.030831024930734"/>
    <x v="3"/>
    <x v="3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.9472727272727273"/>
    <n v="92.102272727272734"/>
    <x v="3"/>
    <x v="33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.1314633333333335"/>
    <n v="38.175462686567165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.0424"/>
    <n v="27.145833333333332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.1366666666666667"/>
    <n v="50.689189189189186"/>
    <x v="3"/>
    <x v="33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.0125"/>
    <n v="38.942307692307693"/>
    <x v="3"/>
    <x v="3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2"/>
    <s v="CAD"/>
    <n v="1392574692"/>
    <n v="1389982692"/>
    <b v="1"/>
    <n v="105"/>
    <b v="1"/>
    <s v="music/rock"/>
    <n v="1.2541538461538462"/>
    <n v="77.638095238095232"/>
    <x v="3"/>
    <x v="33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.19"/>
    <n v="43.536585365853661"/>
    <x v="3"/>
    <x v="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.6646153846153846"/>
    <n v="31.823529411764707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.1914771428571429"/>
    <n v="63.184393939393942"/>
    <x v="3"/>
    <x v="33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.0047368421052632"/>
    <n v="190.9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.018"/>
    <n v="140.85534591194968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.1666666666666667"/>
    <n v="76.92307692307692"/>
    <x v="3"/>
    <x v="3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.0864893617021276"/>
    <n v="99.15533980582525"/>
    <x v="3"/>
    <x v="33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.1472"/>
    <n v="67.881656804733723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.018"/>
    <n v="246.29032258064515"/>
    <x v="3"/>
    <x v="3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.06"/>
    <n v="189.28571428571428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2"/>
    <s v="CAD"/>
    <n v="1409506291"/>
    <n v="1406914291"/>
    <b v="1"/>
    <n v="54"/>
    <b v="1"/>
    <s v="music/rock"/>
    <n v="1.0349999999999999"/>
    <n v="76.666666666666671"/>
    <x v="3"/>
    <x v="3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.5497535999999998"/>
    <n v="82.963254817987149"/>
    <x v="3"/>
    <x v="33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.6214066666666667"/>
    <n v="62.522107969151669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.0442100000000001"/>
    <n v="46.06808823529412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.0612433333333333"/>
    <n v="38.543946731234868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.5493846153846154"/>
    <n v="53.005263157894738"/>
    <x v="3"/>
    <x v="3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.1077157238734421"/>
    <n v="73.355396825396824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.1091186666666666"/>
    <n v="127.97523076923076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.1071428571428572"/>
    <n v="104.72972972972973"/>
    <x v="3"/>
    <x v="3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.2361333333333333"/>
    <n v="67.671532846715323"/>
    <x v="3"/>
    <x v="33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.1105"/>
    <n v="95.931818181818187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.01"/>
    <n v="65.161290322580641"/>
    <x v="6"/>
    <x v="27"/>
  </r>
  <r>
    <n v="1285"/>
    <s v="We just keep going"/>
    <s v="The world premiere of hysterically funny and heartbreaking story about family, unconditional love and facing the unfaceable"/>
    <n v="2000"/>
    <n v="2033"/>
    <x v="3"/>
    <x v="3"/>
    <s v="GBP"/>
    <n v="1434808775"/>
    <n v="1433512775"/>
    <b v="0"/>
    <n v="63"/>
    <b v="1"/>
    <s v="theater/plays"/>
    <n v="1.0165"/>
    <n v="32.269841269841272"/>
    <x v="6"/>
    <x v="27"/>
  </r>
  <r>
    <n v="1286"/>
    <s v="The Diary of a Nobody"/>
    <s v="A touring production of FRED's modern adaptation of the classic Victorian comic novel, reaching out to new audiences."/>
    <n v="1500"/>
    <n v="1625"/>
    <x v="3"/>
    <x v="3"/>
    <s v="GBP"/>
    <n v="1424181600"/>
    <n v="1423041227"/>
    <b v="0"/>
    <n v="20"/>
    <b v="1"/>
    <s v="theater/plays"/>
    <n v="1.0833333333333333"/>
    <n v="81.25"/>
    <x v="6"/>
    <x v="2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3"/>
    <s v="GBP"/>
    <n v="1434120856"/>
    <n v="1428936856"/>
    <b v="0"/>
    <n v="25"/>
    <b v="1"/>
    <s v="theater/plays"/>
    <n v="2.42"/>
    <n v="24.2"/>
    <x v="6"/>
    <x v="2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.0044999999999999"/>
    <n v="65.868852459016395"/>
    <x v="6"/>
    <x v="27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.2506666666666666"/>
    <n v="36.07692307692308"/>
    <x v="6"/>
    <x v="27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.0857142857142856"/>
    <n v="44.186046511627907"/>
    <x v="6"/>
    <x v="2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.4570000000000001"/>
    <n v="104.07142857142857"/>
    <x v="6"/>
    <x v="27"/>
  </r>
  <r>
    <n v="1292"/>
    <s v="Season Scandinavia"/>
    <s v="Empty Deck presents the most exciting unknown contemporary Scandinavian plays in co-production with The Other Room Theatre, Cardiff."/>
    <n v="1700"/>
    <n v="1870"/>
    <x v="3"/>
    <x v="3"/>
    <s v="GBP"/>
    <n v="1444172340"/>
    <n v="1441822828"/>
    <b v="0"/>
    <n v="52"/>
    <b v="1"/>
    <s v="theater/plays"/>
    <n v="1.1000000000000001"/>
    <n v="35.96153846153846"/>
    <x v="6"/>
    <x v="27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.0223333333333333"/>
    <n v="127.79166666666667"/>
    <x v="6"/>
    <x v="27"/>
  </r>
  <r>
    <n v="1294"/>
    <s v="HELMER'S LOO"/>
    <s v="We have an award-winning Danish play, now we just need a bathroom set to perform it in. Spend a penny to help us build the set!"/>
    <n v="500"/>
    <n v="610"/>
    <x v="3"/>
    <x v="3"/>
    <s v="GBP"/>
    <n v="1445252400"/>
    <n v="1443696797"/>
    <b v="0"/>
    <n v="22"/>
    <b v="1"/>
    <s v="theater/plays"/>
    <n v="1.22"/>
    <n v="27.727272727272727"/>
    <x v="6"/>
    <x v="2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3"/>
    <s v="GBP"/>
    <n v="1438189200"/>
    <n v="1435585497"/>
    <b v="0"/>
    <n v="64"/>
    <b v="1"/>
    <s v="theater/plays"/>
    <n v="1.0196000000000001"/>
    <n v="39.828125"/>
    <x v="6"/>
    <x v="2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3"/>
    <s v="GBP"/>
    <n v="1457914373"/>
    <n v="1456189973"/>
    <b v="0"/>
    <n v="23"/>
    <b v="1"/>
    <s v="theater/plays"/>
    <n v="1.411764705882353"/>
    <n v="52.173913043478258"/>
    <x v="6"/>
    <x v="2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.0952500000000001"/>
    <n v="92.037815126050418"/>
    <x v="6"/>
    <x v="27"/>
  </r>
  <r>
    <n v="1298"/>
    <s v="Dinosaur Dreams"/>
    <s v="A play that raises awareness for mental health and explores the psychological effects childhood abuse can have on an adult."/>
    <n v="2000"/>
    <n v="2093"/>
    <x v="3"/>
    <x v="3"/>
    <s v="GBP"/>
    <n v="1461860432"/>
    <n v="1459268432"/>
    <b v="0"/>
    <n v="33"/>
    <b v="1"/>
    <s v="theater/plays"/>
    <n v="1.0465"/>
    <n v="63.424242424242422"/>
    <x v="6"/>
    <x v="27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.24"/>
    <n v="135.625"/>
    <x v="6"/>
    <x v="27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.35"/>
    <n v="168.75"/>
    <x v="6"/>
    <x v="2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.0275000000000001"/>
    <n v="70.862068965517238"/>
    <x v="6"/>
    <x v="27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"/>
    <n v="50"/>
    <x v="6"/>
    <x v="27"/>
  </r>
  <r>
    <n v="1303"/>
    <s v="Forward Arena Theatre Company: Summer Season"/>
    <s v="Groundbreaking queer theatre."/>
    <n v="3500"/>
    <n v="4559.13"/>
    <x v="3"/>
    <x v="3"/>
    <s v="GBP"/>
    <n v="1469962800"/>
    <n v="1468578920"/>
    <b v="0"/>
    <n v="108"/>
    <b v="1"/>
    <s v="theater/plays"/>
    <n v="1.3026085714285716"/>
    <n v="42.214166666666671"/>
    <x v="6"/>
    <x v="2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2"/>
    <s v="CAD"/>
    <n v="1467313039"/>
    <n v="1464807439"/>
    <b v="0"/>
    <n v="139"/>
    <b v="1"/>
    <s v="publishing/nonfiction"/>
    <n v="3.7773333333333334"/>
    <n v="40.762589928057551"/>
    <x v="4"/>
    <x v="3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.25"/>
    <n v="53.571428571428569"/>
    <x v="4"/>
    <x v="32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.473265306122449"/>
    <n v="48.449664429530202"/>
    <x v="4"/>
    <x v="3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.022"/>
    <n v="82.41935483870968"/>
    <x v="4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.018723404255319"/>
    <n v="230.19230769230768"/>
    <x v="4"/>
    <x v="3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2"/>
    <s v="CAD"/>
    <n v="1450249140"/>
    <n v="1447055935"/>
    <b v="0"/>
    <n v="172"/>
    <b v="1"/>
    <s v="publishing/nonfiction"/>
    <n v="2.0419999999999998"/>
    <n v="59.360465116279073"/>
    <x v="4"/>
    <x v="3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.0405"/>
    <n v="66.698717948717942"/>
    <x v="4"/>
    <x v="32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.0126500000000001"/>
    <n v="168.77500000000001"/>
    <x v="4"/>
    <x v="32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.3613999999999999"/>
    <n v="59.973568281938327"/>
    <x v="4"/>
    <x v="32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.3360000000000001"/>
    <n v="31.80952380952381"/>
    <x v="4"/>
    <x v="3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3"/>
    <s v="GBP"/>
    <n v="1465672979"/>
    <n v="1463080979"/>
    <b v="0"/>
    <n v="64"/>
    <b v="1"/>
    <s v="publishing/nonfiction"/>
    <n v="1.3025"/>
    <n v="24.421875"/>
    <x v="4"/>
    <x v="3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3"/>
    <s v="GBP"/>
    <n v="1354269600"/>
    <n v="1351663605"/>
    <b v="0"/>
    <n v="121"/>
    <b v="1"/>
    <s v="publishing/nonfiction"/>
    <n v="1.2267999999999999"/>
    <n v="25.347107438016529"/>
    <x v="4"/>
    <x v="3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.8281058823529412"/>
    <n v="71.443218390804603"/>
    <x v="4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.2529999999999999"/>
    <n v="38.553846153846152"/>
    <x v="4"/>
    <x v="32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.1166666666666667"/>
    <n v="68.367346938775512"/>
    <x v="4"/>
    <x v="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.1575757575757575"/>
    <n v="40.210526315789473"/>
    <x v="4"/>
    <x v="32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.732"/>
    <n v="32.074074074074076"/>
    <x v="4"/>
    <x v="3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3"/>
    <s v="GBP"/>
    <n v="1403370772"/>
    <n v="1400778772"/>
    <b v="0"/>
    <n v="264"/>
    <b v="1"/>
    <s v="publishing/nonfiction"/>
    <n v="1.2598333333333334"/>
    <n v="28.632575757575758"/>
    <x v="4"/>
    <x v="32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.091"/>
    <n v="43.64"/>
    <x v="4"/>
    <x v="3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"/>
    <n v="40"/>
    <x v="4"/>
    <x v="3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4"/>
    <s v="DKK"/>
    <n v="1420648906"/>
    <n v="1415464906"/>
    <b v="0"/>
    <n v="144"/>
    <b v="1"/>
    <s v="music/rock"/>
    <n v="1.1864285714285714"/>
    <n v="346.04166666666669"/>
    <x v="3"/>
    <x v="3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.0026666666666666"/>
    <n v="81.739130434782609"/>
    <x v="3"/>
    <x v="33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.2648920000000001"/>
    <n v="64.535306122448986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.1426000000000001"/>
    <n v="63.477777777777774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.107"/>
    <n v="63.620689655172413"/>
    <x v="3"/>
    <x v="3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.0534805315203954"/>
    <n v="83.967068965517228"/>
    <x v="3"/>
    <x v="33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.0366666666666666"/>
    <n v="77.75"/>
    <x v="3"/>
    <x v="33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.0708672667523933"/>
    <n v="107.07142857142857"/>
    <x v="3"/>
    <x v="33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.24"/>
    <n v="38.75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.0501"/>
    <n v="201.94230769230768"/>
    <x v="3"/>
    <x v="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.8946666666666667"/>
    <n v="43.060606060606062"/>
    <x v="3"/>
    <x v="3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7"/>
    <s v="EUR"/>
    <n v="1484444119"/>
    <n v="1481852119"/>
    <b v="0"/>
    <n v="109"/>
    <b v="1"/>
    <s v="music/rock"/>
    <n v="1.7132499999999999"/>
    <n v="62.871559633027523"/>
    <x v="3"/>
    <x v="33"/>
  </r>
  <r>
    <n v="1376"/>
    <s v="Dead Pirates / HIGHMARE LP 2nd pressing"/>
    <s v="Dead Pirates are planning a second pressing of HIGHMARE LP, who wants one ?"/>
    <n v="3700"/>
    <n v="9342"/>
    <x v="3"/>
    <x v="3"/>
    <s v="GBP"/>
    <n v="1480784606"/>
    <n v="1478189006"/>
    <b v="0"/>
    <n v="168"/>
    <b v="1"/>
    <s v="music/rock"/>
    <n v="2.5248648648648651"/>
    <n v="55.607142857142854"/>
    <x v="3"/>
    <x v="3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.1615384615384616"/>
    <n v="48.70967741935484"/>
    <x v="3"/>
    <x v="33"/>
  </r>
  <r>
    <n v="1378"/>
    <s v="SIX BY SEVEN"/>
    <s v="A psychedelic post rock masterpiece!"/>
    <n v="2000"/>
    <n v="4067"/>
    <x v="3"/>
    <x v="3"/>
    <s v="GBP"/>
    <n v="1470075210"/>
    <n v="1468779210"/>
    <b v="0"/>
    <n v="133"/>
    <b v="1"/>
    <s v="music/rock"/>
    <n v="2.0335000000000001"/>
    <n v="30.578947368421051"/>
    <x v="3"/>
    <x v="33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.1160000000000001"/>
    <n v="73.907284768211923"/>
    <x v="3"/>
    <x v="33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.24"/>
    <n v="21.2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.071"/>
    <n v="73.356164383561648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.043625"/>
    <n v="56.412162162162161"/>
    <x v="3"/>
    <x v="3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2"/>
    <s v="CAD"/>
    <n v="1482457678"/>
    <n v="1480729678"/>
    <b v="0"/>
    <n v="93"/>
    <b v="1"/>
    <s v="music/rock"/>
    <n v="2.124090909090909"/>
    <n v="50.247311827956992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.2408571428571429"/>
    <n v="68.936507936507937"/>
    <x v="3"/>
    <x v="33"/>
  </r>
  <r>
    <n v="1385"/>
    <s v="Chi Might Project"/>
    <s v="Musicians, singers &amp; songwriters from all over the world collaborate via YouTube in order to create an amazing album!"/>
    <n v="8000"/>
    <n v="8832.49"/>
    <x v="3"/>
    <x v="11"/>
    <s v="EUR"/>
    <n v="1461931860"/>
    <n v="1457109121"/>
    <b v="0"/>
    <n v="134"/>
    <b v="1"/>
    <s v="music/rock"/>
    <n v="1.10406125"/>
    <n v="65.914104477611943"/>
    <x v="3"/>
    <x v="33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.1875"/>
    <n v="62.5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.36625"/>
    <n v="70.064102564102569"/>
    <x v="3"/>
    <x v="3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.348074"/>
    <n v="60.181874999999998"/>
    <x v="3"/>
    <x v="33"/>
  </r>
  <r>
    <n v="1389"/>
    <s v="Pre-order DANCEHALL's first record!!!"/>
    <s v="Help fund the pressing of DANCEHALL's first record by pre-ordering it in advance!!!"/>
    <n v="500"/>
    <n v="727"/>
    <x v="3"/>
    <x v="3"/>
    <s v="GBP"/>
    <n v="1471087957"/>
    <n v="1468495957"/>
    <b v="0"/>
    <n v="34"/>
    <b v="1"/>
    <s v="music/rock"/>
    <n v="1.454"/>
    <n v="21.382352941176471"/>
    <x v="3"/>
    <x v="33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.0910714285714285"/>
    <n v="160.78947368421052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.1020000000000001"/>
    <n v="42.384615384615387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.1364000000000001"/>
    <n v="27.317307692307693"/>
    <x v="3"/>
    <x v="33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.0235000000000001"/>
    <n v="196.82692307692307"/>
    <x v="3"/>
    <x v="3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.2213333333333334"/>
    <n v="53.882352941176471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.1188571428571428"/>
    <n v="47.756097560975611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.073"/>
    <n v="88.191780821917803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.1385000000000001"/>
    <n v="72.056962025316452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.0968181818181819"/>
    <n v="74.246153846153845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.2614444444444444"/>
    <n v="61.701086956521742"/>
    <x v="3"/>
    <x v="3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3"/>
    <s v="GBP"/>
    <n v="1465709400"/>
    <n v="1462695073"/>
    <b v="0"/>
    <n v="34"/>
    <b v="1"/>
    <s v="music/rock"/>
    <n v="1.6742857142857144"/>
    <n v="17.235294117647058"/>
    <x v="3"/>
    <x v="3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.9652000000000003"/>
    <n v="51.720833333333331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3"/>
    <s v="GBP"/>
    <n v="1430439411"/>
    <n v="1425259011"/>
    <b v="0"/>
    <n v="113"/>
    <b v="1"/>
    <s v="music/rock"/>
    <n v="1.0915999999999999"/>
    <n v="24.150442477876105"/>
    <x v="3"/>
    <x v="33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.0257499999999999"/>
    <n v="62.166666666666664"/>
    <x v="3"/>
    <x v="33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.012446"/>
    <n v="44.66673529411765"/>
    <x v="4"/>
    <x v="36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.085175"/>
    <n v="28.937999999999999"/>
    <x v="4"/>
    <x v="3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.4766666666666666"/>
    <n v="35.44"/>
    <x v="4"/>
    <x v="36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.6319999999999999"/>
    <n v="34.871794871794869"/>
    <x v="4"/>
    <x v="3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.5641449999999999"/>
    <n v="52.622732513451197"/>
    <x v="4"/>
    <x v="36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.0787731249999999"/>
    <n v="69.598266129032254"/>
    <x v="4"/>
    <x v="36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.1508"/>
    <n v="76.72"/>
    <x v="4"/>
    <x v="36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.0236842105263158"/>
    <n v="33.191126279863482"/>
    <x v="4"/>
    <x v="36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.0842485875706214"/>
    <n v="149.46417445482865"/>
    <x v="4"/>
    <x v="3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.2513333333333334"/>
    <n v="23.172839506172838"/>
    <x v="4"/>
    <x v="36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.03840625"/>
    <n v="96.877551020408163"/>
    <x v="4"/>
    <x v="3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.3870400000000001"/>
    <n v="103.20238095238095"/>
    <x v="4"/>
    <x v="36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.20516"/>
    <n v="38.462553191489363"/>
    <x v="4"/>
    <x v="36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.1226666666666667"/>
    <n v="44.315789473684212"/>
    <x v="4"/>
    <x v="36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.8866966666666667"/>
    <n v="64.173356009070289"/>
    <x v="4"/>
    <x v="36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.6155466666666669"/>
    <n v="43.333275109170302"/>
    <x v="4"/>
    <x v="36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.1131"/>
    <n v="90.495934959349597"/>
    <x v="4"/>
    <x v="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.8161422"/>
    <n v="29.187190495010373"/>
    <x v="4"/>
    <x v="36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.37375"/>
    <n v="30.95774647887324"/>
    <x v="4"/>
    <x v="36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.170404"/>
    <n v="92.157795275590544"/>
    <x v="4"/>
    <x v="36"/>
  </r>
  <r>
    <n v="1501"/>
    <s v="This is Nowhere"/>
    <s v="A hardcover book of surf, outdoor and nature photos from the British Columbia coast."/>
    <n v="52000"/>
    <n v="86492"/>
    <x v="3"/>
    <x v="2"/>
    <s v="CAD"/>
    <n v="1436364023"/>
    <n v="1433772023"/>
    <b v="1"/>
    <n v="885"/>
    <b v="1"/>
    <s v="photography/photobooks"/>
    <n v="1.6633076923076924"/>
    <n v="97.731073446327684"/>
    <x v="8"/>
    <x v="21"/>
  </r>
  <r>
    <n v="1502"/>
    <s v="Cosmic Surgery"/>
    <s v="Cosmic Surgery is a photo book, set in the not too distant future where the world of cosmetic surgery is about to be transformed"/>
    <n v="22000"/>
    <n v="22318"/>
    <x v="3"/>
    <x v="3"/>
    <s v="GBP"/>
    <n v="1458943200"/>
    <n v="1456491680"/>
    <b v="1"/>
    <n v="329"/>
    <b v="1"/>
    <s v="photography/photobooks"/>
    <n v="1.0144545454545455"/>
    <n v="67.835866261398181"/>
    <x v="8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8"/>
    <s v="EUR"/>
    <n v="1477210801"/>
    <n v="1472026801"/>
    <b v="1"/>
    <n v="71"/>
    <b v="1"/>
    <s v="photography/photobooks"/>
    <n v="1.0789146666666667"/>
    <n v="56.98492957746479"/>
    <x v="8"/>
    <x v="21"/>
  </r>
  <r>
    <n v="1504"/>
    <s v="RYU X RIO"/>
    <s v="A football photography book like no other about the 2014 World Cup in Brazil, by Ryu Voelkel."/>
    <n v="6500"/>
    <n v="18066"/>
    <x v="3"/>
    <x v="3"/>
    <s v="GBP"/>
    <n v="1402389180"/>
    <n v="1399996024"/>
    <b v="1"/>
    <n v="269"/>
    <b v="1"/>
    <s v="photography/photobooks"/>
    <n v="2.7793846153846156"/>
    <n v="67.159851301115239"/>
    <x v="8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11"/>
    <s v="EUR"/>
    <n v="1458676860"/>
    <n v="1455446303"/>
    <b v="1"/>
    <n v="345"/>
    <b v="1"/>
    <s v="photography/photobooks"/>
    <n v="1.0358125"/>
    <n v="48.037681159420288"/>
    <x v="8"/>
    <x v="21"/>
  </r>
  <r>
    <n v="1506"/>
    <s v="Holden Lane High School photobook"/>
    <s v="A photographic book consisting of 36 colour photographs that explore Holden Lane High School in its final state."/>
    <n v="1500"/>
    <n v="1671"/>
    <x v="3"/>
    <x v="3"/>
    <s v="GBP"/>
    <n v="1406227904"/>
    <n v="1403635904"/>
    <b v="1"/>
    <n v="43"/>
    <b v="1"/>
    <s v="photography/photobooks"/>
    <n v="1.1140000000000001"/>
    <n v="38.860465116279073"/>
    <x v="8"/>
    <x v="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.15"/>
    <n v="78.181818181818187"/>
    <x v="8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.1076216216216217"/>
    <n v="97.113744075829388"/>
    <x v="8"/>
    <x v="21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11"/>
    <s v="EUR"/>
    <n v="1487113140"/>
    <n v="1484570885"/>
    <b v="1"/>
    <n v="196"/>
    <b v="1"/>
    <s v="photography/photobooks"/>
    <n v="1.2364125714285714"/>
    <n v="110.39397959183674"/>
    <x v="8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3"/>
    <s v="GBP"/>
    <n v="1405761278"/>
    <n v="1403169278"/>
    <b v="1"/>
    <n v="405"/>
    <b v="1"/>
    <s v="photography/photobooks"/>
    <n v="1.0103500000000001"/>
    <n v="39.91506172839506"/>
    <x v="8"/>
    <x v="21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.1179285714285714"/>
    <n v="75.975728155339809"/>
    <x v="8"/>
    <x v="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.5877142857142861"/>
    <n v="58.379104477611939"/>
    <x v="8"/>
    <x v="21"/>
  </r>
  <r>
    <n v="1513"/>
    <s v="Russian Interiors"/>
    <s v="An intimate portrait of Russian women in their private spaces by late photographer Andy Rocchelli published by Cesura."/>
    <n v="8000"/>
    <n v="12001.5"/>
    <x v="3"/>
    <x v="3"/>
    <s v="GBP"/>
    <n v="1405523866"/>
    <n v="1402931866"/>
    <b v="1"/>
    <n v="215"/>
    <b v="1"/>
    <s v="photography/photobooks"/>
    <n v="1.5001875"/>
    <n v="55.82093023255814"/>
    <x v="8"/>
    <x v="21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.0647599999999999"/>
    <n v="151.24431818181819"/>
    <x v="8"/>
    <x v="2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6"/>
    <s v="NOK"/>
    <n v="1458104697"/>
    <n v="1455516297"/>
    <b v="1"/>
    <n v="555"/>
    <b v="1"/>
    <s v="photography/photobooks"/>
    <n v="1.57189"/>
    <n v="849.67027027027029"/>
    <x v="8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.0865882352941176"/>
    <n v="159.24137931034483"/>
    <x v="8"/>
    <x v="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.6197999999999999"/>
    <n v="39.507317073170732"/>
    <x v="8"/>
    <x v="21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.0536666666666665"/>
    <n v="130.52966101694915"/>
    <x v="8"/>
    <x v="2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.033638888888889"/>
    <n v="64.156896551724131"/>
    <x v="8"/>
    <x v="21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.0347222222222223"/>
    <n v="111.52694610778443"/>
    <x v="8"/>
    <x v="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.0681333333333334"/>
    <n v="170.44680851063831"/>
    <x v="8"/>
    <x v="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.3896574712643677"/>
    <n v="133.7391592920354"/>
    <x v="8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.2484324324324325"/>
    <n v="95.834024896265561"/>
    <x v="8"/>
    <x v="21"/>
  </r>
  <r>
    <n v="1524"/>
    <s v="Heath - Limited Edition Split Zine - Make 100"/>
    <s v="Limited edition split zine by photographers AdeY and Kersti K. 100 signed and hand numbered copies!"/>
    <n v="3000"/>
    <n v="6210"/>
    <x v="3"/>
    <x v="10"/>
    <s v="SEK"/>
    <n v="1487592090"/>
    <n v="1485000090"/>
    <b v="1"/>
    <n v="28"/>
    <b v="1"/>
    <s v="photography/photobooks"/>
    <n v="2.0699999999999998"/>
    <n v="221.78571428571428"/>
    <x v="8"/>
    <x v="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.7400576923076922"/>
    <n v="32.315357142857138"/>
    <x v="8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.2032608695652174"/>
    <n v="98.839285714285708"/>
    <x v="8"/>
    <x v="21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.1044428571428573"/>
    <n v="55.222142857142863"/>
    <x v="8"/>
    <x v="21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.8156666666666665"/>
    <n v="52.793750000000003"/>
    <x v="8"/>
    <x v="21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.0067894736842105"/>
    <n v="135.66666666666666"/>
    <x v="8"/>
    <x v="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.3482571428571428"/>
    <n v="53.991990846681922"/>
    <x v="8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.7595744680851064"/>
    <n v="56.643835616438359"/>
    <x v="8"/>
    <x v="21"/>
  </r>
  <r>
    <n v="1532"/>
    <s v="Geiko and Maiko of Kyoto"/>
    <s v="Award winning photography celebrating the artistry of geiko and maiko and the exquisite traditions of their Kyoto communities."/>
    <n v="5000"/>
    <n v="24201"/>
    <x v="3"/>
    <x v="5"/>
    <s v="AUD"/>
    <n v="1455548400"/>
    <n v="1453461865"/>
    <b v="1"/>
    <n v="294"/>
    <b v="1"/>
    <s v="photography/photobooks"/>
    <n v="4.8402000000000003"/>
    <n v="82.316326530612244"/>
    <x v="8"/>
    <x v="21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.4514"/>
    <n v="88.26081081081081"/>
    <x v="8"/>
    <x v="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.1773333333333333"/>
    <n v="84.905149051490511"/>
    <x v="8"/>
    <x v="2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.3242499999999999"/>
    <n v="48.154545454545456"/>
    <x v="8"/>
    <x v="2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.5030841666666666"/>
    <n v="66.015406593406595"/>
    <x v="8"/>
    <x v="21"/>
  </r>
  <r>
    <n v="1537"/>
    <s v="FACE TO FAITH | MOUNT KAILASH | TIBET photobook"/>
    <s v="A Photobook about one of the most fascinating places on earth -     the sacred Mount Kailash in Tibet."/>
    <n v="12000"/>
    <n v="21588"/>
    <x v="3"/>
    <x v="11"/>
    <s v="EUR"/>
    <n v="1470506400"/>
    <n v="1467358427"/>
    <b v="1"/>
    <n v="224"/>
    <b v="1"/>
    <s v="photography/photobooks"/>
    <n v="1.7989999999999999"/>
    <n v="96.375"/>
    <x v="8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.0262857142857142"/>
    <n v="156.17391304347825"/>
    <x v="8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.359861"/>
    <n v="95.764859154929582"/>
    <x v="8"/>
    <x v="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.1786666666666668"/>
    <n v="180.40816326530611"/>
    <x v="8"/>
    <x v="21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.082492"/>
    <n v="48.325535714285714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.0016666666666667"/>
    <n v="46.953125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.0003299999999999"/>
    <n v="66.688666666666663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.2210714285714286"/>
    <n v="48.842857142857142"/>
    <x v="3"/>
    <x v="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.0069333333333335"/>
    <n v="137.3090909090909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.01004125"/>
    <n v="87.829673913043479"/>
    <x v="3"/>
    <x v="33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.4511000000000001"/>
    <n v="70.78536585365853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.0125"/>
    <n v="52.826086956521742"/>
    <x v="3"/>
    <x v="3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.1833333333333333"/>
    <n v="443.75"/>
    <x v="3"/>
    <x v="33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.7185000000000001"/>
    <n v="48.544642857142854"/>
    <x v="3"/>
    <x v="33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.25125"/>
    <n v="37.074074074074076"/>
    <x v="3"/>
    <x v="3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.1000000000000001"/>
    <n v="50"/>
    <x v="3"/>
    <x v="33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.0149999999999999"/>
    <n v="39.03846153846154"/>
    <x v="3"/>
    <x v="3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.0269999999999999"/>
    <n v="66.688311688311686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.1412500000000001"/>
    <n v="67.132352941176464"/>
    <x v="3"/>
    <x v="33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.042"/>
    <n v="66.369426751592357"/>
    <x v="3"/>
    <x v="33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.4585714285714286"/>
    <n v="64.620253164556956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.0506666666666666"/>
    <n v="58.370370370370374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.3333333333333333"/>
    <n v="86.956521739130437"/>
    <x v="3"/>
    <x v="33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.1299999999999999"/>
    <n v="66.470588235294116"/>
    <x v="3"/>
    <x v="33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.212"/>
    <n v="163.78378378378378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.0172463768115942"/>
    <n v="107.98461538461538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3"/>
    <s v="GBP"/>
    <n v="1377621089"/>
    <n v="1372437089"/>
    <b v="0"/>
    <n v="18"/>
    <b v="1"/>
    <s v="music/rock"/>
    <n v="1.0106666666666666"/>
    <n v="42.111111111111114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.18"/>
    <n v="47.2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.5533333333333332"/>
    <n v="112.01923076923077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.0118750000000001"/>
    <n v="74.953703703703709"/>
    <x v="3"/>
    <x v="33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.17"/>
    <n v="61.578947368421055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.00925"/>
    <n v="45.875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.0366666666666666"/>
    <n v="75.853658536585371"/>
    <x v="3"/>
    <x v="3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.6524999999999999"/>
    <n v="84.206349206349202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.5590999999999999"/>
    <n v="117.22556390977444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.0162500000000001"/>
    <n v="86.489361702127653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"/>
    <n v="172.41379310344828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.0049999999999999"/>
    <n v="62.8125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.2529999999999999"/>
    <n v="67.729729729729726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.0355555555555556"/>
    <n v="53.5632183908046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.038"/>
    <n v="34.6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.05"/>
    <n v="38.888888888888886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"/>
    <n v="94.736842105263165"/>
    <x v="3"/>
    <x v="33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.6986000000000001"/>
    <n v="39.967058823529413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.014"/>
    <n v="97.5"/>
    <x v="3"/>
    <x v="37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"/>
    <n v="42.857142857142854"/>
    <x v="3"/>
    <x v="37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.2470000000000001"/>
    <n v="168.51351351351352"/>
    <x v="3"/>
    <x v="37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.095"/>
    <n v="85.546875"/>
    <x v="3"/>
    <x v="3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.1080000000000001"/>
    <n v="554"/>
    <x v="3"/>
    <x v="37"/>
  </r>
  <r>
    <n v="1646"/>
    <s v="MADAM Album"/>
    <s v="Album 3 funds.We have 13 amazing songs ready to go . a fantastic engineer to mix them, James Aparicio(Depeche Mode/Liars.We need you xx"/>
    <n v="2000"/>
    <n v="2204"/>
    <x v="3"/>
    <x v="3"/>
    <s v="GBP"/>
    <n v="1408039860"/>
    <n v="1405248503"/>
    <b v="0"/>
    <n v="83"/>
    <b v="1"/>
    <s v="music/pop"/>
    <n v="1.1020000000000001"/>
    <n v="26.554216867469879"/>
    <x v="3"/>
    <x v="3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.0471999999999999"/>
    <n v="113.82608695652173"/>
    <x v="3"/>
    <x v="37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.2526086956521738"/>
    <n v="32.011111111111113"/>
    <x v="3"/>
    <x v="37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.0058763157894737"/>
    <n v="47.189259259259259"/>
    <x v="3"/>
    <x v="37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.4155"/>
    <n v="88.46875"/>
    <x v="3"/>
    <x v="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.0075000000000001"/>
    <n v="100.75"/>
    <x v="3"/>
    <x v="3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.0066666666666666"/>
    <n v="64.714285714285708"/>
    <x v="3"/>
    <x v="37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.7423040000000001"/>
    <n v="51.854285714285716"/>
    <x v="3"/>
    <x v="3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.199090909090909"/>
    <n v="38.794117647058826"/>
    <x v="3"/>
    <x v="37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.4286666666666668"/>
    <n v="44.645833333333336"/>
    <x v="3"/>
    <x v="3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.0033493333333334"/>
    <n v="156.77333333333334"/>
    <x v="3"/>
    <x v="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.0493380000000001"/>
    <n v="118.70339366515837"/>
    <x v="3"/>
    <x v="37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.3223333333333334"/>
    <n v="74.149532710280369"/>
    <x v="3"/>
    <x v="3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3"/>
    <s v="GBP"/>
    <n v="1387281600"/>
    <n v="1384811721"/>
    <b v="0"/>
    <n v="45"/>
    <b v="1"/>
    <s v="music/pop"/>
    <n v="1.1279999999999999"/>
    <n v="12.533333333333333"/>
    <x v="3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8"/>
    <s v="EUR"/>
    <n v="1462053540"/>
    <n v="1459355950"/>
    <b v="0"/>
    <n v="36"/>
    <b v="1"/>
    <s v="music/pop"/>
    <n v="12.5375"/>
    <n v="27.861111111111111"/>
    <x v="3"/>
    <x v="37"/>
  </r>
  <r>
    <n v="1661"/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n v="1449359831"/>
    <b v="0"/>
    <n v="101"/>
    <b v="1"/>
    <s v="music/pop"/>
    <n v="1.0250632911392406"/>
    <n v="80.178217821782184"/>
    <x v="3"/>
    <x v="3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.026375"/>
    <n v="132.43548387096774"/>
    <x v="3"/>
    <x v="37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.08"/>
    <n v="33.75"/>
    <x v="3"/>
    <x v="37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.2240879999999998"/>
    <n v="34.384494382022467"/>
    <x v="3"/>
    <x v="37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.1945714285714286"/>
    <n v="44.956989247311824"/>
    <x v="3"/>
    <x v="37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.6088"/>
    <n v="41.04081632653061"/>
    <x v="3"/>
    <x v="3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.2685294117647059"/>
    <n v="52.597560975609753"/>
    <x v="3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.026375"/>
    <n v="70.784482758620683"/>
    <x v="3"/>
    <x v="37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.3975"/>
    <n v="53.75"/>
    <x v="3"/>
    <x v="3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.026"/>
    <n v="44.608695652173914"/>
    <x v="3"/>
    <x v="37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.0067349999999999"/>
    <n v="26.148961038961041"/>
    <x v="3"/>
    <x v="37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.1294117647058823"/>
    <n v="39.183673469387756"/>
    <x v="3"/>
    <x v="3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.2809523809523808"/>
    <n v="45.593220338983052"/>
    <x v="3"/>
    <x v="3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.0169999999999999"/>
    <n v="89.247787610619469"/>
    <x v="3"/>
    <x v="37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.37416"/>
    <n v="40.416470588235299"/>
    <x v="3"/>
    <x v="37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.1533333333333333"/>
    <n v="82.38095238095238"/>
    <x v="3"/>
    <x v="37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14"/>
    <s v="EUR"/>
    <n v="1460786340"/>
    <n v="1455615976"/>
    <b v="0"/>
    <n v="42"/>
    <b v="1"/>
    <s v="music/pop"/>
    <n v="1.1166666666666667"/>
    <n v="159.52380952380952"/>
    <x v="3"/>
    <x v="37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.1839999999999999"/>
    <n v="36.244897959183675"/>
    <x v="3"/>
    <x v="3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.75"/>
    <n v="62.5"/>
    <x v="3"/>
    <x v="37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.175"/>
    <n v="47"/>
    <x v="3"/>
    <x v="37"/>
  </r>
  <r>
    <n v="1741"/>
    <s v="Caught off Guard"/>
    <s v="A photo journal documenting my experiences and travels across New Zealand"/>
    <n v="1200"/>
    <n v="1330"/>
    <x v="3"/>
    <x v="3"/>
    <s v="GBP"/>
    <n v="1433948671"/>
    <n v="1430060671"/>
    <b v="0"/>
    <n v="52"/>
    <b v="1"/>
    <s v="photography/photobooks"/>
    <n v="1.1083333333333334"/>
    <n v="25.576923076923077"/>
    <x v="8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.0874999999999999"/>
    <n v="63.970588235294116"/>
    <x v="8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.0041666666666667"/>
    <n v="89.925373134328353"/>
    <x v="8"/>
    <x v="21"/>
  </r>
  <r>
    <n v="1744"/>
    <s v="Water World"/>
    <s v="This book is the embodiment of my passion for water &amp; photography, which I hope will inspire you to pick up your camera and explore."/>
    <n v="5500"/>
    <n v="6515"/>
    <x v="3"/>
    <x v="3"/>
    <s v="GBP"/>
    <n v="1425821477"/>
    <n v="1421937077"/>
    <b v="0"/>
    <n v="70"/>
    <b v="1"/>
    <s v="photography/photobooks"/>
    <n v="1.1845454545454546"/>
    <n v="93.071428571428569"/>
    <x v="8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.1401428571428571"/>
    <n v="89.674157303370791"/>
    <x v="8"/>
    <x v="2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.4810000000000001"/>
    <n v="207.61682242990653"/>
    <x v="8"/>
    <x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3"/>
    <s v="GBP"/>
    <n v="1447426800"/>
    <n v="1444904830"/>
    <b v="0"/>
    <n v="159"/>
    <b v="1"/>
    <s v="photography/photobooks"/>
    <n v="1.0495555555555556"/>
    <n v="59.408805031446541"/>
    <x v="8"/>
    <x v="21"/>
  </r>
  <r>
    <n v="1748"/>
    <s v="So It Is: Vancouver"/>
    <s v="Telling the story of the city through remarkable people who live in Vancouver today."/>
    <n v="50000"/>
    <n v="64974"/>
    <x v="3"/>
    <x v="2"/>
    <s v="CAD"/>
    <n v="1441234143"/>
    <n v="1438642143"/>
    <b v="0"/>
    <n v="181"/>
    <b v="1"/>
    <s v="photography/photobooks"/>
    <n v="1.29948"/>
    <n v="358.97237569060775"/>
    <x v="8"/>
    <x v="21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.2348756218905472"/>
    <n v="94.736641221374043"/>
    <x v="8"/>
    <x v="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.0162"/>
    <n v="80.647999999999996"/>
    <x v="8"/>
    <x v="21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.0289999999999999"/>
    <n v="168.68852459016392"/>
    <x v="8"/>
    <x v="21"/>
  </r>
  <r>
    <n v="1752"/>
    <s v="Adfectus Book"/>
    <s v="A little book of calm, in picture form, that will soothe the soul and un-furrow the brow."/>
    <n v="1200"/>
    <n v="3122"/>
    <x v="3"/>
    <x v="3"/>
    <s v="GBP"/>
    <n v="1476425082"/>
    <n v="1473833082"/>
    <b v="0"/>
    <n v="90"/>
    <b v="1"/>
    <s v="photography/photobooks"/>
    <n v="2.6016666666666666"/>
    <n v="34.68888888888889"/>
    <x v="8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4"/>
    <s v="DKK"/>
    <n v="1458579568"/>
    <n v="1455991168"/>
    <b v="0"/>
    <n v="35"/>
    <b v="1"/>
    <s v="photography/photobooks"/>
    <n v="1.08"/>
    <n v="462.85714285714283"/>
    <x v="8"/>
    <x v="2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2"/>
    <s v="CAD"/>
    <n v="1428091353"/>
    <n v="1425502953"/>
    <b v="0"/>
    <n v="90"/>
    <b v="1"/>
    <s v="photography/photobooks"/>
    <n v="1.1052941176470588"/>
    <n v="104.38888888888889"/>
    <x v="8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.2"/>
    <n v="7.5"/>
    <x v="8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.0282909090909091"/>
    <n v="47.13"/>
    <x v="8"/>
    <x v="21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.1599999999999999"/>
    <n v="414.28571428571428"/>
    <x v="8"/>
    <x v="2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.147"/>
    <n v="42.481481481481481"/>
    <x v="8"/>
    <x v="21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.0660000000000001"/>
    <n v="108.77551020408163"/>
    <x v="8"/>
    <x v="21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.6544000000000001"/>
    <n v="81.098039215686271"/>
    <x v="8"/>
    <x v="21"/>
  </r>
  <r>
    <n v="1761"/>
    <s v="I Wanted To See Boobs"/>
    <s v="A hardcover photobook telling the naked truth of a young photographers journey."/>
    <n v="100"/>
    <n v="155"/>
    <x v="3"/>
    <x v="3"/>
    <s v="GBP"/>
    <n v="1442065060"/>
    <n v="1437745060"/>
    <b v="0"/>
    <n v="3"/>
    <b v="1"/>
    <s v="photography/photobooks"/>
    <n v="1.55"/>
    <n v="51.666666666666664"/>
    <x v="8"/>
    <x v="21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.85"/>
    <n v="35.4"/>
    <x v="8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.0190833333333333"/>
    <n v="103.63559322033899"/>
    <x v="8"/>
    <x v="21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.3489"/>
    <n v="59.162280701754383"/>
    <x v="3"/>
    <x v="33"/>
  </r>
  <r>
    <n v="1822"/>
    <s v="Wood Butcher's new music video- I Don't Wanna Party"/>
    <s v="Wood Butcher needs your help to make this happen. Buy a CD, support local music!"/>
    <n v="300"/>
    <n v="300"/>
    <x v="3"/>
    <x v="2"/>
    <s v="CAD"/>
    <n v="1391194860"/>
    <n v="1388084862"/>
    <b v="0"/>
    <n v="11"/>
    <b v="1"/>
    <s v="music/rock"/>
    <n v="1"/>
    <n v="27.272727272727273"/>
    <x v="3"/>
    <x v="33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.1585714285714286"/>
    <n v="24.575757575757574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.0006666666666666"/>
    <n v="75.05"/>
    <x v="3"/>
    <x v="3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.0505"/>
    <n v="42.02"/>
    <x v="3"/>
    <x v="33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.01"/>
    <n v="53.157894736842103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.0066250000000001"/>
    <n v="83.885416666666671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.0016"/>
    <n v="417.33333333333331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.6668333333333334"/>
    <n v="75.765151515151516"/>
    <x v="3"/>
    <x v="33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.0153333333333334"/>
    <n v="67.389380530973455"/>
    <x v="3"/>
    <x v="33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.03"/>
    <n v="73.571428571428569"/>
    <x v="3"/>
    <x v="33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.4285714285714286"/>
    <n v="25"/>
    <x v="3"/>
    <x v="33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.625"/>
    <n v="42"/>
    <x v="3"/>
    <x v="33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.1805000000000001"/>
    <n v="131.16666666666666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3"/>
    <s v="GBP"/>
    <n v="1459439471"/>
    <n v="1456851071"/>
    <b v="0"/>
    <n v="11"/>
    <b v="1"/>
    <s v="music/rock"/>
    <n v="1.04"/>
    <n v="47.272727272727273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.0034000000000001"/>
    <n v="182.12727272727273"/>
    <x v="3"/>
    <x v="3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.0683333333333334"/>
    <n v="61.366666666666667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.00149"/>
    <n v="35.767499999999998"/>
    <x v="3"/>
    <x v="33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.0529999999999999"/>
    <n v="45.62222222222222"/>
    <x v="3"/>
    <x v="33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.0888888888888888"/>
    <n v="75.384615384615387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.0175000000000001"/>
    <n v="50.875"/>
    <x v="3"/>
    <x v="3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.2524999999999999"/>
    <n v="119.28571428571429"/>
    <x v="3"/>
    <x v="3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.2400610000000001"/>
    <n v="92.541865671641801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.014"/>
    <n v="76.05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"/>
    <n v="52.631578947368418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.3792666666666666"/>
    <n v="98.990430622009569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.2088000000000001"/>
    <n v="79.526315789473685"/>
    <x v="3"/>
    <x v="3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.0736666666666668"/>
    <n v="134.20833333333334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.0033333333333334"/>
    <n v="37.625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.0152222222222222"/>
    <n v="51.044692737430168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.0007692307692309"/>
    <n v="50.03846153846154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.1696666666666666"/>
    <n v="133.93129770992365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.01875"/>
    <n v="58.214285714285715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.0212366666666666"/>
    <n v="88.037643678160919"/>
    <x v="3"/>
    <x v="33"/>
  </r>
  <r>
    <n v="1855"/>
    <s v="Motion Device Debut EP"/>
    <s v="11 year old Sara &amp; Motion Device want rock &amp; metal fans all over the world to unite and join the ROCK REVOLUTION!!!"/>
    <n v="8750"/>
    <n v="13480.16"/>
    <x v="3"/>
    <x v="2"/>
    <s v="CAD"/>
    <n v="1389012940"/>
    <n v="1385124940"/>
    <b v="0"/>
    <n v="191"/>
    <b v="1"/>
    <s v="music/rock"/>
    <n v="1.5405897142857143"/>
    <n v="70.576753926701571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.0125"/>
    <n v="53.289473684210527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"/>
    <n v="136.36363636363637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.0874800874800874"/>
    <n v="40.547315436241611"/>
    <x v="3"/>
    <x v="33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.3183333333333334"/>
    <n v="70.625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.3346666666666667"/>
    <n v="52.684210526315788"/>
    <x v="3"/>
    <x v="33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.726845"/>
    <n v="49.338428571428572"/>
    <x v="3"/>
    <x v="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.008955223880597"/>
    <n v="41.728395061728392"/>
    <x v="3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.0480480480480481"/>
    <n v="32.71875"/>
    <x v="3"/>
    <x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.351"/>
    <n v="51.96153846153846"/>
    <x v="3"/>
    <x v="15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.1632786885245903"/>
    <n v="50.685714285714283"/>
    <x v="3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.0208333333333333"/>
    <n v="42.241379310344826"/>
    <x v="3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14"/>
    <s v="EUR"/>
    <n v="1449178200"/>
    <n v="1447614732"/>
    <b v="0"/>
    <n v="8"/>
    <b v="1"/>
    <s v="music/indie rock"/>
    <n v="1.1116666666666666"/>
    <n v="416.875"/>
    <x v="3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.6608000000000001"/>
    <n v="46.651685393258425"/>
    <x v="3"/>
    <x v="15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.0660000000000001"/>
    <n v="48.454545454545453"/>
    <x v="3"/>
    <x v="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.4458441666666668"/>
    <n v="70.5289837398374"/>
    <x v="3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.0555000000000001"/>
    <n v="87.958333333333329"/>
    <x v="3"/>
    <x v="15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.3660000000000001"/>
    <n v="26.26923076923077"/>
    <x v="3"/>
    <x v="15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.04"/>
    <n v="57.777777777777779"/>
    <x v="3"/>
    <x v="15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.145"/>
    <n v="57.25"/>
    <x v="3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.0171957671957672"/>
    <n v="196.34042553191489"/>
    <x v="3"/>
    <x v="15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.2394678492239468"/>
    <n v="43"/>
    <x v="3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.0245669291338582"/>
    <n v="35.551912568306008"/>
    <x v="3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.4450000000000001"/>
    <n v="68.80952380952381"/>
    <x v="3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.3333333333333333"/>
    <n v="28.571428571428573"/>
    <x v="3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.0936440000000001"/>
    <n v="50.631666666666668"/>
    <x v="3"/>
    <x v="15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.3680000000000001"/>
    <n v="54"/>
    <x v="3"/>
    <x v="15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.1555"/>
    <n v="36.109375"/>
    <x v="3"/>
    <x v="15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.4079999999999999"/>
    <n v="23.153846153846153"/>
    <x v="3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.1439999999999999"/>
    <n v="104"/>
    <x v="3"/>
    <x v="15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.1033333333333333"/>
    <n v="31.826923076923077"/>
    <x v="3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.9537933333333333"/>
    <n v="27.3896261682243"/>
    <x v="3"/>
    <x v="15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.0333333333333334"/>
    <n v="56.363636363636367"/>
    <x v="3"/>
    <x v="15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.031372549019608"/>
    <n v="77.352941176470594"/>
    <x v="3"/>
    <x v="15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.003125"/>
    <n v="42.8"/>
    <x v="3"/>
    <x v="15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.27"/>
    <n v="48.846153846153847"/>
    <x v="3"/>
    <x v="15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.20601"/>
    <n v="48.240400000000001"/>
    <x v="3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.0699047619047619"/>
    <n v="70.212500000000006"/>
    <x v="3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.7243333333333333"/>
    <n v="94.054545454545448"/>
    <x v="3"/>
    <x v="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.2362"/>
    <n v="80.272727272727266"/>
    <x v="3"/>
    <x v="15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.0840000000000001"/>
    <n v="54.2"/>
    <x v="3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.1652013333333333"/>
    <n v="60.26903448275862"/>
    <x v="3"/>
    <x v="1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.8724499999999999"/>
    <n v="38.740344827586206"/>
    <x v="3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.1593333333333333"/>
    <n v="152.54385964912279"/>
    <x v="3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.107"/>
    <n v="115.3125"/>
    <x v="3"/>
    <x v="15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.7092307692307693"/>
    <n v="35.838709677419352"/>
    <x v="3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.2611835600000001"/>
    <n v="64.570118779438872"/>
    <x v="1"/>
    <x v="3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.3844033333333334"/>
    <n v="87.436000000000007"/>
    <x v="1"/>
    <x v="38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.052499999999998"/>
    <n v="68.815577078288939"/>
    <x v="1"/>
    <x v="3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.8805550000000002"/>
    <n v="176.200223588597"/>
    <x v="1"/>
    <x v="38"/>
  </r>
  <r>
    <n v="1945"/>
    <s v="Oval - The First Digital HandPan"/>
    <s v="A new electronic musical instrument which allows you to play, learn and perform music using any sound you can imagine."/>
    <n v="100000"/>
    <n v="348018"/>
    <x v="3"/>
    <x v="14"/>
    <s v="EUR"/>
    <n v="1436680958"/>
    <n v="1433224958"/>
    <b v="1"/>
    <n v="680"/>
    <b v="1"/>
    <s v="technology/hardware"/>
    <n v="3.4801799999999998"/>
    <n v="511.79117647058825"/>
    <x v="1"/>
    <x v="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.4974666666666667"/>
    <n v="160.44285714285715"/>
    <x v="1"/>
    <x v="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.0063375000000001"/>
    <n v="35.003043478260871"/>
    <x v="1"/>
    <x v="38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.0021100000000001"/>
    <n v="188.50671378091872"/>
    <x v="1"/>
    <x v="38"/>
  </r>
  <r>
    <n v="1949"/>
    <s v="Shake Your Power"/>
    <s v="#ShakeYourPower brings clean energy to places in the world without electricity through the power of music."/>
    <n v="50000"/>
    <n v="53001.3"/>
    <x v="3"/>
    <x v="3"/>
    <s v="GBP"/>
    <n v="1404986951"/>
    <n v="1402394951"/>
    <b v="1"/>
    <n v="943"/>
    <b v="1"/>
    <s v="technology/hardware"/>
    <n v="1.0600260000000001"/>
    <n v="56.204984093319197"/>
    <x v="1"/>
    <x v="3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.0051866666666669"/>
    <n v="51.3054157782516"/>
    <x v="1"/>
    <x v="3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.1244399999999999"/>
    <n v="127.36450839328538"/>
    <x v="1"/>
    <x v="38"/>
  </r>
  <r>
    <n v="1952"/>
    <s v="Nix Color Sensor"/>
    <s v="Nix is a breakthrough smartphone accessory. Just scan an object and instantly view the color on your iPhone, Android, PC, or Mac."/>
    <n v="35000"/>
    <n v="69465.33"/>
    <x v="3"/>
    <x v="2"/>
    <s v="CAD"/>
    <n v="1381934015"/>
    <n v="1378737215"/>
    <b v="1"/>
    <n v="682"/>
    <b v="1"/>
    <s v="technology/hardware"/>
    <n v="1.9847237142857144"/>
    <n v="101.85532258064516"/>
    <x v="1"/>
    <x v="38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.2594666666666665"/>
    <n v="230.55782312925169"/>
    <x v="1"/>
    <x v="38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.9894800000000004"/>
    <n v="842.10602409638557"/>
    <x v="1"/>
    <x v="3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.9859528571428569"/>
    <n v="577.27593103448271"/>
    <x v="1"/>
    <x v="3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.9403333333333332"/>
    <n v="483.34246575342468"/>
    <x v="1"/>
    <x v="38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.6750470000000002"/>
    <n v="76.138500000000008"/>
    <x v="1"/>
    <x v="3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.355717142857143"/>
    <n v="74.107684365781708"/>
    <x v="1"/>
    <x v="3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.5673440000000001"/>
    <n v="36.965660377358489"/>
    <x v="1"/>
    <x v="38"/>
  </r>
  <r>
    <n v="1960"/>
    <s v="TREKKAYAK"/>
    <s v="Trekkayak is an ultralight, durable and inflatable boat to be carried in your backpack to cross a lake or paddle down a river."/>
    <n v="70000"/>
    <n v="82532"/>
    <x v="3"/>
    <x v="10"/>
    <s v="SEK"/>
    <n v="1419151341"/>
    <n v="1416559341"/>
    <b v="1"/>
    <n v="33"/>
    <b v="1"/>
    <s v="technology/hardware"/>
    <n v="1.1790285714285715"/>
    <n v="2500.969696969697"/>
    <x v="1"/>
    <x v="38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.053811999999999"/>
    <n v="67.690214329454989"/>
    <x v="1"/>
    <x v="3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.9292499999999999"/>
    <n v="63.04738562091503"/>
    <x v="1"/>
    <x v="38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3"/>
    <s v="GBP"/>
    <n v="1410862734"/>
    <n v="1407838734"/>
    <b v="1"/>
    <n v="205"/>
    <b v="1"/>
    <s v="technology/hardware"/>
    <n v="1.268842105263158"/>
    <n v="117.6"/>
    <x v="1"/>
    <x v="3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8"/>
    <s v="EUR"/>
    <n v="1461306772"/>
    <n v="1458714772"/>
    <b v="1"/>
    <n v="1281"/>
    <b v="1"/>
    <s v="technology/hardware"/>
    <n v="2.5957748878923765"/>
    <n v="180.75185011709601"/>
    <x v="1"/>
    <x v="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.6227999999999998"/>
    <n v="127.32038834951456"/>
    <x v="1"/>
    <x v="3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.0674309000000002"/>
    <n v="136.6444745538665"/>
    <x v="1"/>
    <x v="3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.7012999999999998"/>
    <n v="182.78024691358024"/>
    <x v="1"/>
    <x v="38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.8496600000000001"/>
    <n v="279.37843137254902"/>
    <x v="1"/>
    <x v="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3"/>
    <s v="GBP"/>
    <n v="1470423668"/>
    <n v="1467831668"/>
    <b v="1"/>
    <n v="1887"/>
    <b v="1"/>
    <s v="technology/hardware"/>
    <n v="5.7907999999999999"/>
    <n v="61.375728669846318"/>
    <x v="1"/>
    <x v="38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.318"/>
    <n v="80.727532097004286"/>
    <x v="1"/>
    <x v="3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.6302771750000002"/>
    <n v="272.35590732591254"/>
    <x v="1"/>
    <x v="3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.7447999999999997"/>
    <n v="70.848739495798313"/>
    <x v="1"/>
    <x v="3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.5683081313131315"/>
    <n v="247.94003412969283"/>
    <x v="1"/>
    <x v="3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3"/>
    <s v="GBP"/>
    <n v="1376899269"/>
    <n v="1371715269"/>
    <b v="1"/>
    <n v="402"/>
    <b v="1"/>
    <s v="technology/hardware"/>
    <n v="3.7549600000000001"/>
    <n v="186.81393034825871"/>
    <x v="1"/>
    <x v="38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.0870837499999997"/>
    <n v="131.98948616600788"/>
    <x v="1"/>
    <x v="38"/>
  </r>
  <r>
    <n v="1976"/>
    <s v="Pi Lite white - Bright white LED display for Raspberry Pi"/>
    <s v="Can you help us make an ultra bright white one a reality?"/>
    <n v="4000"/>
    <n v="13864"/>
    <x v="3"/>
    <x v="3"/>
    <s v="GBP"/>
    <n v="1373751325"/>
    <n v="1371159325"/>
    <b v="1"/>
    <n v="473"/>
    <b v="1"/>
    <s v="technology/hardware"/>
    <n v="3.4660000000000002"/>
    <n v="29.310782241014799"/>
    <x v="1"/>
    <x v="38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.0232999999999999"/>
    <n v="245.02436053593178"/>
    <x v="1"/>
    <x v="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.2684514"/>
    <n v="1323.2540463917526"/>
    <x v="1"/>
    <x v="38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.14901155"/>
    <n v="282.65966789667897"/>
    <x v="1"/>
    <x v="38"/>
  </r>
  <r>
    <n v="1980"/>
    <s v="YOUMO - Your Smart Modular Power Strip"/>
    <s v="Multi-power charging that is smarter, stylish and designed for you."/>
    <n v="50000"/>
    <n v="177412.01"/>
    <x v="3"/>
    <x v="11"/>
    <s v="EUR"/>
    <n v="1459684862"/>
    <n v="1456232462"/>
    <b v="1"/>
    <n v="1945"/>
    <b v="1"/>
    <s v="technology/hardware"/>
    <n v="3.5482402000000004"/>
    <n v="91.214401028277635"/>
    <x v="1"/>
    <x v="38"/>
  </r>
  <r>
    <n v="2001"/>
    <s v="Nuimo: Seamless Smart Home Interface"/>
    <s v="Nuimo is a universal controller for the internet of things. Control your music, lights, locks and more."/>
    <n v="55000"/>
    <n v="210171"/>
    <x v="3"/>
    <x v="11"/>
    <s v="EUR"/>
    <n v="1434139200"/>
    <n v="1431406916"/>
    <b v="1"/>
    <n v="1637"/>
    <b v="1"/>
    <s v="technology/hardware"/>
    <n v="3.8212909090909091"/>
    <n v="128.38790470372632"/>
    <x v="1"/>
    <x v="3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.1679422000000002"/>
    <n v="78.834261818181815"/>
    <x v="1"/>
    <x v="38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.12"/>
    <n v="91.764705882352942"/>
    <x v="1"/>
    <x v="3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.3442048"/>
    <n v="331.10237288135596"/>
    <x v="1"/>
    <x v="38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.236801"/>
    <n v="194.26193717277485"/>
    <x v="1"/>
    <x v="3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.4784000000000002"/>
    <n v="408.97689768976898"/>
    <x v="1"/>
    <x v="3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.157092"/>
    <n v="84.459270072992695"/>
    <x v="1"/>
    <x v="3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.1707484768810599"/>
    <n v="44.853658536585364"/>
    <x v="1"/>
    <x v="3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11"/>
    <s v="EUR"/>
    <n v="1479890743"/>
    <n v="1476776743"/>
    <b v="1"/>
    <n v="398"/>
    <b v="1"/>
    <s v="technology/hardware"/>
    <n v="3.05158"/>
    <n v="383.3643216080402"/>
    <x v="1"/>
    <x v="38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.2005299999999997"/>
    <n v="55.276856649395505"/>
    <x v="1"/>
    <x v="3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7"/>
    <s v="EUR"/>
    <n v="1452553200"/>
    <n v="1449650173"/>
    <b v="1"/>
    <n v="971"/>
    <b v="1"/>
    <s v="technology/hardware"/>
    <n v="8.1956399999999991"/>
    <n v="422.02059732234807"/>
    <x v="1"/>
    <x v="3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.3490000000000002"/>
    <n v="64.180327868852459"/>
    <x v="1"/>
    <x v="38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.9491375"/>
    <n v="173.57781674704077"/>
    <x v="1"/>
    <x v="3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.137822333333332"/>
    <n v="88.601680840609291"/>
    <x v="1"/>
    <x v="38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.1300013888888889"/>
    <n v="50.222283950617282"/>
    <x v="1"/>
    <x v="3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.2154220000000002"/>
    <n v="192.38876826722338"/>
    <x v="1"/>
    <x v="3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.2510239999999999"/>
    <n v="73.416901408450698"/>
    <x v="1"/>
    <x v="38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5"/>
    <s v="EUR"/>
    <n v="1439455609"/>
    <n v="1436863609"/>
    <b v="1"/>
    <n v="450"/>
    <b v="1"/>
    <s v="technology/hardware"/>
    <n v="1.0224343076923077"/>
    <n v="147.68495555555555"/>
    <x v="1"/>
    <x v="3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.8490975000000001"/>
    <n v="108.96848314606741"/>
    <x v="1"/>
    <x v="3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.9233333333333333"/>
    <n v="23.647540983606557"/>
    <x v="1"/>
    <x v="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.8109999999999999"/>
    <n v="147.94736842105263"/>
    <x v="1"/>
    <x v="3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.2513700000000001"/>
    <n v="385.03692307692307"/>
    <x v="1"/>
    <x v="3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.61459"/>
    <n v="457.39093484419266"/>
    <x v="1"/>
    <x v="3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.8535000000000004"/>
    <n v="222.99047619047619"/>
    <x v="1"/>
    <x v="38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11"/>
    <s v="EUR"/>
    <n v="1433996746"/>
    <n v="1431404746"/>
    <b v="1"/>
    <n v="729"/>
    <b v="1"/>
    <s v="technology/hardware"/>
    <n v="2.0114999999999998"/>
    <n v="220.74074074074073"/>
    <x v="1"/>
    <x v="38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.3348307999999998"/>
    <n v="73.503898678414089"/>
    <x v="1"/>
    <x v="3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.2024900000000001"/>
    <n v="223.09647495361781"/>
    <x v="1"/>
    <x v="38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.2616666666666667"/>
    <n v="47.911392405063289"/>
    <x v="1"/>
    <x v="38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.6120000000000001"/>
    <n v="96.063829787234042"/>
    <x v="1"/>
    <x v="3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3"/>
    <s v="GBP"/>
    <n v="1354233296"/>
    <n v="1351641296"/>
    <b v="1"/>
    <n v="625"/>
    <b v="1"/>
    <s v="technology/hardware"/>
    <n v="2.26239013671875"/>
    <n v="118.6144"/>
    <x v="1"/>
    <x v="38"/>
  </r>
  <r>
    <n v="2031"/>
    <s v="Linkio: the $100 Smart Home Devices Solution"/>
    <s v="With Linkio you can use your smartphone to control every electronic you own- for only $100!"/>
    <n v="50000"/>
    <n v="60175"/>
    <x v="3"/>
    <x v="6"/>
    <s v="EUR"/>
    <n v="1420765200"/>
    <n v="1417506853"/>
    <b v="1"/>
    <n v="508"/>
    <b v="1"/>
    <s v="technology/hardware"/>
    <n v="1.2035"/>
    <n v="118.45472440944881"/>
    <x v="1"/>
    <x v="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.0418799999999999"/>
    <n v="143.21468926553672"/>
    <x v="1"/>
    <x v="38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.7867599999999999"/>
    <n v="282.71518987341773"/>
    <x v="1"/>
    <x v="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.868199871794872"/>
    <n v="593.93620078740162"/>
    <x v="1"/>
    <x v="38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.1103642500000004"/>
    <n v="262.15704968944101"/>
    <x v="1"/>
    <x v="38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.3166833333333334"/>
    <n v="46.580778301886795"/>
    <x v="1"/>
    <x v="38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.0047639999999998"/>
    <n v="70.041118881118877"/>
    <x v="1"/>
    <x v="38"/>
  </r>
  <r>
    <n v="2038"/>
    <s v="OWL Programmable Effects Pedal"/>
    <s v="The OWL is an open source, open hardware, reprogrammable effects pedal designed for musicians, coders, and hackers."/>
    <n v="8000"/>
    <n v="33641"/>
    <x v="3"/>
    <x v="3"/>
    <s v="GBP"/>
    <n v="1372701600"/>
    <n v="1369895421"/>
    <b v="1"/>
    <n v="204"/>
    <b v="1"/>
    <s v="technology/hardware"/>
    <n v="4.2051249999999998"/>
    <n v="164.90686274509804"/>
    <x v="1"/>
    <x v="3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.362168"/>
    <n v="449.26385224274406"/>
    <x v="1"/>
    <x v="38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.4817133333333334"/>
    <n v="27.472841328413285"/>
    <x v="1"/>
    <x v="3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.8186315789473684"/>
    <n v="143.97499999999999"/>
    <x v="1"/>
    <x v="3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.2353000000000001"/>
    <n v="88.23571428571428"/>
    <x v="1"/>
    <x v="3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.0620938628158845"/>
    <n v="36.326424870466319"/>
    <x v="1"/>
    <x v="38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.0821333333333334"/>
    <n v="90.177777777777777"/>
    <x v="1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.1918387755102042"/>
    <n v="152.62361216730039"/>
    <x v="1"/>
    <x v="3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.2110000000000001"/>
    <n v="55.806451612903224"/>
    <x v="1"/>
    <x v="3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5"/>
    <s v="AUD"/>
    <n v="1429228800"/>
    <n v="1426714870"/>
    <b v="0"/>
    <n v="443"/>
    <b v="1"/>
    <s v="technology/hardware"/>
    <n v="1.0299897959183673"/>
    <n v="227.85327313769753"/>
    <x v="1"/>
    <x v="3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.4833229411764706"/>
    <n v="91.82989803350327"/>
    <x v="1"/>
    <x v="38"/>
  </r>
  <r>
    <n v="2049"/>
    <s v="LOCK8 - the World's First Smart Bike Lock"/>
    <s v="Keyless. Alarm secured. GPS tracking."/>
    <n v="50000"/>
    <n v="60095.35"/>
    <x v="3"/>
    <x v="3"/>
    <s v="GBP"/>
    <n v="1386025140"/>
    <n v="1382963963"/>
    <b v="0"/>
    <n v="742"/>
    <b v="1"/>
    <s v="technology/hardware"/>
    <n v="1.2019070000000001"/>
    <n v="80.991037735849048"/>
    <x v="1"/>
    <x v="3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.7327000000000004"/>
    <n v="278.39411764705881"/>
    <x v="1"/>
    <x v="3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.303625"/>
    <n v="43.095041322314053"/>
    <x v="1"/>
    <x v="3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.5304799999999998"/>
    <n v="326.29205175600737"/>
    <x v="1"/>
    <x v="3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.0102"/>
    <n v="41.743801652892564"/>
    <x v="1"/>
    <x v="3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3"/>
    <s v="GBP"/>
    <n v="1399033810"/>
    <n v="1396441810"/>
    <b v="0"/>
    <n v="621"/>
    <b v="1"/>
    <s v="technology/hardware"/>
    <n v="1.1359142857142857"/>
    <n v="64.020933977455712"/>
    <x v="1"/>
    <x v="38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.6741666666666666"/>
    <n v="99.455445544554451"/>
    <x v="1"/>
    <x v="3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.5345200000000001"/>
    <n v="138.49458483754512"/>
    <x v="1"/>
    <x v="3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3"/>
    <s v="GBP"/>
    <n v="1456487532"/>
    <n v="1453895532"/>
    <b v="0"/>
    <n v="666"/>
    <b v="1"/>
    <s v="technology/hardware"/>
    <n v="2.022322"/>
    <n v="45.547792792792798"/>
    <x v="1"/>
    <x v="38"/>
  </r>
  <r>
    <n v="2058"/>
    <s v="Raspberry Pi Debug Clip"/>
    <s v="Making using the serial terminal on the Raspberry Pi as easy as Pi!"/>
    <n v="2560"/>
    <n v="4308"/>
    <x v="3"/>
    <x v="3"/>
    <s v="GBP"/>
    <n v="1425326400"/>
    <n v="1421916830"/>
    <b v="0"/>
    <n v="410"/>
    <b v="1"/>
    <s v="technology/hardware"/>
    <n v="1.6828125"/>
    <n v="10.507317073170732"/>
    <x v="1"/>
    <x v="3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.4345666666666668"/>
    <n v="114.76533333333333"/>
    <x v="1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.964"/>
    <n v="35.997067448680355"/>
    <x v="1"/>
    <x v="3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.0791999999999999"/>
    <n v="154.17142857142858"/>
    <x v="1"/>
    <x v="38"/>
  </r>
  <r>
    <n v="2062"/>
    <s v="Rho Board"/>
    <s v="4K HEVC Android TV Media Player with optional DIY electronics, ideal for app development, home control, software developement, learning"/>
    <n v="100000"/>
    <n v="114977"/>
    <x v="3"/>
    <x v="4"/>
    <s v="DKK"/>
    <n v="1458807098"/>
    <n v="1456218698"/>
    <b v="0"/>
    <n v="203"/>
    <b v="1"/>
    <s v="technology/hardware"/>
    <n v="1.14977"/>
    <n v="566.38916256157631"/>
    <x v="1"/>
    <x v="38"/>
  </r>
  <r>
    <n v="2063"/>
    <s v="Up to 4 axis Beaglebone black based CNC control"/>
    <s v="Build a professional grade Linux CNC control with Beaglebone black and our CNC cape."/>
    <n v="4000"/>
    <n v="5922"/>
    <x v="3"/>
    <x v="11"/>
    <s v="EUR"/>
    <n v="1463333701"/>
    <n v="1460482501"/>
    <b v="0"/>
    <n v="49"/>
    <b v="1"/>
    <s v="technology/hardware"/>
    <n v="1.4804999999999999"/>
    <n v="120.85714285714286"/>
    <x v="1"/>
    <x v="3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.9116676082790633"/>
    <n v="86.163845492085343"/>
    <x v="1"/>
    <x v="3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3"/>
    <s v="GBP"/>
    <n v="1387958429"/>
    <n v="1385366429"/>
    <b v="0"/>
    <n v="1556"/>
    <b v="1"/>
    <s v="technology/hardware"/>
    <n v="1.99215125"/>
    <n v="51.212114395886893"/>
    <x v="1"/>
    <x v="3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.1859999999999999"/>
    <n v="67.261538461538464"/>
    <x v="1"/>
    <x v="38"/>
  </r>
  <r>
    <n v="2067"/>
    <s v="Luminite (LED lighting)"/>
    <s v="The next generation of premium quality LED lighting. Extreme power efficiency in a small package."/>
    <n v="495"/>
    <n v="628"/>
    <x v="3"/>
    <x v="3"/>
    <s v="GBP"/>
    <n v="1432499376"/>
    <n v="1429648176"/>
    <b v="0"/>
    <n v="10"/>
    <b v="1"/>
    <s v="technology/hardware"/>
    <n v="1.2686868686868686"/>
    <n v="62.8"/>
    <x v="1"/>
    <x v="3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.0522388"/>
    <n v="346.13118421052633"/>
    <x v="1"/>
    <x v="3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.2840666000000001"/>
    <n v="244.11912547528519"/>
    <x v="1"/>
    <x v="3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11"/>
    <s v="EUR"/>
    <n v="1467128723"/>
    <n v="1464536723"/>
    <b v="0"/>
    <n v="1530"/>
    <b v="1"/>
    <s v="technology/hardware"/>
    <n v="3.1732719999999999"/>
    <n v="259.25424836601309"/>
    <x v="1"/>
    <x v="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.8073000000000001"/>
    <n v="201.96402877697841"/>
    <x v="1"/>
    <x v="3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.1073146853146854"/>
    <n v="226.20857142857142"/>
    <x v="1"/>
    <x v="3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.5260429999999998"/>
    <n v="324.69"/>
    <x v="1"/>
    <x v="38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.0249999999999999"/>
    <n v="205"/>
    <x v="1"/>
    <x v="38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.783738373837384"/>
    <n v="20.465926829268295"/>
    <x v="1"/>
    <x v="38"/>
  </r>
  <r>
    <n v="2076"/>
    <s v="Earin - The Worlds Smallest Wireless Earbuds"/>
    <s v="Wireless earbuds filled with sound, yet so small they are almost invisible!"/>
    <n v="179000"/>
    <n v="972594.99"/>
    <x v="3"/>
    <x v="3"/>
    <s v="GBP"/>
    <n v="1406149689"/>
    <n v="1402693689"/>
    <b v="0"/>
    <n v="8359"/>
    <b v="1"/>
    <s v="technology/hardware"/>
    <n v="5.4334915642458101"/>
    <n v="116.35303146309367"/>
    <x v="1"/>
    <x v="38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.1550800000000001"/>
    <n v="307.20212765957444"/>
    <x v="1"/>
    <x v="38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14"/>
    <s v="EUR"/>
    <n v="1482085857"/>
    <n v="1479493857"/>
    <b v="0"/>
    <n v="48"/>
    <b v="1"/>
    <s v="technology/hardware"/>
    <n v="1.3120499999999999"/>
    <n v="546.6875"/>
    <x v="1"/>
    <x v="3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3"/>
    <s v="GBP"/>
    <n v="1435258800"/>
    <n v="1432659793"/>
    <b v="0"/>
    <n v="607"/>
    <b v="1"/>
    <s v="technology/hardware"/>
    <n v="2.8816999999999999"/>
    <n v="47.474464579901152"/>
    <x v="1"/>
    <x v="3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.0780000000000003"/>
    <n v="101.56"/>
    <x v="1"/>
    <x v="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.1457142857142857"/>
    <n v="72.909090909090907"/>
    <x v="3"/>
    <x v="15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.1073333333333333"/>
    <n v="43.710526315789473"/>
    <x v="3"/>
    <x v="15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.1333333333333333"/>
    <n v="34"/>
    <x v="3"/>
    <x v="15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.0833333333333333"/>
    <n v="70.652173913043484"/>
    <x v="3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.2353333333333334"/>
    <n v="89.301204819277103"/>
    <x v="3"/>
    <x v="15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.0069999999999999"/>
    <n v="115.08571428571429"/>
    <x v="3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.0353333333333334"/>
    <n v="62.12"/>
    <x v="3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.1551066666666667"/>
    <n v="46.204266666666669"/>
    <x v="3"/>
    <x v="15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.2040040000000001"/>
    <n v="48.54854838709678"/>
    <x v="3"/>
    <x v="15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.1504037499999999"/>
    <n v="57.520187499999999"/>
    <x v="3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.2046777777777777"/>
    <n v="88.147154471544724"/>
    <x v="3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.0128333333333333"/>
    <n v="110.49090909090908"/>
    <x v="3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.0246666666666666"/>
    <n v="66.826086956521735"/>
    <x v="3"/>
    <x v="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.2054285714285715"/>
    <n v="58.597222222222221"/>
    <x v="3"/>
    <x v="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"/>
    <n v="113.63636363636364"/>
    <x v="3"/>
    <x v="15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.0166666666666666"/>
    <n v="43.571428571428569"/>
    <x v="3"/>
    <x v="15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"/>
    <n v="78.94736842105263"/>
    <x v="3"/>
    <x v="15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.0033333333333334"/>
    <n v="188.125"/>
    <x v="3"/>
    <x v="15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.3236666666666668"/>
    <n v="63.031746031746032"/>
    <x v="3"/>
    <x v="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.3666666666666667"/>
    <n v="30.37037037037037"/>
    <x v="3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.1325000000000001"/>
    <n v="51.477272727272727"/>
    <x v="3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.36"/>
    <n v="35.789473684210527"/>
    <x v="3"/>
    <x v="15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.4612318374694613"/>
    <n v="98.817391304347822"/>
    <x v="3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.2949999999999999"/>
    <n v="28"/>
    <x v="3"/>
    <x v="15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.54"/>
    <n v="51.313131313131315"/>
    <x v="3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.0704545454545455"/>
    <n v="53.522727272727273"/>
    <x v="3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.0773299999999999"/>
    <n v="37.149310344827583"/>
    <x v="3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.0731250000000001"/>
    <n v="89.895287958115176"/>
    <x v="3"/>
    <x v="15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.06525"/>
    <n v="106.52500000000001"/>
    <x v="3"/>
    <x v="15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.0035000000000001"/>
    <n v="52.815789473684212"/>
    <x v="3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.0649999999999999"/>
    <n v="54.615384615384613"/>
    <x v="3"/>
    <x v="15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"/>
    <n v="27.272727272727273"/>
    <x v="3"/>
    <x v="15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.0485714285714285"/>
    <n v="68.598130841121488"/>
    <x v="3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.0469999999999999"/>
    <n v="35.612244897959187"/>
    <x v="3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.2566666666666668"/>
    <n v="94.027777777777771"/>
    <x v="3"/>
    <x v="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.0090416666666666"/>
    <n v="526.45652173913038"/>
    <x v="3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.4775"/>
    <n v="50.657142857142858"/>
    <x v="3"/>
    <x v="15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.3461099999999999"/>
    <n v="79.182941176470578"/>
    <x v="3"/>
    <x v="15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.0075000000000001"/>
    <n v="91.590909090909093"/>
    <x v="3"/>
    <x v="15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.00880375"/>
    <n v="116.96275362318841"/>
    <x v="3"/>
    <x v="15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.1575"/>
    <n v="35.615384615384613"/>
    <x v="3"/>
    <x v="33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.1226666666666667"/>
    <n v="87.103448275862064"/>
    <x v="3"/>
    <x v="33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.3220000000000001"/>
    <n v="75.11363636363636"/>
    <x v="3"/>
    <x v="33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.0263636363636364"/>
    <n v="68.01204819277109"/>
    <x v="3"/>
    <x v="3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7"/>
    <s v="EUR"/>
    <n v="1460127635"/>
    <n v="1457539235"/>
    <b v="0"/>
    <n v="117"/>
    <b v="1"/>
    <s v="music/rock"/>
    <n v="1.3864000000000001"/>
    <n v="29.623931623931625"/>
    <x v="3"/>
    <x v="3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.466"/>
    <n v="91.625"/>
    <x v="3"/>
    <x v="33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.2"/>
    <n v="22.5"/>
    <x v="3"/>
    <x v="33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.215816111111111"/>
    <n v="64.366735294117646"/>
    <x v="3"/>
    <x v="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"/>
    <n v="21.857142857142858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.8085714285714285"/>
    <n v="33.315789473684212"/>
    <x v="3"/>
    <x v="33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.0607500000000001"/>
    <n v="90.276595744680847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"/>
    <n v="76.92307692307692"/>
    <x v="3"/>
    <x v="3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.2692857142857144"/>
    <n v="59.233333333333334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3"/>
    <s v="GBP"/>
    <n v="1462453307"/>
    <n v="1459861307"/>
    <b v="0"/>
    <n v="63"/>
    <b v="1"/>
    <s v="music/rock"/>
    <n v="1.0297499999999999"/>
    <n v="65.38095238095238"/>
    <x v="3"/>
    <x v="3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.5"/>
    <n v="67.307692307692307"/>
    <x v="3"/>
    <x v="33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.2602"/>
    <n v="88.74647887323944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.0012000000000001"/>
    <n v="65.868421052631575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.3864000000000001"/>
    <n v="40.349243306169967"/>
    <x v="3"/>
    <x v="33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.6140000000000001"/>
    <n v="76.857142857142861"/>
    <x v="3"/>
    <x v="33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.071842"/>
    <n v="68.707820512820518"/>
    <x v="3"/>
    <x v="3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.5309999999999999"/>
    <n v="57.773584905660378"/>
    <x v="7"/>
    <x v="39"/>
  </r>
  <r>
    <n v="2182"/>
    <s v="Broken World - A Post-Apocalypse Tabletop RPG"/>
    <s v="An incredibly comprehensive tabletop rpg book for the post apocalypse, inspired by Dungeon World."/>
    <n v="3000"/>
    <n v="15725"/>
    <x v="3"/>
    <x v="2"/>
    <s v="CAD"/>
    <n v="1412285825"/>
    <n v="1409261825"/>
    <b v="0"/>
    <n v="356"/>
    <b v="1"/>
    <s v="games/tabletop games"/>
    <n v="5.2416666666666663"/>
    <n v="44.171348314606739"/>
    <x v="7"/>
    <x v="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.8927777777777779"/>
    <n v="31.566308243727597"/>
    <x v="7"/>
    <x v="39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.8473999999999999"/>
    <n v="107.04511278195488"/>
    <x v="7"/>
    <x v="39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3"/>
    <s v="GBP"/>
    <n v="1364286239"/>
    <n v="1360830239"/>
    <b v="0"/>
    <n v="623"/>
    <b v="1"/>
    <s v="games/tabletop games"/>
    <n v="18.569700000000001"/>
    <n v="149.03451043338683"/>
    <x v="7"/>
    <x v="39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.0967499999999999"/>
    <n v="55.956632653061227"/>
    <x v="7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.146425000000001"/>
    <n v="56.970381807973048"/>
    <x v="7"/>
    <x v="3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5"/>
    <s v="AUD"/>
    <n v="1477414800"/>
    <n v="1474380241"/>
    <b v="0"/>
    <n v="514"/>
    <b v="1"/>
    <s v="games/tabletop games"/>
    <n v="4.1217692027666546"/>
    <n v="44.056420233463037"/>
    <x v="7"/>
    <x v="39"/>
  </r>
  <r>
    <n v="2189"/>
    <s v="Odyssey: ARGONAUTS"/>
    <s v="Help me fund the Argonauts! Sculpted by Dave Kidd, based on concept art from Roberto Cirillo, created by Fet Milner and myself!"/>
    <n v="1200"/>
    <n v="6039"/>
    <x v="3"/>
    <x v="3"/>
    <s v="GBP"/>
    <n v="1461276000"/>
    <n v="1460055300"/>
    <b v="0"/>
    <n v="88"/>
    <b v="1"/>
    <s v="games/tabletop games"/>
    <n v="5.0324999999999998"/>
    <n v="68.625"/>
    <x v="7"/>
    <x v="3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.8461052631578947"/>
    <n v="65.318435754189949"/>
    <x v="7"/>
    <x v="39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3"/>
    <s v="GBP"/>
    <n v="1487102427"/>
    <n v="1486065627"/>
    <b v="0"/>
    <n v="25"/>
    <b v="1"/>
    <s v="games/tabletop games"/>
    <n v="1.1973333333333334"/>
    <n v="35.92"/>
    <x v="7"/>
    <x v="3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3"/>
    <s v="GBP"/>
    <n v="1481842800"/>
    <n v="1479414344"/>
    <b v="0"/>
    <n v="3238"/>
    <b v="1"/>
    <s v="games/tabletop games"/>
    <n v="10.812401666666668"/>
    <n v="40.070667078443485"/>
    <x v="7"/>
    <x v="3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.5237333333333334"/>
    <n v="75.647714604236342"/>
    <x v="7"/>
    <x v="39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.3737000000000004"/>
    <n v="61.203872437357631"/>
    <x v="7"/>
    <x v="39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.2032608695652174"/>
    <n v="48.130434782608695"/>
    <x v="7"/>
    <x v="39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.1383571428571428"/>
    <n v="68.106837606837601"/>
    <x v="7"/>
    <x v="39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.5103109999999997"/>
    <n v="65.891300230946882"/>
    <x v="7"/>
    <x v="39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.3289249999999999"/>
    <n v="81.654377880184327"/>
    <x v="7"/>
    <x v="39"/>
  </r>
  <r>
    <n v="2199"/>
    <s v="Decadolo. Flip it!"/>
    <s v="A new strategic board game designed to flip out your opponent."/>
    <n v="9000"/>
    <n v="13228"/>
    <x v="3"/>
    <x v="15"/>
    <s v="EUR"/>
    <n v="1444903198"/>
    <n v="1442311198"/>
    <b v="1"/>
    <n v="251"/>
    <b v="1"/>
    <s v="games/tabletop games"/>
    <n v="1.4697777777777778"/>
    <n v="52.701195219123505"/>
    <x v="7"/>
    <x v="3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3"/>
    <s v="GBP"/>
    <n v="1436151600"/>
    <n v="1433775668"/>
    <b v="0"/>
    <n v="263"/>
    <b v="1"/>
    <s v="games/tabletop games"/>
    <n v="5.4215"/>
    <n v="41.228136882129277"/>
    <x v="7"/>
    <x v="3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3"/>
    <s v="GBP"/>
    <n v="1358367565"/>
    <n v="1357157965"/>
    <b v="0"/>
    <n v="28"/>
    <b v="1"/>
    <s v="music/electronic music"/>
    <n v="3.8271818181818182"/>
    <n v="15.035357142857142"/>
    <x v="3"/>
    <x v="35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.0418124999999998"/>
    <n v="39.066920943134534"/>
    <x v="3"/>
    <x v="35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2"/>
    <s v="CAD"/>
    <n v="1443127082"/>
    <n v="1440535082"/>
    <b v="0"/>
    <n v="50"/>
    <b v="1"/>
    <s v="music/electronic music"/>
    <n v="1.0954999999999999"/>
    <n v="43.82"/>
    <x v="3"/>
    <x v="3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.3286666666666667"/>
    <n v="27.301369863013697"/>
    <x v="3"/>
    <x v="3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.52"/>
    <n v="42.222222222222221"/>
    <x v="3"/>
    <x v="35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.0272727272727273"/>
    <n v="33.235294117647058"/>
    <x v="3"/>
    <x v="35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"/>
    <n v="285.71428571428572"/>
    <x v="3"/>
    <x v="3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.016"/>
    <n v="42.333333333333336"/>
    <x v="3"/>
    <x v="35"/>
  </r>
  <r>
    <n v="2209"/>
    <s v="NYPC's North American (+ Colombia!) Tour May 2014 - Part 2"/>
    <s v="Support us and pledge for rewards on our new bigger Tour of the US, Canada and Colombia!"/>
    <n v="500"/>
    <n v="754"/>
    <x v="3"/>
    <x v="3"/>
    <s v="GBP"/>
    <n v="1397516400"/>
    <n v="1396524644"/>
    <b v="0"/>
    <n v="15"/>
    <b v="1"/>
    <s v="music/electronic music"/>
    <n v="1.508"/>
    <n v="50.266666666666666"/>
    <x v="3"/>
    <x v="35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.11425"/>
    <n v="61.902777777777779"/>
    <x v="3"/>
    <x v="3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.956"/>
    <n v="40.75"/>
    <x v="3"/>
    <x v="3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.1438333333333333"/>
    <n v="55.796747967479675"/>
    <x v="3"/>
    <x v="3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"/>
    <n v="10"/>
    <x v="3"/>
    <x v="35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.9250166666666666"/>
    <n v="73.125416666666666"/>
    <x v="3"/>
    <x v="35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.5636363636363637"/>
    <n v="26.060606060606062"/>
    <x v="3"/>
    <x v="3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.0566666666666666"/>
    <n v="22.642857142857142"/>
    <x v="3"/>
    <x v="3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.0119047619047619"/>
    <n v="47.222222222222221"/>
    <x v="3"/>
    <x v="3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.2283299999999999"/>
    <n v="32.324473684210524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.0149999999999999"/>
    <n v="53.421052631578945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.0114285714285713"/>
    <n v="51.304347826086953"/>
    <x v="3"/>
    <x v="3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.0811999999999999"/>
    <n v="37.197247706422019"/>
    <x v="7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.6259999999999999"/>
    <n v="27.1"/>
    <x v="7"/>
    <x v="39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2"/>
    <s v="CAD"/>
    <n v="1435418568"/>
    <n v="1432826568"/>
    <b v="0"/>
    <n v="100"/>
    <b v="1"/>
    <s v="games/tabletop games"/>
    <n v="1.0580000000000001"/>
    <n v="206.31"/>
    <x v="7"/>
    <x v="3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.4315000000000002"/>
    <n v="82.145270270270274"/>
    <x v="7"/>
    <x v="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3"/>
    <s v="GBP"/>
    <n v="1411326015"/>
    <n v="1408734015"/>
    <b v="0"/>
    <n v="1204"/>
    <b v="1"/>
    <s v="games/tabletop games"/>
    <n v="9.4483338095238096"/>
    <n v="164.79651993355483"/>
    <x v="7"/>
    <x v="39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.0846283333333333"/>
    <n v="60.820280373831778"/>
    <x v="7"/>
    <x v="3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3"/>
    <s v="GBP"/>
    <n v="1384374155"/>
    <n v="1381778555"/>
    <b v="0"/>
    <n v="301"/>
    <b v="1"/>
    <s v="games/tabletop games"/>
    <n v="1.5737692307692308"/>
    <n v="67.970099667774093"/>
    <x v="7"/>
    <x v="3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11"/>
    <s v="EUR"/>
    <n v="1439707236"/>
    <n v="1437115236"/>
    <b v="0"/>
    <n v="144"/>
    <b v="1"/>
    <s v="games/tabletop games"/>
    <n v="11.744899999999999"/>
    <n v="81.561805555555551"/>
    <x v="7"/>
    <x v="3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.7104755366949576"/>
    <n v="25.42547309833024"/>
    <x v="7"/>
    <x v="3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.2595294117647058"/>
    <n v="21.497991967871485"/>
    <x v="7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.121296000000001"/>
    <n v="27.226630727762803"/>
    <x v="7"/>
    <x v="39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.9580000000000002"/>
    <n v="25.091093117408906"/>
    <x v="7"/>
    <x v="39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3"/>
    <s v="GBP"/>
    <n v="1450051200"/>
    <n v="1448269539"/>
    <b v="0"/>
    <n v="391"/>
    <b v="1"/>
    <s v="games/tabletop games"/>
    <n v="3.3203999999999998"/>
    <n v="21.230179028132991"/>
    <x v="7"/>
    <x v="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.65"/>
    <n v="41.607142857142854"/>
    <x v="7"/>
    <x v="39"/>
  </r>
  <r>
    <n v="2235"/>
    <s v="Miniature Scenery Terrain for Tabletop gaming and Wargames"/>
    <s v="An amazing set of sceneries to create unique atmospheres for your tabletop gaming."/>
    <n v="13000"/>
    <n v="19931"/>
    <x v="3"/>
    <x v="2"/>
    <s v="CAD"/>
    <n v="1427585511"/>
    <n v="1424997111"/>
    <b v="0"/>
    <n v="147"/>
    <b v="1"/>
    <s v="games/tabletop games"/>
    <n v="1.5331538461538461"/>
    <n v="135.58503401360545"/>
    <x v="7"/>
    <x v="39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.3710714285714287"/>
    <n v="22.116176470588236"/>
    <x v="7"/>
    <x v="39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.5292777777777777"/>
    <n v="64.625635808748726"/>
    <x v="7"/>
    <x v="39"/>
  </r>
  <r>
    <n v="2238"/>
    <s v="28mm Fantasy Miniature range Feral Orcs!"/>
    <s v="28mm Fantasy Miniature Range in leadfree white metal: Orcs, wolves and more."/>
    <n v="4000"/>
    <n v="5496"/>
    <x v="3"/>
    <x v="11"/>
    <s v="EUR"/>
    <n v="1489157716"/>
    <n v="1486565716"/>
    <b v="0"/>
    <n v="79"/>
    <b v="1"/>
    <s v="games/tabletop games"/>
    <n v="1.3740000000000001"/>
    <n v="69.569620253164558"/>
    <x v="7"/>
    <x v="39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.2802667999999999"/>
    <n v="75.133028169014082"/>
    <x v="7"/>
    <x v="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.7067999999999999"/>
    <n v="140.97916666666666"/>
    <x v="7"/>
    <x v="39"/>
  </r>
  <r>
    <n v="2241"/>
    <s v="Savage Worlds Zombie Squad"/>
    <s v="You are Ex- Military criminals sent on suicide missions on the edge of space. Science Fiction Tabletop RPG using Savage Worlds"/>
    <n v="1000"/>
    <n v="8064"/>
    <x v="3"/>
    <x v="3"/>
    <s v="GBP"/>
    <n v="1488484300"/>
    <n v="1485892300"/>
    <b v="0"/>
    <n v="163"/>
    <b v="1"/>
    <s v="games/tabletop games"/>
    <n v="8.0640000000000001"/>
    <n v="49.472392638036808"/>
    <x v="7"/>
    <x v="39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.600976000000001"/>
    <n v="53.865251485148519"/>
    <x v="7"/>
    <x v="3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.5"/>
    <n v="4.5712530712530715"/>
    <x v="7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.7702"/>
    <n v="65.00344827586207"/>
    <x v="7"/>
    <x v="39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.47025"/>
    <n v="53.475252525252522"/>
    <x v="7"/>
    <x v="39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3"/>
    <s v="GBP"/>
    <n v="1441393210"/>
    <n v="1438801210"/>
    <b v="0"/>
    <n v="57"/>
    <b v="1"/>
    <s v="games/tabletop games"/>
    <n v="1.0012000000000001"/>
    <n v="43.912280701754383"/>
    <x v="7"/>
    <x v="39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.0445405405405406"/>
    <n v="50.852631578947367"/>
    <x v="7"/>
    <x v="3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3"/>
    <s v="GBP"/>
    <n v="1481749278"/>
    <n v="1479157278"/>
    <b v="0"/>
    <n v="128"/>
    <b v="1"/>
    <s v="games/tabletop games"/>
    <n v="1.0721428571428571"/>
    <n v="58.6328125"/>
    <x v="7"/>
    <x v="39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.6877142857142857"/>
    <n v="32.81666666666667"/>
    <x v="7"/>
    <x v="39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.7511200000000002"/>
    <n v="426.93169877408059"/>
    <x v="7"/>
    <x v="39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.3444929411764706"/>
    <n v="23.808729166666669"/>
    <x v="7"/>
    <x v="39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14"/>
    <s v="EUR"/>
    <n v="1470469938"/>
    <n v="1469173938"/>
    <b v="0"/>
    <n v="249"/>
    <b v="1"/>
    <s v="games/tabletop games"/>
    <n v="2.722777777777778"/>
    <n v="98.413654618473899"/>
    <x v="7"/>
    <x v="3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.1268750000000001"/>
    <n v="107.32142857142857"/>
    <x v="7"/>
    <x v="39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.5979999999999999"/>
    <n v="11.67005076142132"/>
    <x v="7"/>
    <x v="39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.8665822784810127"/>
    <n v="41.782287822878232"/>
    <x v="7"/>
    <x v="39"/>
  </r>
  <r>
    <n v="2256"/>
    <s v="Bitcoin Empire"/>
    <s v="Build your crypto-currency empire and sabotage your opponents. A deck building, card game. 2-4 players. 15 minutes."/>
    <n v="480"/>
    <n v="1069"/>
    <x v="3"/>
    <x v="3"/>
    <s v="GBP"/>
    <n v="1479811846"/>
    <n v="1478602246"/>
    <b v="0"/>
    <n v="50"/>
    <b v="1"/>
    <s v="games/tabletop games"/>
    <n v="2.2270833333333333"/>
    <n v="21.38"/>
    <x v="7"/>
    <x v="3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3"/>
    <s v="GBP"/>
    <n v="1466377200"/>
    <n v="1463351329"/>
    <b v="0"/>
    <n v="169"/>
    <b v="1"/>
    <s v="games/tabletop games"/>
    <n v="6.3613999999999997"/>
    <n v="94.103550295857985"/>
    <x v="7"/>
    <x v="39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.4650000000000001"/>
    <n v="15.721951219512196"/>
    <x v="7"/>
    <x v="39"/>
  </r>
  <r>
    <n v="2259"/>
    <s v="The Second Breakfast"/>
    <s v="More Halfmen, more goats, more guns, and most of all some neat buildings and structures for the little fellas to hang out in!"/>
    <n v="1000"/>
    <n v="18671"/>
    <x v="3"/>
    <x v="3"/>
    <s v="GBP"/>
    <n v="1481224736"/>
    <n v="1480360736"/>
    <b v="0"/>
    <n v="206"/>
    <b v="1"/>
    <s v="games/tabletop games"/>
    <n v="18.670999999999999"/>
    <n v="90.635922330097088"/>
    <x v="7"/>
    <x v="39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.2692000000000001"/>
    <n v="97.297619047619051"/>
    <x v="7"/>
    <x v="3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5"/>
    <s v="AUD"/>
    <n v="1487093020"/>
    <n v="1485278620"/>
    <b v="0"/>
    <n v="210"/>
    <b v="1"/>
    <s v="games/tabletop games"/>
    <n v="7.7949999999999999"/>
    <n v="37.11904761904762"/>
    <x v="7"/>
    <x v="39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.5415151515151515"/>
    <n v="28.104972375690608"/>
    <x v="7"/>
    <x v="39"/>
  </r>
  <r>
    <n v="2263"/>
    <s v="Corvus Corax Miniatures - Outcasts"/>
    <s v="These are degenerated men who have, since birth, suffered the effect of mutation and turned into something wicked!"/>
    <n v="7500"/>
    <n v="8666"/>
    <x v="3"/>
    <x v="10"/>
    <s v="SEK"/>
    <n v="1422734313"/>
    <n v="1420919913"/>
    <b v="0"/>
    <n v="60"/>
    <b v="1"/>
    <s v="games/tabletop games"/>
    <n v="1.1554666666666666"/>
    <n v="144.43333333333334"/>
    <x v="7"/>
    <x v="3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.8003333333333333"/>
    <n v="24.274157303370785"/>
    <x v="7"/>
    <x v="3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3"/>
    <s v="GBP"/>
    <n v="1479846507"/>
    <n v="1479241707"/>
    <b v="0"/>
    <n v="17"/>
    <b v="1"/>
    <s v="games/tabletop games"/>
    <n v="2.9849999999999999"/>
    <n v="35.117647058823529"/>
    <x v="7"/>
    <x v="39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.2026666666666666"/>
    <n v="24.762886597938145"/>
    <x v="7"/>
    <x v="3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.80525"/>
    <n v="188.37871287128712"/>
    <x v="7"/>
    <x v="39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.026"/>
    <n v="148.08247422680412"/>
    <x v="7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.016400000000001"/>
    <n v="49.934589800443462"/>
    <x v="7"/>
    <x v="39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.2024800000000004"/>
    <n v="107.82155688622754"/>
    <x v="7"/>
    <x v="39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.8309000000000002"/>
    <n v="42.63403614457831"/>
    <x v="7"/>
    <x v="39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.566000000000001"/>
    <n v="14.370762711864407"/>
    <x v="7"/>
    <x v="39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2"/>
    <s v="CAD"/>
    <n v="1489320642"/>
    <n v="1487164242"/>
    <b v="0"/>
    <n v="147"/>
    <b v="1"/>
    <s v="games/tabletop games"/>
    <n v="2.2035999999999998"/>
    <n v="37.476190476190474"/>
    <x v="7"/>
    <x v="3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.196"/>
    <n v="30.202020202020201"/>
    <x v="7"/>
    <x v="39"/>
  </r>
  <r>
    <n v="2275"/>
    <s v="Samurai Dwarves (Korobokuru)"/>
    <s v="The aim of this project is to extend our existing Samurai Dwarf range from 6 to 9. The new sculpts will be done by Bob Olley."/>
    <n v="650"/>
    <n v="2650.5"/>
    <x v="3"/>
    <x v="3"/>
    <s v="GBP"/>
    <n v="1419259679"/>
    <n v="1416667679"/>
    <b v="0"/>
    <n v="79"/>
    <b v="1"/>
    <s v="games/tabletop games"/>
    <n v="4.0776923076923079"/>
    <n v="33.550632911392405"/>
    <x v="7"/>
    <x v="3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.0581826105905425"/>
    <n v="64.74666666666667"/>
    <x v="7"/>
    <x v="39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.4108235294117648"/>
    <n v="57.932367149758456"/>
    <x v="7"/>
    <x v="39"/>
  </r>
  <r>
    <n v="2278"/>
    <s v="Eternity Dice - Regular and D6 Charms Edition"/>
    <s v="Dice forged from stone one by one entirely by hand for demanding Gamers and Collectors."/>
    <n v="2000"/>
    <n v="5414"/>
    <x v="3"/>
    <x v="8"/>
    <s v="EUR"/>
    <n v="1451861940"/>
    <n v="1448902867"/>
    <b v="0"/>
    <n v="102"/>
    <b v="1"/>
    <s v="games/tabletop games"/>
    <n v="2.7069999999999999"/>
    <n v="53.078431372549019"/>
    <x v="7"/>
    <x v="39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.538"/>
    <n v="48.0625"/>
    <x v="7"/>
    <x v="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.0357653061224488"/>
    <n v="82.396874999999994"/>
    <x v="7"/>
    <x v="39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.85"/>
    <n v="50.454545454545453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.8533333333333333"/>
    <n v="115.83333333333333"/>
    <x v="3"/>
    <x v="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.0085533333333332"/>
    <n v="63.03458333333333"/>
    <x v="3"/>
    <x v="33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.0622116666666668"/>
    <n v="108.02152542372882"/>
    <x v="3"/>
    <x v="3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.2136666666666667"/>
    <n v="46.088607594936711"/>
    <x v="3"/>
    <x v="33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.0006666666666666"/>
    <n v="107.21428571428571"/>
    <x v="3"/>
    <x v="3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.1997755555555556"/>
    <n v="50.9338679245283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.0009999999999999"/>
    <n v="40.04"/>
    <x v="3"/>
    <x v="33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.0740000000000001"/>
    <n v="64.44"/>
    <x v="3"/>
    <x v="3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.0406666666666666"/>
    <n v="53.827586206896555"/>
    <x v="3"/>
    <x v="3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.728"/>
    <n v="100.46511627906976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.072505"/>
    <n v="46.630652173913049"/>
    <x v="3"/>
    <x v="33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.0823529411764705"/>
    <n v="34.074074074074076"/>
    <x v="3"/>
    <x v="3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.4608079999999999"/>
    <n v="65.214642857142863"/>
    <x v="3"/>
    <x v="3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.2524999999999999"/>
    <n v="44.205882352941174"/>
    <x v="3"/>
    <x v="33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.4907142857142857"/>
    <n v="71.965517241379317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.006"/>
    <n v="52.94736842105263"/>
    <x v="3"/>
    <x v="33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.0507333333333333"/>
    <n v="109.45138888888889"/>
    <x v="3"/>
    <x v="33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.5016666666666665"/>
    <n v="75.035714285714292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.0125"/>
    <n v="115.71428571428571"/>
    <x v="3"/>
    <x v="33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.336044"/>
    <n v="31.659810426540286"/>
    <x v="3"/>
    <x v="1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.7065217391304348"/>
    <n v="46.176470588235297"/>
    <x v="3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.0935829457364341"/>
    <n v="68.481650485436887"/>
    <x v="3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.0070033333333335"/>
    <n v="53.469203539823013"/>
    <x v="3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.0122777777777778"/>
    <n v="109.10778443113773"/>
    <x v="3"/>
    <x v="15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.0675857142857144"/>
    <n v="51.185616438356163"/>
    <x v="3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.0665777537961894"/>
    <n v="27.936800000000002"/>
    <x v="3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.0130622"/>
    <n v="82.496921824104234"/>
    <x v="3"/>
    <x v="15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.0667450000000001"/>
    <n v="59.817476635514019"/>
    <x v="3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.288397837837838"/>
    <n v="64.816470588235291"/>
    <x v="3"/>
    <x v="15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.0411111111111111"/>
    <n v="90.09615384615384"/>
    <x v="3"/>
    <x v="15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.0786666666666667"/>
    <n v="40.962025316455694"/>
    <x v="3"/>
    <x v="15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.7584040000000001"/>
    <n v="56.000127388535034"/>
    <x v="3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.5697000000000001"/>
    <n v="37.672800000000002"/>
    <x v="3"/>
    <x v="15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.026"/>
    <n v="40.078125"/>
    <x v="3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.0404266666666666"/>
    <n v="78.031999999999996"/>
    <x v="3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.04"/>
    <n v="18.90909090909091"/>
    <x v="3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.2105999999999999"/>
    <n v="37.134969325153371"/>
    <x v="3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.077"/>
    <n v="41.961038961038959"/>
    <x v="3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.0866"/>
    <n v="61.044943820224717"/>
    <x v="3"/>
    <x v="15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.2609431428571432"/>
    <n v="54.883162444113267"/>
    <x v="5"/>
    <x v="2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.5445000000000002"/>
    <n v="47.383612662942269"/>
    <x v="5"/>
    <x v="28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.0591999999999999"/>
    <n v="211.84"/>
    <x v="5"/>
    <x v="2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.0242285714285715"/>
    <n v="219.92638036809817"/>
    <x v="5"/>
    <x v="28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.4431375"/>
    <n v="40.795406360424032"/>
    <x v="5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.06308"/>
    <n v="75.502840909090907"/>
    <x v="5"/>
    <x v="28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.1216666666666666"/>
    <n v="13.542553191489361"/>
    <x v="5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.0195000000000001"/>
    <n v="60.865671641791046"/>
    <x v="5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.0227200000000001"/>
    <n v="115.69230769230769"/>
    <x v="5"/>
    <x v="28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.2073254999999996"/>
    <n v="48.104623556581984"/>
    <x v="5"/>
    <x v="28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.1065833333333333"/>
    <n v="74.184357541899445"/>
    <x v="5"/>
    <x v="2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.0114333333333334"/>
    <n v="123.34552845528455"/>
    <x v="5"/>
    <x v="28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.9420799999999998"/>
    <n v="66.623188405797094"/>
    <x v="5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.0577749999999999"/>
    <n v="104.99007444168734"/>
    <x v="5"/>
    <x v="28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.0788"/>
    <n v="74.22935779816514"/>
    <x v="5"/>
    <x v="28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.2594166666666666"/>
    <n v="81.252688172043008"/>
    <x v="5"/>
    <x v="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.0251494999999999"/>
    <n v="130.23469453376205"/>
    <x v="5"/>
    <x v="2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.0860000000000001"/>
    <n v="53.409836065573771"/>
    <x v="5"/>
    <x v="2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.728"/>
    <n v="75.130434782608702"/>
    <x v="5"/>
    <x v="2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.6798"/>
    <n v="75.666666666666671"/>
    <x v="5"/>
    <x v="2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.2720000000000002"/>
    <n v="31.691394658753708"/>
    <x v="5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.075"/>
    <n v="47.777777777777779"/>
    <x v="5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.08"/>
    <n v="90"/>
    <x v="5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.0153353333333335"/>
    <n v="149.31401960784314"/>
    <x v="5"/>
    <x v="28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.1545000000000001"/>
    <n v="62.06989247311828"/>
    <x v="5"/>
    <x v="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.335"/>
    <n v="53.4"/>
    <x v="5"/>
    <x v="2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.5469999999999999"/>
    <n v="69.268656716417908"/>
    <x v="5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.0084571428571429"/>
    <n v="271.50769230769231"/>
    <x v="5"/>
    <x v="28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.82"/>
    <n v="34.125"/>
    <x v="5"/>
    <x v="28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.8086666666666666"/>
    <n v="40.492537313432834"/>
    <x v="5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.0230434782608695"/>
    <n v="189.75806451612902"/>
    <x v="5"/>
    <x v="28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.1017999999999999"/>
    <n v="68.862499999999997"/>
    <x v="5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.0225"/>
    <n v="108.77659574468085"/>
    <x v="5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.0078823529411765"/>
    <n v="125.98529411764706"/>
    <x v="5"/>
    <x v="28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.038"/>
    <n v="90.523255813953483"/>
    <x v="3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.1070833333333334"/>
    <n v="28.880434782608695"/>
    <x v="3"/>
    <x v="15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.1625000000000001"/>
    <n v="31"/>
    <x v="3"/>
    <x v="15"/>
  </r>
  <r>
    <n v="2464"/>
    <s v="The Enemy Feathers NEW EP"/>
    <s v="The Enemy Feathers are passing the proverbial hat to see if we can raise enough money to complete Our NEW EP"/>
    <n v="2000"/>
    <n v="2222"/>
    <x v="3"/>
    <x v="2"/>
    <s v="CAD"/>
    <n v="1443641340"/>
    <n v="1441143397"/>
    <b v="0"/>
    <n v="43"/>
    <b v="1"/>
    <s v="music/indie rock"/>
    <n v="1.111"/>
    <n v="51.674418604651166"/>
    <x v="3"/>
    <x v="15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.8014285714285714"/>
    <n v="26.270833333333332"/>
    <x v="3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"/>
    <n v="48.07692307692308"/>
    <x v="3"/>
    <x v="15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.1850000000000001"/>
    <n v="27.558139534883722"/>
    <x v="3"/>
    <x v="15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.0721700000000001"/>
    <n v="36.97137931034483"/>
    <x v="3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.1366666666666667"/>
    <n v="29.021276595744681"/>
    <x v="3"/>
    <x v="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.0316400000000001"/>
    <n v="28.65666666666667"/>
    <x v="3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.28"/>
    <n v="37.647058823529413"/>
    <x v="3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.3576026666666667"/>
    <n v="97.904038461538462"/>
    <x v="3"/>
    <x v="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"/>
    <n v="42.553191489361701"/>
    <x v="3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.0000360000000001"/>
    <n v="131.58368421052631"/>
    <x v="3"/>
    <x v="15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.0471999999999999"/>
    <n v="32.320987654320987"/>
    <x v="3"/>
    <x v="15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.050225"/>
    <n v="61.103999999999999"/>
    <x v="3"/>
    <x v="15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.7133333333333334"/>
    <n v="31.341463414634145"/>
    <x v="3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.2749999999999999"/>
    <n v="129.1139240506329"/>
    <x v="3"/>
    <x v="1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.3344333333333334"/>
    <n v="25.020624999999999"/>
    <x v="3"/>
    <x v="15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"/>
    <n v="250"/>
    <x v="3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.1291099999999998"/>
    <n v="47.541473684210523"/>
    <x v="3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.0009999999999999"/>
    <n v="40.04"/>
    <x v="3"/>
    <x v="15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.1372727272727272"/>
    <n v="65.84210526315789"/>
    <x v="3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.1931742857142855"/>
    <n v="46.401222222222216"/>
    <x v="3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.0325"/>
    <n v="50.365853658536587"/>
    <x v="3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.6566666666666667"/>
    <n v="26.566666666666666"/>
    <x v="3"/>
    <x v="15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.0005066666666667"/>
    <n v="39.493684210526318"/>
    <x v="3"/>
    <x v="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.0669999999999999"/>
    <n v="49.246153846153845"/>
    <x v="3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.3367142857142857"/>
    <n v="62.38"/>
    <x v="3"/>
    <x v="15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.214"/>
    <n v="37.9375"/>
    <x v="3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.032"/>
    <n v="51.6"/>
    <x v="3"/>
    <x v="15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.25"/>
    <n v="27.777777777777779"/>
    <x v="3"/>
    <x v="15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.2869999999999999"/>
    <n v="99.382239382239376"/>
    <x v="3"/>
    <x v="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.0100533333333332"/>
    <n v="38.848205128205123"/>
    <x v="3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.2753666666666665"/>
    <n v="45.548809523809524"/>
    <x v="3"/>
    <x v="15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"/>
    <n v="600"/>
    <x v="3"/>
    <x v="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.127715"/>
    <n v="80.551071428571419"/>
    <x v="3"/>
    <x v="15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.056"/>
    <n v="52.8"/>
    <x v="3"/>
    <x v="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.0262500000000001"/>
    <n v="47.676470588235297"/>
    <x v="3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.1333333333333333"/>
    <n v="23.448275862068964"/>
    <x v="3"/>
    <x v="1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.0948792000000001"/>
    <n v="103.68174242424243"/>
    <x v="3"/>
    <x v="4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"/>
    <n v="185.18518518518519"/>
    <x v="3"/>
    <x v="40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.5644444444444445"/>
    <n v="54.153846153846153"/>
    <x v="3"/>
    <x v="40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.016"/>
    <n v="177.2093023255814"/>
    <x v="3"/>
    <x v="40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.00325"/>
    <n v="100.325"/>
    <x v="3"/>
    <x v="4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.1294999999999999"/>
    <n v="136.90909090909091"/>
    <x v="3"/>
    <x v="40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.02125"/>
    <n v="57.535211267605632"/>
    <x v="3"/>
    <x v="40"/>
  </r>
  <r>
    <n v="2528"/>
    <s v="Three Voices"/>
    <s v="I've been offered a contract with HatHut to record Feldman's 'Three Voices', which would be my first solo disc. I need your help!"/>
    <n v="4000"/>
    <n v="4289.99"/>
    <x v="3"/>
    <x v="3"/>
    <s v="GBP"/>
    <n v="1440068400"/>
    <n v="1438459303"/>
    <b v="0"/>
    <n v="81"/>
    <b v="1"/>
    <s v="music/classical music"/>
    <n v="1.0724974999999999"/>
    <n v="52.962839506172834"/>
    <x v="3"/>
    <x v="40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.0428333333333333"/>
    <n v="82.328947368421055"/>
    <x v="3"/>
    <x v="4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"/>
    <n v="135.41666666666666"/>
    <x v="3"/>
    <x v="40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.004"/>
    <n v="74.06557377049181"/>
    <x v="3"/>
    <x v="4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.26125"/>
    <n v="84.083333333333329"/>
    <x v="3"/>
    <x v="4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.1066666666666667"/>
    <n v="61.029411764705884"/>
    <x v="3"/>
    <x v="4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.05"/>
    <n v="150"/>
    <x v="3"/>
    <x v="40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.03775"/>
    <n v="266.08974358974359"/>
    <x v="3"/>
    <x v="4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.1599999999999999"/>
    <n v="7.25"/>
    <x v="3"/>
    <x v="4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.1000000000000001"/>
    <n v="100"/>
    <x v="3"/>
    <x v="40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.130176111111111"/>
    <n v="109.96308108108107"/>
    <x v="3"/>
    <x v="40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.0024999999999999"/>
    <n v="169.91525423728814"/>
    <x v="3"/>
    <x v="4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.034"/>
    <n v="95.740740740740748"/>
    <x v="3"/>
    <x v="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3"/>
    <s v="GBP"/>
    <n v="1380192418"/>
    <n v="1375008418"/>
    <b v="0"/>
    <n v="63"/>
    <b v="1"/>
    <s v="music/classical music"/>
    <n v="1.0702857142857143"/>
    <n v="59.460317460317462"/>
    <x v="3"/>
    <x v="40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.0357142857142858"/>
    <n v="55.769230769230766"/>
    <x v="3"/>
    <x v="4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.5640000000000001"/>
    <n v="30.076923076923077"/>
    <x v="3"/>
    <x v="40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.0082"/>
    <n v="88.438596491228068"/>
    <x v="3"/>
    <x v="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.9530000000000001"/>
    <n v="64.032786885245898"/>
    <x v="3"/>
    <x v="40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.1171428571428572"/>
    <n v="60.153846153846153"/>
    <x v="3"/>
    <x v="4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.1985454545454546"/>
    <n v="49.194029850746269"/>
    <x v="3"/>
    <x v="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7"/>
    <s v="EUR"/>
    <n v="1475209620"/>
    <n v="1473087637"/>
    <b v="0"/>
    <n v="37"/>
    <b v="1"/>
    <s v="music/classical music"/>
    <n v="1.0185"/>
    <n v="165.16216216216216"/>
    <x v="3"/>
    <x v="40"/>
  </r>
  <r>
    <n v="2549"/>
    <s v="The Miller's Wife, a new opera"/>
    <s v="A new opera in English by Mike Christie to be premiÃ¨red at the Arcola Theatre, London UK from 14th-17th August 2013."/>
    <n v="1570"/>
    <n v="1614"/>
    <x v="3"/>
    <x v="3"/>
    <s v="GBP"/>
    <n v="1370019600"/>
    <n v="1366999870"/>
    <b v="0"/>
    <n v="37"/>
    <b v="1"/>
    <s v="music/classical music"/>
    <n v="1.0280254777070064"/>
    <n v="43.621621621621621"/>
    <x v="3"/>
    <x v="4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.0084615384615385"/>
    <n v="43.7"/>
    <x v="3"/>
    <x v="4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.0273469387755103"/>
    <n v="67.419642857142861"/>
    <x v="3"/>
    <x v="40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.0649999999999999"/>
    <n v="177.5"/>
    <x v="3"/>
    <x v="4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.5553333333333332"/>
    <n v="38.883333333333333"/>
    <x v="3"/>
    <x v="4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.228"/>
    <n v="54.985074626865675"/>
    <x v="3"/>
    <x v="4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.0734999999999999"/>
    <n v="61.342857142857142"/>
    <x v="3"/>
    <x v="4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.0550335570469798"/>
    <n v="23.117647058823529"/>
    <x v="3"/>
    <x v="40"/>
  </r>
  <r>
    <n v="2557"/>
    <s v="European Tour"/>
    <s v="Raising money for our concert tour of Switzerland and Germany in June/July 2014"/>
    <n v="900"/>
    <n v="1066"/>
    <x v="3"/>
    <x v="3"/>
    <s v="GBP"/>
    <n v="1400176386"/>
    <n v="1397584386"/>
    <b v="0"/>
    <n v="36"/>
    <b v="1"/>
    <s v="music/classical music"/>
    <n v="1.1844444444444444"/>
    <n v="29.611111111111111"/>
    <x v="3"/>
    <x v="40"/>
  </r>
  <r>
    <n v="2558"/>
    <s v="Hopkins Sinfonia 2015 Season"/>
    <s v="The Hopkins Sinfonia is looking for your support to run our 2015 Season made up of five concerts."/>
    <n v="1250"/>
    <n v="1361"/>
    <x v="3"/>
    <x v="5"/>
    <s v="AUD"/>
    <n v="1430488740"/>
    <n v="1427747906"/>
    <b v="0"/>
    <n v="18"/>
    <b v="1"/>
    <s v="music/classical music"/>
    <n v="1.0888"/>
    <n v="75.611111111111114"/>
    <x v="3"/>
    <x v="40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.1125"/>
    <n v="35.6"/>
    <x v="3"/>
    <x v="40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3"/>
    <s v="GBP"/>
    <n v="1425682174"/>
    <n v="1423090174"/>
    <b v="0"/>
    <n v="21"/>
    <b v="1"/>
    <s v="music/classical music"/>
    <n v="1.0009999999999999"/>
    <n v="143"/>
    <x v="3"/>
    <x v="40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.6139999999999999"/>
    <n v="21.900662251655628"/>
    <x v="1"/>
    <x v="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.2609166666666667"/>
    <n v="80.022494887525568"/>
    <x v="1"/>
    <x v="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.0148571428571429"/>
    <n v="35.520000000000003"/>
    <x v="1"/>
    <x v="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.0421799999999999"/>
    <n v="64.933333333333323"/>
    <x v="1"/>
    <x v="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.0742157000000001"/>
    <n v="60.965703745743475"/>
    <x v="1"/>
    <x v="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.1005454545454545"/>
    <n v="31.444155844155844"/>
    <x v="1"/>
    <x v="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.077"/>
    <n v="81.949748743718587"/>
    <x v="1"/>
    <x v="8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.2392500000000002"/>
    <n v="58.92763157894737"/>
    <x v="1"/>
    <x v="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.038011142857143"/>
    <n v="157.29347633136095"/>
    <x v="1"/>
    <x v="8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.4132510432681749"/>
    <n v="55.758509532062391"/>
    <x v="1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11"/>
    <s v="EUR"/>
    <n v="1483397940"/>
    <n v="1480493014"/>
    <b v="1"/>
    <n v="3663"/>
    <b v="1"/>
    <s v="technology/space exploration"/>
    <n v="27.906363636363636"/>
    <n v="83.802893802893806"/>
    <x v="1"/>
    <x v="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.7176130000000001"/>
    <n v="58.422210884353746"/>
    <x v="1"/>
    <x v="8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.0101333333333333"/>
    <n v="270.57142857142856"/>
    <x v="1"/>
    <x v="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.02"/>
    <n v="107.1"/>
    <x v="1"/>
    <x v="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3"/>
    <s v="GBP"/>
    <n v="1462017600"/>
    <n v="1458820564"/>
    <b v="0"/>
    <n v="72"/>
    <b v="1"/>
    <s v="technology/space exploration"/>
    <n v="1.6976511744127936"/>
    <n v="47.180555555555557"/>
    <x v="1"/>
    <x v="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.14534"/>
    <n v="120.30882352941177"/>
    <x v="1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.7759999999999998"/>
    <n v="27.59748427672956"/>
    <x v="1"/>
    <x v="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.0538666666666667"/>
    <n v="205.2987012987013"/>
    <x v="1"/>
    <x v="8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.8839999999999999"/>
    <n v="35.547169811320757"/>
    <x v="1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5"/>
    <s v="AUD"/>
    <n v="1444525200"/>
    <n v="1441339242"/>
    <b v="1"/>
    <n v="1251"/>
    <b v="1"/>
    <s v="technology/space exploration"/>
    <n v="1.436523076923077"/>
    <n v="74.639488409272587"/>
    <x v="1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.4588000000000001"/>
    <n v="47.058064516129029"/>
    <x v="1"/>
    <x v="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8"/>
    <s v="EUR"/>
    <n v="1483120216"/>
    <n v="1479232216"/>
    <b v="0"/>
    <n v="74"/>
    <b v="1"/>
    <s v="technology/space exploration"/>
    <n v="1.3118399999999999"/>
    <n v="26.591351351351353"/>
    <x v="1"/>
    <x v="8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.1399999999999999"/>
    <n v="36.774193548387096"/>
    <x v="1"/>
    <x v="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.794206249999998"/>
    <n v="31.820544982698959"/>
    <x v="1"/>
    <x v="8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11"/>
    <s v="EUR"/>
    <n v="1478723208"/>
    <n v="1476559608"/>
    <b v="0"/>
    <n v="52"/>
    <b v="1"/>
    <s v="technology/space exploration"/>
    <n v="9.56"/>
    <n v="27.576923076923077"/>
    <x v="1"/>
    <x v="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.1200000000000001"/>
    <n v="56"/>
    <x v="1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.4666666666666668"/>
    <n v="21.555555555555557"/>
    <x v="1"/>
    <x v="8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.1036948748510131"/>
    <n v="44.095238095238095"/>
    <x v="1"/>
    <x v="8"/>
  </r>
  <r>
    <n v="2629"/>
    <s v="Project Dragonfly - Sail to the Stars"/>
    <s v="The first international contest to let students shape the future of interstellar travel."/>
    <n v="5000"/>
    <n v="6387"/>
    <x v="3"/>
    <x v="3"/>
    <s v="GBP"/>
    <n v="1431608122"/>
    <n v="1429016122"/>
    <b v="0"/>
    <n v="100"/>
    <b v="1"/>
    <s v="technology/space exploration"/>
    <n v="1.2774000000000001"/>
    <n v="63.87"/>
    <x v="1"/>
    <x v="8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5"/>
    <s v="AUD"/>
    <n v="1467280800"/>
    <n v="1464921112"/>
    <b v="0"/>
    <n v="81"/>
    <b v="1"/>
    <s v="technology/space exploration"/>
    <n v="1.579"/>
    <n v="38.987654320987652"/>
    <x v="1"/>
    <x v="8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.1466525000000001"/>
    <n v="80.185489510489504"/>
    <x v="1"/>
    <x v="8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.3700934579439252"/>
    <n v="34.904761904761905"/>
    <x v="1"/>
    <x v="8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.5461999999999998"/>
    <n v="89.100502512562812"/>
    <x v="1"/>
    <x v="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.0602150537634409"/>
    <n v="39.44"/>
    <x v="1"/>
    <x v="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2"/>
    <s v="CAD"/>
    <n v="1425937761"/>
    <n v="1422917361"/>
    <b v="0"/>
    <n v="84"/>
    <b v="1"/>
    <s v="technology/space exploration"/>
    <n v="1"/>
    <n v="136.9047619047619"/>
    <x v="1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.873"/>
    <n v="37.46"/>
    <x v="1"/>
    <x v="8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.6619999999999999"/>
    <n v="31.96153846153846"/>
    <x v="1"/>
    <x v="8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.0172910662824208"/>
    <n v="25.214285714285715"/>
    <x v="1"/>
    <x v="8"/>
  </r>
  <r>
    <n v="2639"/>
    <s v="Mission Space"/>
    <s v="Mission Space is run by me, a teenager who has a passion for space! I will fly a weather balloon to the edge of space with your help."/>
    <n v="300"/>
    <n v="492"/>
    <x v="3"/>
    <x v="3"/>
    <s v="GBP"/>
    <n v="1424378748"/>
    <n v="1421786748"/>
    <b v="0"/>
    <n v="49"/>
    <b v="1"/>
    <s v="technology/space exploration"/>
    <n v="1.64"/>
    <n v="10.040816326530612"/>
    <x v="1"/>
    <x v="8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.0566666666666666"/>
    <n v="45.94202898550725"/>
    <x v="1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.0289999999999999"/>
    <n v="85.75"/>
    <x v="1"/>
    <x v="2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.0680000000000001"/>
    <n v="267"/>
    <x v="1"/>
    <x v="25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2"/>
    <s v="CAD"/>
    <n v="1441378800"/>
    <n v="1438873007"/>
    <b v="0"/>
    <n v="56"/>
    <b v="1"/>
    <s v="technology/makerspaces"/>
    <n v="1.0459624999999999"/>
    <n v="373.55803571428572"/>
    <x v="1"/>
    <x v="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.0342857142857143"/>
    <n v="174.03846153846155"/>
    <x v="1"/>
    <x v="2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.2314285714285715"/>
    <n v="93.695652173913047"/>
    <x v="1"/>
    <x v="2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.592951"/>
    <n v="77.327718446601949"/>
    <x v="1"/>
    <x v="2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.1066666666666667"/>
    <n v="92.222222222222229"/>
    <x v="1"/>
    <x v="25"/>
  </r>
  <r>
    <n v="2668"/>
    <s v="UOttawa Makermobile"/>
    <s v="Creativity on the go! |_x000a_CrÃ©ativitÃ© en mouvement !"/>
    <n v="1000"/>
    <n v="1707"/>
    <x v="3"/>
    <x v="2"/>
    <s v="CAD"/>
    <n v="1447079520"/>
    <n v="1443449265"/>
    <b v="0"/>
    <n v="28"/>
    <b v="1"/>
    <s v="technology/makerspaces"/>
    <n v="1.7070000000000001"/>
    <n v="60.964285714285715"/>
    <x v="1"/>
    <x v="2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.25125"/>
    <n v="91"/>
    <x v="1"/>
    <x v="25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.1229714285714285"/>
    <n v="149.44486692015209"/>
    <x v="6"/>
    <x v="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.50844625"/>
    <n v="71.237487309644663"/>
    <x v="6"/>
    <x v="9"/>
  </r>
  <r>
    <n v="2708"/>
    <s v="Angel Comedy Club"/>
    <s v="Angel Comedy Club: A permanent home for Londonâ€™s loveliest comedy night - a community comedy club"/>
    <n v="20000"/>
    <n v="46643.07"/>
    <x v="3"/>
    <x v="3"/>
    <s v="GBP"/>
    <n v="1469119526"/>
    <n v="1463935526"/>
    <b v="1"/>
    <n v="1049"/>
    <b v="1"/>
    <s v="theater/spaces"/>
    <n v="2.3321535"/>
    <n v="44.464318398474738"/>
    <x v="6"/>
    <x v="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.01606"/>
    <n v="164.94480519480518"/>
    <x v="6"/>
    <x v="9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.5390035000000002"/>
    <n v="84.871516544117654"/>
    <x v="6"/>
    <x v="9"/>
  </r>
  <r>
    <n v="2711"/>
    <s v="The Red Shoes"/>
    <s v="We're aiming to launch a production involving circus performers, musicians and artists in a new space, creating a night of live art."/>
    <n v="3910"/>
    <n v="3938"/>
    <x v="3"/>
    <x v="3"/>
    <s v="GBP"/>
    <n v="1403301660"/>
    <n v="1400694790"/>
    <b v="1"/>
    <n v="73"/>
    <b v="1"/>
    <s v="theater/spaces"/>
    <n v="1.007161125319693"/>
    <n v="53.945205479452056"/>
    <x v="6"/>
    <x v="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.3138181818181818"/>
    <n v="50.531468531468533"/>
    <x v="6"/>
    <x v="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.0224133333333334"/>
    <n v="108.00140845070422"/>
    <x v="6"/>
    <x v="9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.1635599999999999"/>
    <n v="95.373770491803285"/>
    <x v="6"/>
    <x v="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.6462241666666664"/>
    <n v="57.631016333938291"/>
    <x v="6"/>
    <x v="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11"/>
    <s v="EUR"/>
    <n v="1444291193"/>
    <n v="1441699193"/>
    <b v="1"/>
    <n v="187"/>
    <b v="1"/>
    <s v="theater/spaces"/>
    <n v="1.1998010000000001"/>
    <n v="64.160481283422456"/>
    <x v="6"/>
    <x v="9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.2010400000000001"/>
    <n v="92.387692307692305"/>
    <x v="6"/>
    <x v="9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.0358333333333334"/>
    <n v="125.97972972972973"/>
    <x v="6"/>
    <x v="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.0883333333333334"/>
    <n v="94.637681159420296"/>
    <x v="6"/>
    <x v="9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.1812400000000001"/>
    <n v="170.69942196531792"/>
    <x v="6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3"/>
    <s v="GBP"/>
    <n v="1378494000"/>
    <n v="1375880598"/>
    <b v="0"/>
    <n v="269"/>
    <b v="1"/>
    <s v="technology/hardware"/>
    <n v="14.62"/>
    <n v="40.762081784386616"/>
    <x v="1"/>
    <x v="3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.5253999999999999"/>
    <n v="68.254054054054052"/>
    <x v="1"/>
    <x v="3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.4005000000000001"/>
    <n v="95.48863636363636"/>
    <x v="1"/>
    <x v="3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3"/>
    <s v="GBP"/>
    <n v="1439625059"/>
    <n v="1436860259"/>
    <b v="0"/>
    <n v="1019"/>
    <b v="1"/>
    <s v="technology/hardware"/>
    <n v="2.9687520259319289"/>
    <n v="7.1902649656526005"/>
    <x v="1"/>
    <x v="38"/>
  </r>
  <r>
    <n v="2725"/>
    <s v="Digital MPPT and Solar BMS for a Net Zero energy House"/>
    <s v="Best Net Zero energy solution for new or existing house (no more heating or electricity bills)."/>
    <n v="40000"/>
    <n v="57817"/>
    <x v="3"/>
    <x v="2"/>
    <s v="CAD"/>
    <n v="1488390735"/>
    <n v="1484070735"/>
    <b v="0"/>
    <n v="113"/>
    <b v="1"/>
    <s v="technology/hardware"/>
    <n v="1.445425"/>
    <n v="511.65486725663715"/>
    <x v="1"/>
    <x v="38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.05745"/>
    <n v="261.74504950495049"/>
    <x v="1"/>
    <x v="3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.9321000000000002"/>
    <n v="69.760961810466767"/>
    <x v="1"/>
    <x v="38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.0182666666666669"/>
    <n v="77.229591836734699"/>
    <x v="1"/>
    <x v="38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.0444"/>
    <n v="340.56521739130437"/>
    <x v="1"/>
    <x v="38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.7029262962962963"/>
    <n v="67.417903225806455"/>
    <x v="1"/>
    <x v="3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.0430333333333333"/>
    <n v="845.70270270270271"/>
    <x v="1"/>
    <x v="3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.1825000000000001"/>
    <n v="97.191780821917803"/>
    <x v="1"/>
    <x v="3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.07538"/>
    <n v="451.84033613445376"/>
    <x v="1"/>
    <x v="3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"/>
    <n v="138.66871165644173"/>
    <x v="1"/>
    <x v="3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3"/>
    <s v="GBP"/>
    <n v="1363204800"/>
    <n v="1360551250"/>
    <b v="0"/>
    <n v="339"/>
    <b v="1"/>
    <s v="technology/hardware"/>
    <n v="9.7813466666666677"/>
    <n v="21.640147492625371"/>
    <x v="1"/>
    <x v="3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2"/>
    <s v="CAD"/>
    <n v="1398268773"/>
    <n v="1395676773"/>
    <b v="0"/>
    <n v="58"/>
    <b v="1"/>
    <s v="technology/hardware"/>
    <n v="1.2290000000000001"/>
    <n v="169.51724137931035"/>
    <x v="1"/>
    <x v="3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.4606080000000001"/>
    <n v="161.88210526315791"/>
    <x v="1"/>
    <x v="3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.4794"/>
    <n v="493.13333333333333"/>
    <x v="1"/>
    <x v="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3"/>
    <s v="GBP"/>
    <n v="1399324717"/>
    <n v="1395436717"/>
    <b v="0"/>
    <n v="191"/>
    <b v="1"/>
    <s v="technology/hardware"/>
    <n v="3.8409090909090908"/>
    <n v="22.120418848167539"/>
    <x v="1"/>
    <x v="38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.0333333333333334"/>
    <n v="18.235294117647058"/>
    <x v="1"/>
    <x v="38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.0528"/>
    <n v="47"/>
    <x v="6"/>
    <x v="27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.2"/>
    <n v="66.666666666666671"/>
    <x v="6"/>
    <x v="2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3"/>
    <s v="GBP"/>
    <n v="1429793446"/>
    <n v="1428583846"/>
    <b v="0"/>
    <n v="61"/>
    <b v="1"/>
    <s v="theater/plays"/>
    <n v="1.145"/>
    <n v="18.770491803278688"/>
    <x v="6"/>
    <x v="2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.19"/>
    <n v="66.111111111111114"/>
    <x v="6"/>
    <x v="27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.0468"/>
    <n v="36.859154929577464"/>
    <x v="6"/>
    <x v="27"/>
  </r>
  <r>
    <n v="2786"/>
    <s v="Fierce"/>
    <s v="A heart-melting farce about sex, art and the lovelorn lay-abouts of London-town."/>
    <n v="2500"/>
    <n v="2946"/>
    <x v="3"/>
    <x v="3"/>
    <s v="GBP"/>
    <n v="1404913180"/>
    <n v="1403703580"/>
    <b v="0"/>
    <n v="74"/>
    <b v="1"/>
    <s v="theater/plays"/>
    <n v="1.1783999999999999"/>
    <n v="39.810810810810814"/>
    <x v="6"/>
    <x v="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.1970000000000001"/>
    <n v="31.5"/>
    <x v="6"/>
    <x v="27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.0249999999999999"/>
    <n v="102.5"/>
    <x v="6"/>
    <x v="27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.0116666666666667"/>
    <n v="126.45833333333333"/>
    <x v="6"/>
    <x v="2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.0533333333333332"/>
    <n v="47.878787878787875"/>
    <x v="6"/>
    <x v="2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.0249999999999999"/>
    <n v="73.214285714285708"/>
    <x v="6"/>
    <x v="27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.0760000000000001"/>
    <n v="89.666666666666671"/>
    <x v="6"/>
    <x v="2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5"/>
    <s v="AUD"/>
    <n v="1437473005"/>
    <n v="1434881005"/>
    <b v="0"/>
    <n v="73"/>
    <b v="1"/>
    <s v="theater/plays"/>
    <n v="1.105675"/>
    <n v="151.4623287671233"/>
    <x v="6"/>
    <x v="2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3"/>
    <s v="GBP"/>
    <n v="1457031600"/>
    <n v="1455640559"/>
    <b v="0"/>
    <n v="3"/>
    <b v="1"/>
    <s v="theater/plays"/>
    <n v="1.5"/>
    <n v="25"/>
    <x v="6"/>
    <x v="27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.0428571428571429"/>
    <n v="36.5"/>
    <x v="6"/>
    <x v="27"/>
  </r>
  <r>
    <n v="2796"/>
    <s v="Fishcakes"/>
    <s v="Fishcakes is a piece of new writing for the Camden Fringe that explores a story of love, loss, and all the â€˜little things'."/>
    <n v="800"/>
    <n v="924"/>
    <x v="3"/>
    <x v="3"/>
    <s v="GBP"/>
    <n v="1404564028"/>
    <n v="1401972028"/>
    <b v="0"/>
    <n v="21"/>
    <b v="1"/>
    <s v="theater/plays"/>
    <n v="1.155"/>
    <n v="44"/>
    <x v="6"/>
    <x v="2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3"/>
    <s v="GBP"/>
    <n v="1404858840"/>
    <n v="1402266840"/>
    <b v="0"/>
    <n v="94"/>
    <b v="1"/>
    <s v="theater/plays"/>
    <n v="1.02645125"/>
    <n v="87.357553191489373"/>
    <x v="6"/>
    <x v="2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3"/>
    <s v="GBP"/>
    <n v="1438358400"/>
    <n v="1437063121"/>
    <b v="0"/>
    <n v="139"/>
    <b v="1"/>
    <s v="theater/plays"/>
    <n v="1.014"/>
    <n v="36.474820143884891"/>
    <x v="6"/>
    <x v="27"/>
  </r>
  <r>
    <n v="2799"/>
    <s v="Yuri in Edinburgh"/>
    <s v="August012 make their debut at Edinburgh Fringe with their play about the absurdity of wanting to bring children into a deranged world"/>
    <n v="5000"/>
    <n v="5831.74"/>
    <x v="3"/>
    <x v="3"/>
    <s v="GBP"/>
    <n v="1466179200"/>
    <n v="1463466070"/>
    <b v="0"/>
    <n v="130"/>
    <b v="1"/>
    <s v="theater/plays"/>
    <n v="1.1663479999999999"/>
    <n v="44.859538461538463"/>
    <x v="6"/>
    <x v="2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3"/>
    <s v="GBP"/>
    <n v="1420377366"/>
    <n v="1415193366"/>
    <b v="0"/>
    <n v="31"/>
    <b v="1"/>
    <s v="theater/plays"/>
    <n v="1.33"/>
    <n v="42.903225806451616"/>
    <x v="6"/>
    <x v="27"/>
  </r>
  <r>
    <n v="2801"/>
    <s v="A Dream Play"/>
    <s v="Arise Theatre Company's production of August Strindberg's expressionist masterpiece 'A Dream Play'."/>
    <n v="500"/>
    <n v="666"/>
    <x v="3"/>
    <x v="5"/>
    <s v="AUD"/>
    <n v="1412938800"/>
    <n v="1411019409"/>
    <b v="0"/>
    <n v="13"/>
    <b v="1"/>
    <s v="theater/plays"/>
    <n v="1.3320000000000001"/>
    <n v="51.230769230769234"/>
    <x v="6"/>
    <x v="2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3"/>
    <s v="GBP"/>
    <n v="1438875107"/>
    <n v="1436283107"/>
    <b v="0"/>
    <n v="90"/>
    <b v="1"/>
    <s v="theater/plays"/>
    <n v="1.0183333333333333"/>
    <n v="33.944444444444443"/>
    <x v="6"/>
    <x v="2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.2795000000000001"/>
    <n v="90.744680851063833"/>
    <x v="6"/>
    <x v="27"/>
  </r>
  <r>
    <n v="2804"/>
    <s v="The Piano Man"/>
    <s v="The real-life story of the mysterious 'Piano Man' who washed ashore with no memory; with no speech; but with an amazing ability..."/>
    <n v="1000"/>
    <n v="1150"/>
    <x v="3"/>
    <x v="3"/>
    <s v="GBP"/>
    <n v="1411987990"/>
    <n v="1409395990"/>
    <b v="0"/>
    <n v="23"/>
    <b v="1"/>
    <s v="theater/plays"/>
    <n v="1.1499999999999999"/>
    <n v="50"/>
    <x v="6"/>
    <x v="2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3"/>
    <s v="GBP"/>
    <n v="1440245273"/>
    <n v="1438085273"/>
    <b v="0"/>
    <n v="18"/>
    <b v="1"/>
    <s v="theater/plays"/>
    <n v="1.1000000000000001"/>
    <n v="24.444444444444443"/>
    <x v="6"/>
    <x v="27"/>
  </r>
  <r>
    <n v="2806"/>
    <s v="And Now: The World!"/>
    <s v="A one woman show about the challenges of being a feminist in a digital age. Touring 6 UK cities. Now with Stretch Goals!"/>
    <n v="3000"/>
    <n v="3363"/>
    <x v="3"/>
    <x v="3"/>
    <s v="GBP"/>
    <n v="1438772400"/>
    <n v="1435645490"/>
    <b v="0"/>
    <n v="76"/>
    <b v="1"/>
    <s v="theater/plays"/>
    <n v="1.121"/>
    <n v="44.25"/>
    <x v="6"/>
    <x v="27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.26"/>
    <n v="67.741935483870961"/>
    <x v="6"/>
    <x v="2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.0024444444444445"/>
    <n v="65.376811594202906"/>
    <x v="6"/>
    <x v="27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.024"/>
    <n v="121.9047619047619"/>
    <x v="6"/>
    <x v="2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.0820000000000001"/>
    <n v="47.456140350877192"/>
    <x v="6"/>
    <x v="27"/>
  </r>
  <r>
    <n v="2811"/>
    <s v="Ray Gunn and Starburst"/>
    <s v="Ray Gunn and Starburst is an audio sci-fi/comedy sending up the tropes of classic and pulp science-fiction."/>
    <n v="10000"/>
    <n v="10027"/>
    <x v="3"/>
    <x v="3"/>
    <s v="GBP"/>
    <n v="1424692503"/>
    <n v="1422100503"/>
    <b v="0"/>
    <n v="108"/>
    <b v="1"/>
    <s v="theater/plays"/>
    <n v="1.0026999999999999"/>
    <n v="92.842592592592595"/>
    <x v="6"/>
    <x v="2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2"/>
    <s v="CAD"/>
    <n v="1428292800"/>
    <n v="1424368298"/>
    <b v="0"/>
    <n v="83"/>
    <b v="1"/>
    <s v="theater/plays"/>
    <n v="1.133"/>
    <n v="68.253012048192772"/>
    <x v="6"/>
    <x v="2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.2757571428571428"/>
    <n v="37.209583333333335"/>
    <x v="6"/>
    <x v="27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3"/>
    <s v="GBP"/>
    <n v="1431164115"/>
    <n v="1428572115"/>
    <b v="0"/>
    <n v="64"/>
    <b v="1"/>
    <s v="theater/plays"/>
    <n v="1.0773333333333333"/>
    <n v="25.25"/>
    <x v="6"/>
    <x v="27"/>
  </r>
  <r>
    <n v="2815"/>
    <s v="Widow's Wedding Dress"/>
    <s v="Set in 1950s Northern Ireland, this play tells the story of two sisters in a community of Travellers, or Irish Gypsies."/>
    <n v="250"/>
    <n v="605"/>
    <x v="3"/>
    <x v="2"/>
    <s v="CAD"/>
    <n v="1470595109"/>
    <n v="1468003109"/>
    <b v="0"/>
    <n v="14"/>
    <b v="1"/>
    <s v="theater/plays"/>
    <n v="2.42"/>
    <n v="43.214285714285715"/>
    <x v="6"/>
    <x v="2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3"/>
    <s v="GBP"/>
    <n v="1438531200"/>
    <n v="1435921992"/>
    <b v="0"/>
    <n v="169"/>
    <b v="1"/>
    <s v="theater/plays"/>
    <n v="1.4156666666666666"/>
    <n v="25.130177514792898"/>
    <x v="6"/>
    <x v="27"/>
  </r>
  <r>
    <n v="2817"/>
    <s v="After The End"/>
    <s v="Let Go Theatre Co's very first production is going ahead in June 2015. Help support a brand new theatre co as we begin our adventure"/>
    <n v="600"/>
    <n v="780"/>
    <x v="3"/>
    <x v="3"/>
    <s v="GBP"/>
    <n v="1425136462"/>
    <n v="1421680462"/>
    <b v="0"/>
    <n v="33"/>
    <b v="1"/>
    <s v="theater/plays"/>
    <n v="1.3"/>
    <n v="23.636363636363637"/>
    <x v="6"/>
    <x v="27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.0603"/>
    <n v="103.95098039215686"/>
    <x v="6"/>
    <x v="27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3"/>
    <s v="GBP"/>
    <n v="1434285409"/>
    <n v="1431693409"/>
    <b v="0"/>
    <n v="104"/>
    <b v="1"/>
    <s v="theater/plays"/>
    <n v="1.048"/>
    <n v="50.384615384615387"/>
    <x v="6"/>
    <x v="2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3"/>
    <s v="GBP"/>
    <n v="1456444800"/>
    <n v="1454337589"/>
    <b v="0"/>
    <n v="20"/>
    <b v="1"/>
    <s v="theater/plays"/>
    <n v="1.36"/>
    <n v="13.6"/>
    <x v="6"/>
    <x v="2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3"/>
    <s v="GBP"/>
    <n v="1411510135"/>
    <n v="1408918135"/>
    <b v="0"/>
    <n v="35"/>
    <b v="1"/>
    <s v="theater/plays"/>
    <n v="1"/>
    <n v="28.571428571428573"/>
    <x v="6"/>
    <x v="27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"/>
    <n v="63.829787234042556"/>
    <x v="6"/>
    <x v="2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3"/>
    <s v="GBP"/>
    <n v="1427842740"/>
    <n v="1425428206"/>
    <b v="0"/>
    <n v="14"/>
    <b v="1"/>
    <s v="theater/plays"/>
    <n v="1.24"/>
    <n v="8.8571428571428577"/>
    <x v="6"/>
    <x v="27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.1692307692307693"/>
    <n v="50.666666666666664"/>
    <x v="6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3"/>
    <s v="GBP"/>
    <n v="1449255686"/>
    <n v="1446663686"/>
    <b v="0"/>
    <n v="51"/>
    <b v="1"/>
    <s v="theater/plays"/>
    <n v="1.0333333333333334"/>
    <n v="60.784313725490193"/>
    <x v="6"/>
    <x v="27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.0774999999999999"/>
    <n v="113.42105263157895"/>
    <x v="6"/>
    <x v="2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.2024999999999999"/>
    <n v="104.56521739130434"/>
    <x v="6"/>
    <x v="27"/>
  </r>
  <r>
    <n v="2828"/>
    <s v="Peace In Our Time"/>
    <s v="The Battle of Britain has been lost; London is occupied, who can you trust? Help produce this classic piece of theatre. Drama for now."/>
    <n v="9500"/>
    <n v="9536"/>
    <x v="3"/>
    <x v="3"/>
    <s v="GBP"/>
    <n v="1443826800"/>
    <n v="1441606869"/>
    <b v="0"/>
    <n v="97"/>
    <b v="1"/>
    <s v="theater/plays"/>
    <n v="1.0037894736842106"/>
    <n v="98.30927835051547"/>
    <x v="6"/>
    <x v="2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3"/>
    <s v="GBP"/>
    <n v="1464863118"/>
    <n v="1462443918"/>
    <b v="0"/>
    <n v="76"/>
    <b v="1"/>
    <s v="theater/plays"/>
    <n v="1.0651999999999999"/>
    <n v="35.039473684210527"/>
    <x v="6"/>
    <x v="27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"/>
    <n v="272.72727272727275"/>
    <x v="6"/>
    <x v="27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.1066666666666667"/>
    <n v="63.846153846153847"/>
    <x v="6"/>
    <x v="27"/>
  </r>
  <r>
    <n v="2832"/>
    <s v="Secret Diaries"/>
    <s v="Charting the big stuff in life from dance routines to coming out; exploring homophobia, family, friendship &amp; finding your own voice."/>
    <n v="2500"/>
    <n v="2867.99"/>
    <x v="3"/>
    <x v="3"/>
    <s v="GBP"/>
    <n v="1416780000"/>
    <n v="1414342894"/>
    <b v="0"/>
    <n v="95"/>
    <b v="1"/>
    <s v="theater/plays"/>
    <n v="1.1471959999999999"/>
    <n v="30.189368421052631"/>
    <x v="6"/>
    <x v="27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.0825925925925926"/>
    <n v="83.51428571428572"/>
    <x v="6"/>
    <x v="27"/>
  </r>
  <r>
    <n v="2834"/>
    <s v="Thank You For Smoking"/>
    <s v="Thank You For Smoking. A play about love, 5 trillion cigarettes and how the Flintstones earned the tobacco industry millions."/>
    <n v="800"/>
    <n v="1360"/>
    <x v="3"/>
    <x v="3"/>
    <s v="GBP"/>
    <n v="1422658930"/>
    <n v="1421362930"/>
    <b v="0"/>
    <n v="21"/>
    <b v="1"/>
    <s v="theater/plays"/>
    <n v="1.7"/>
    <n v="64.761904761904759"/>
    <x v="6"/>
    <x v="27"/>
  </r>
  <r>
    <n v="2835"/>
    <s v="Land of the Three Towers"/>
    <s v="A celebratory community theatre project about the Focus E15 Occupation of empty council homes on Carpenters Estate."/>
    <n v="1000"/>
    <n v="1870.99"/>
    <x v="3"/>
    <x v="3"/>
    <s v="GBP"/>
    <n v="1449273600"/>
    <n v="1446742417"/>
    <b v="0"/>
    <n v="93"/>
    <b v="1"/>
    <s v="theater/plays"/>
    <n v="1.8709899999999999"/>
    <n v="20.118172043010752"/>
    <x v="6"/>
    <x v="2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.0777777777777777"/>
    <n v="44.090909090909093"/>
    <x v="6"/>
    <x v="2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2"/>
    <s v="CAD"/>
    <n v="1449701284"/>
    <n v="1446241684"/>
    <b v="0"/>
    <n v="21"/>
    <b v="1"/>
    <s v="theater/plays"/>
    <n v="1"/>
    <n v="40.476190476190474"/>
    <x v="6"/>
    <x v="2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.2024999999999999"/>
    <n v="44.537037037037038"/>
    <x v="6"/>
    <x v="2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.1142857142857143"/>
    <n v="125.80645161290323"/>
    <x v="6"/>
    <x v="2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3"/>
    <s v="GBP"/>
    <n v="1426698000"/>
    <n v="1424825479"/>
    <b v="0"/>
    <n v="132"/>
    <b v="1"/>
    <s v="theater/plays"/>
    <n v="1.04"/>
    <n v="19.696969696969695"/>
    <x v="6"/>
    <x v="2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.29"/>
    <n v="43"/>
    <x v="6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3"/>
    <s v="GBP"/>
    <n v="1431982727"/>
    <n v="1428094727"/>
    <b v="0"/>
    <n v="6"/>
    <b v="1"/>
    <s v="theater/musical"/>
    <n v="1"/>
    <n v="83.333333333333329"/>
    <x v="6"/>
    <x v="10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"/>
    <n v="30"/>
    <x v="6"/>
    <x v="10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.032"/>
    <n v="175.51020408163265"/>
    <x v="6"/>
    <x v="1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.0244597777777777"/>
    <n v="231.66175879396985"/>
    <x v="6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.25"/>
    <n v="75"/>
    <x v="6"/>
    <x v="1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.3083333333333333"/>
    <n v="112.14285714285714"/>
    <x v="6"/>
    <x v="10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"/>
    <n v="41.666666666666664"/>
    <x v="6"/>
    <x v="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.02069375"/>
    <n v="255.17343750000001"/>
    <x v="6"/>
    <x v="10"/>
  </r>
  <r>
    <n v="2930"/>
    <s v="Forbear! Theatre"/>
    <s v="Forbear! is a new theatre company aiming to produce exciting and innovative theatre using performers from a variety of disciplines."/>
    <n v="10000"/>
    <n v="10092"/>
    <x v="3"/>
    <x v="3"/>
    <s v="GBP"/>
    <n v="1431007264"/>
    <n v="1428415264"/>
    <b v="0"/>
    <n v="62"/>
    <b v="1"/>
    <s v="theater/musical"/>
    <n v="1.0092000000000001"/>
    <n v="162.7741935483871"/>
    <x v="6"/>
    <x v="1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2"/>
    <s v="CAD"/>
    <n v="1410761280"/>
    <n v="1408604363"/>
    <b v="0"/>
    <n v="9"/>
    <b v="1"/>
    <s v="theater/musical"/>
    <n v="1.06"/>
    <n v="88.333333333333329"/>
    <x v="6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5"/>
    <s v="AUD"/>
    <n v="1424516400"/>
    <n v="1421812637"/>
    <b v="0"/>
    <n v="38"/>
    <b v="1"/>
    <s v="theater/musical"/>
    <n v="1.0509677419354839"/>
    <n v="85.736842105263165"/>
    <x v="6"/>
    <x v="1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.0276000000000001"/>
    <n v="47.574074074074076"/>
    <x v="6"/>
    <x v="10"/>
  </r>
  <r>
    <n v="2934"/>
    <s v="Songs for a New World"/>
    <s v="Powerful community theatre production of Jason Robert Brown's &quot;Songs for a New World&quot; in London, Ontario."/>
    <n v="2500"/>
    <n v="2700"/>
    <x v="3"/>
    <x v="2"/>
    <s v="CAD"/>
    <n v="1402845364"/>
    <n v="1400253364"/>
    <b v="0"/>
    <n v="37"/>
    <b v="1"/>
    <s v="theater/musical"/>
    <n v="1.08"/>
    <n v="72.972972972972968"/>
    <x v="6"/>
    <x v="10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.0088571428571429"/>
    <n v="90.538461538461533"/>
    <x v="6"/>
    <x v="1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.28"/>
    <n v="37.647058823529413"/>
    <x v="6"/>
    <x v="10"/>
  </r>
  <r>
    <n v="2937"/>
    <s v="UCAS"/>
    <s v="UCAS is a new British musical premiering at the Edinburgh Fringe Festival 2014."/>
    <n v="1500"/>
    <n v="2000"/>
    <x v="3"/>
    <x v="3"/>
    <s v="GBP"/>
    <n v="1405249113"/>
    <n v="1402657113"/>
    <b v="0"/>
    <n v="55"/>
    <b v="1"/>
    <s v="theater/musical"/>
    <n v="1.3333333333333333"/>
    <n v="36.363636363636367"/>
    <x v="6"/>
    <x v="10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.0137499999999999"/>
    <n v="126.71875"/>
    <x v="6"/>
    <x v="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.0287500000000001"/>
    <n v="329.2"/>
    <x v="6"/>
    <x v="1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.0724"/>
    <n v="81.242424242424249"/>
    <x v="6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.0962000000000001"/>
    <n v="50.75"/>
    <x v="6"/>
    <x v="27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.218"/>
    <n v="60.9"/>
    <x v="6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.0685"/>
    <n v="109.03061224489795"/>
    <x v="6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.0071379999999999"/>
    <n v="25.692295918367346"/>
    <x v="6"/>
    <x v="2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.0900000000000001"/>
    <n v="41.92307692307692"/>
    <x v="6"/>
    <x v="27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.1363000000000001"/>
    <n v="88.7734375"/>
    <x v="6"/>
    <x v="27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.1392"/>
    <n v="80.225352112676063"/>
    <x v="6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.06"/>
    <n v="78.936170212765958"/>
    <x v="6"/>
    <x v="2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2"/>
    <s v="CAD"/>
    <n v="1430693460"/>
    <n v="1428087153"/>
    <b v="0"/>
    <n v="17"/>
    <b v="1"/>
    <s v="theater/plays"/>
    <n v="1.625"/>
    <n v="95.588235294117652"/>
    <x v="6"/>
    <x v="2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.06"/>
    <n v="69.890109890109883"/>
    <x v="6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.0015624999999999"/>
    <n v="74.534883720930239"/>
    <x v="6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.0535000000000001"/>
    <n v="123.94117647058823"/>
    <x v="6"/>
    <x v="2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.748"/>
    <n v="264.84848484848487"/>
    <x v="6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.02"/>
    <n v="58.620689655172413"/>
    <x v="6"/>
    <x v="2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.00125"/>
    <n v="70.884955752212392"/>
    <x v="6"/>
    <x v="27"/>
  </r>
  <r>
    <n v="2976"/>
    <s v="Pizza Delique"/>
    <s v="A play that addresses an important social issue, brought to light by members of the UoM Drama Society."/>
    <n v="70"/>
    <n v="120"/>
    <x v="3"/>
    <x v="3"/>
    <s v="GBP"/>
    <n v="1457870400"/>
    <n v="1456421530"/>
    <b v="0"/>
    <n v="14"/>
    <b v="1"/>
    <s v="theater/plays"/>
    <n v="1.7142857142857142"/>
    <n v="8.5714285714285712"/>
    <x v="6"/>
    <x v="2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.1356666666666666"/>
    <n v="113.56666666666666"/>
    <x v="6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.2946666666666666"/>
    <n v="60.6875"/>
    <x v="6"/>
    <x v="27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.014"/>
    <n v="110.21739130434783"/>
    <x v="6"/>
    <x v="27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.0916666666666666"/>
    <n v="136.45833333333334"/>
    <x v="6"/>
    <x v="27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5"/>
    <s v="EUR"/>
    <n v="1443014756"/>
    <n v="1439126756"/>
    <b v="1"/>
    <n v="97"/>
    <b v="1"/>
    <s v="theater/spaces"/>
    <n v="1.28925"/>
    <n v="53.164948453608247"/>
    <x v="6"/>
    <x v="9"/>
  </r>
  <r>
    <n v="2982"/>
    <s v="Railway Playhouse: Setting up a community arts space"/>
    <s v="Renovating this historical landmark, into an arts venue and theatre space for the community."/>
    <n v="5000"/>
    <n v="5103"/>
    <x v="3"/>
    <x v="3"/>
    <s v="GBP"/>
    <n v="1455208143"/>
    <n v="1452616143"/>
    <b v="1"/>
    <n v="59"/>
    <b v="1"/>
    <s v="theater/spaces"/>
    <n v="1.0206"/>
    <n v="86.491525423728817"/>
    <x v="6"/>
    <x v="9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.465395775862069"/>
    <n v="155.23827397260274"/>
    <x v="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.00352"/>
    <n v="115.08256880733946"/>
    <x v="6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9"/>
    <s v="NZD"/>
    <n v="1477886400"/>
    <n v="1476228128"/>
    <b v="0"/>
    <n v="111"/>
    <b v="1"/>
    <s v="theater/spaces"/>
    <n v="1.2164999999999999"/>
    <n v="109.5945945945946"/>
    <x v="6"/>
    <x v="9"/>
  </r>
  <r>
    <n v="2986"/>
    <s v="Higher Education"/>
    <s v="Support the circus arts and help our aerial students work with more height. With your support, we will install beams at 19ft!"/>
    <n v="2400"/>
    <n v="2532"/>
    <x v="3"/>
    <x v="3"/>
    <s v="GBP"/>
    <n v="1462100406"/>
    <n v="1456920006"/>
    <b v="0"/>
    <n v="56"/>
    <b v="1"/>
    <s v="theater/spaces"/>
    <n v="1.0549999999999999"/>
    <n v="45.214285714285715"/>
    <x v="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.1040080000000001"/>
    <n v="104.15169811320754"/>
    <x v="6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3"/>
    <s v="GBP"/>
    <n v="1466412081"/>
    <n v="1463820081"/>
    <b v="0"/>
    <n v="28"/>
    <b v="1"/>
    <s v="theater/spaces"/>
    <n v="1"/>
    <n v="35.714285714285715"/>
    <x v="6"/>
    <x v="9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.76535"/>
    <n v="96.997252747252745"/>
    <x v="6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"/>
    <n v="370.37037037037038"/>
    <x v="6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.0329411764705883"/>
    <n v="94.408602150537632"/>
    <x v="6"/>
    <x v="9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.0449999999999999"/>
    <n v="48.984375"/>
    <x v="6"/>
    <x v="9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.0029999999999999"/>
    <n v="45.590909090909093"/>
    <x v="6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3"/>
    <s v="GBP"/>
    <n v="1412335772"/>
    <n v="1409743772"/>
    <b v="0"/>
    <n v="59"/>
    <b v="1"/>
    <s v="theater/spaces"/>
    <n v="4.577466666666667"/>
    <n v="23.275254237288134"/>
    <x v="6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.0496000000000001"/>
    <n v="63.2289156626506"/>
    <x v="6"/>
    <x v="9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.7194285714285715"/>
    <n v="153.5204081632653"/>
    <x v="6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.0373000000000001"/>
    <n v="90.2"/>
    <x v="6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.0302899999999999"/>
    <n v="118.97113163972287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.1888888888888889"/>
    <n v="80.25"/>
    <x v="6"/>
    <x v="9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"/>
    <n v="62.5"/>
    <x v="6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.1869988910451896"/>
    <n v="131.37719999999999"/>
    <x v="6"/>
    <x v="9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.0850614285714286"/>
    <n v="73.032980769230775"/>
    <x v="6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.0116666666666667"/>
    <n v="178.52941176470588"/>
    <x v="6"/>
    <x v="9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.12815"/>
    <n v="162.90974729241879"/>
    <x v="6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.2049622641509434"/>
    <n v="108.24237288135593"/>
    <x v="6"/>
    <x v="9"/>
  </r>
  <r>
    <n v="3006"/>
    <s v="ONTARIO STREET THEATRE in Port Hope."/>
    <s v="We're an affordable theatre and rental space that can be molded into anything by anyone."/>
    <n v="8000"/>
    <n v="8620"/>
    <x v="3"/>
    <x v="2"/>
    <s v="CAD"/>
    <n v="1418580591"/>
    <n v="1415988591"/>
    <b v="0"/>
    <n v="97"/>
    <b v="1"/>
    <s v="theater/spaces"/>
    <n v="1.0774999999999999"/>
    <n v="88.865979381443296"/>
    <x v="6"/>
    <x v="9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.8"/>
    <n v="54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.0116666666666667"/>
    <n v="116.73076923076923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.19756"/>
    <n v="233.8984375"/>
    <x v="6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.58"/>
    <n v="158"/>
    <x v="6"/>
    <x v="9"/>
  </r>
  <r>
    <n v="3011"/>
    <s v="Katharsis Teatro en Navidad"/>
    <s v="Necesitamos tu ayuda para poder llevar la magia del teatro universitario al Teatro Lagrada de Madrid el 23 de diciembre :)"/>
    <n v="300"/>
    <n v="371"/>
    <x v="3"/>
    <x v="14"/>
    <s v="EUR"/>
    <n v="1450911540"/>
    <n v="1448536516"/>
    <b v="0"/>
    <n v="25"/>
    <b v="1"/>
    <s v="theater/spaces"/>
    <n v="1.2366666666666666"/>
    <n v="14.84"/>
    <x v="6"/>
    <x v="9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.1712499999999999"/>
    <n v="85.181818181818187"/>
    <x v="6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.5696000000000001"/>
    <n v="146.69158878504672"/>
    <x v="6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.13104"/>
    <n v="50.764811490125673"/>
    <x v="6"/>
    <x v="9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.0317647058823529"/>
    <n v="87.7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.0261176470588236"/>
    <n v="242.27777777777777"/>
    <x v="6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.0584090909090909"/>
    <n v="146.44654088050314"/>
    <x v="6"/>
    <x v="9"/>
  </r>
  <r>
    <n v="3018"/>
    <s v="Why Theatre"/>
    <s v="Le projet vise la crÃ©ation dâ€™un lieu de rÃ©sidence, recherche et formation dÃ©diÃ© Ã  l'art vivant, l'image et la narration."/>
    <n v="4200"/>
    <n v="4230"/>
    <x v="3"/>
    <x v="7"/>
    <s v="EUR"/>
    <n v="1437429600"/>
    <n v="1433747376"/>
    <b v="0"/>
    <n v="41"/>
    <b v="1"/>
    <s v="theater/spaces"/>
    <n v="1.0071428571428571"/>
    <n v="103.17073170731707"/>
    <x v="6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.2123333333333333"/>
    <n v="80.464601769911511"/>
    <x v="6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.0057142857142858"/>
    <n v="234.66666666666666"/>
    <x v="6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.1602222222222223"/>
    <n v="50.689320388349515"/>
    <x v="6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.0087999999999999"/>
    <n v="162.70967741935485"/>
    <x v="6"/>
    <x v="9"/>
  </r>
  <r>
    <n v="3023"/>
    <s v="The Night Watch"/>
    <s v="Antonia Goddard Productions in association with Jethro Compton Productions presents THE NIGHT WATCH, an exciting new historical drama."/>
    <n v="700"/>
    <n v="721"/>
    <x v="3"/>
    <x v="3"/>
    <s v="GBP"/>
    <n v="1434039186"/>
    <n v="1430151186"/>
    <b v="0"/>
    <n v="6"/>
    <b v="1"/>
    <s v="theater/spaces"/>
    <n v="1.03"/>
    <n v="120.16666666666667"/>
    <x v="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.4641999999999999"/>
    <n v="67.697802197802204"/>
    <x v="6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3"/>
    <s v="GBP"/>
    <n v="1401465600"/>
    <n v="1399032813"/>
    <b v="0"/>
    <n v="145"/>
    <b v="1"/>
    <s v="theater/spaces"/>
    <n v="3.0219999999999998"/>
    <n v="52.103448275862071"/>
    <x v="6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3"/>
    <s v="GBP"/>
    <n v="1488538892"/>
    <n v="1487329292"/>
    <b v="0"/>
    <n v="25"/>
    <b v="1"/>
    <s v="theater/spaces"/>
    <n v="1.4333333333333333"/>
    <n v="51.6"/>
    <x v="6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.3144"/>
    <n v="164.3"/>
    <x v="6"/>
    <x v="9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.6801999999999999"/>
    <n v="84.858585858585855"/>
    <x v="6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.0967666666666667"/>
    <n v="94.548850574712645"/>
    <x v="6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.0668571428571429"/>
    <n v="45.536585365853661"/>
    <x v="6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"/>
    <n v="51.724137931034484"/>
    <x v="6"/>
    <x v="9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.272"/>
    <n v="50.88"/>
    <x v="6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.4653333333333334"/>
    <n v="191.13043478260869"/>
    <x v="6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.1253599999999999"/>
    <n v="89.314285714285717"/>
    <x v="6"/>
    <x v="9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.0878684000000001"/>
    <n v="88.58863192182410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.26732"/>
    <n v="96.300911854103347"/>
    <x v="6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.1320000000000001"/>
    <n v="33.3125"/>
    <x v="6"/>
    <x v="9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.0049999999999999"/>
    <n v="37.222222222222221"/>
    <x v="6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.0871389999999999"/>
    <n v="92.130423728813554"/>
    <x v="6"/>
    <x v="9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.075"/>
    <n v="76.785714285714292"/>
    <x v="6"/>
    <x v="9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.1048192771084338"/>
    <n v="96.526315789473685"/>
    <x v="6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3"/>
    <s v="GBP"/>
    <n v="1444149047"/>
    <n v="1441557047"/>
    <b v="0"/>
    <n v="37"/>
    <b v="1"/>
    <s v="theater/spaces"/>
    <n v="1.28"/>
    <n v="51.891891891891895"/>
    <x v="6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2"/>
    <s v="CAD"/>
    <n v="1429152600"/>
    <n v="1426815699"/>
    <b v="0"/>
    <n v="128"/>
    <b v="1"/>
    <s v="theater/spaces"/>
    <n v="1.1000666666666667"/>
    <n v="128.9140625"/>
    <x v="6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.0934166666666667"/>
    <n v="84.108974358974365"/>
    <x v="6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.3270650000000002"/>
    <n v="82.941562500000003"/>
    <x v="6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.9084810126582279"/>
    <n v="259.94827586206895"/>
    <x v="6"/>
    <x v="9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.49"/>
    <n v="37.25"/>
    <x v="6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.6639999999999999"/>
    <n v="177.02127659574469"/>
    <x v="6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.0666666666666667"/>
    <n v="74.074074074074076"/>
    <x v="6"/>
    <x v="9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.06"/>
    <n v="70.666666666666671"/>
    <x v="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.1752499999999999"/>
    <n v="110.35211267605634"/>
    <x v="6"/>
    <x v="27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.3116666666666668"/>
    <n v="41.421052631578945"/>
    <x v="6"/>
    <x v="27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.04"/>
    <n v="52"/>
    <x v="6"/>
    <x v="2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.01"/>
    <n v="33.990384615384613"/>
    <x v="6"/>
    <x v="27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.004"/>
    <n v="103.35294117647059"/>
    <x v="6"/>
    <x v="27"/>
  </r>
  <r>
    <n v="3152"/>
    <s v="'Gilead', an original theatre piece"/>
    <s v="'Gilead' is an original theatre piece inspired by Margaret Atwood's 'The Handmaid's Tale'. (Brighton Fringe 2014)"/>
    <n v="2200"/>
    <n v="2331"/>
    <x v="3"/>
    <x v="3"/>
    <s v="GBP"/>
    <n v="1383425367"/>
    <n v="1380833367"/>
    <b v="1"/>
    <n v="67"/>
    <b v="1"/>
    <s v="theater/plays"/>
    <n v="1.0595454545454546"/>
    <n v="34.791044776119406"/>
    <x v="6"/>
    <x v="2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.3558333333333334"/>
    <n v="41.773858921161825"/>
    <x v="6"/>
    <x v="2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.1292857142857142"/>
    <n v="64.268292682926827"/>
    <x v="6"/>
    <x v="27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3"/>
    <s v="GBP"/>
    <n v="1356004725"/>
    <n v="1353412725"/>
    <b v="1"/>
    <n v="302"/>
    <b v="1"/>
    <s v="theater/plays"/>
    <n v="1.885046"/>
    <n v="31.209370860927152"/>
    <x v="6"/>
    <x v="2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.0181818181818181"/>
    <n v="62.921348314606739"/>
    <x v="6"/>
    <x v="27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.01"/>
    <n v="98.536585365853654"/>
    <x v="6"/>
    <x v="27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.1399999999999999"/>
    <n v="82.608695652173907"/>
    <x v="6"/>
    <x v="27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.3348133333333334"/>
    <n v="38.504230769230773"/>
    <x v="6"/>
    <x v="27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.0153333333333334"/>
    <n v="80.15789473684211"/>
    <x v="6"/>
    <x v="27"/>
  </r>
  <r>
    <n v="3161"/>
    <s v="Faustus"/>
    <s v="Iâ€™ll Be Right Back presents a story of murder and corruption. Faustus is a modern re-imagining of Christopher Marloweâ€™s classic tale."/>
    <n v="2000"/>
    <n v="2102"/>
    <x v="3"/>
    <x v="3"/>
    <s v="GBP"/>
    <n v="1413377522"/>
    <n v="1410785522"/>
    <b v="1"/>
    <n v="74"/>
    <b v="1"/>
    <s v="theater/plays"/>
    <n v="1.0509999999999999"/>
    <n v="28.405405405405407"/>
    <x v="6"/>
    <x v="27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.2715000000000001"/>
    <n v="80.730158730158735"/>
    <x v="6"/>
    <x v="2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.1115384615384616"/>
    <n v="200.69444444444446"/>
    <x v="6"/>
    <x v="2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.0676000000000001"/>
    <n v="37.591549295774648"/>
    <x v="6"/>
    <x v="27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.6266666666666667"/>
    <n v="58.095238095238095"/>
    <x v="6"/>
    <x v="27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.6022808571428573"/>
    <n v="60.300892473118282"/>
    <x v="6"/>
    <x v="27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.1616666666666666"/>
    <n v="63.363636363636367"/>
    <x v="6"/>
    <x v="27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.242"/>
    <n v="50.901639344262293"/>
    <x v="6"/>
    <x v="27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.030125"/>
    <n v="100.5"/>
    <x v="6"/>
    <x v="27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.1225000000000001"/>
    <n v="31.619718309859156"/>
    <x v="6"/>
    <x v="2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3"/>
    <s v="GBP"/>
    <n v="1462545358"/>
    <n v="1459953358"/>
    <b v="1"/>
    <n v="117"/>
    <b v="1"/>
    <s v="theater/plays"/>
    <n v="1.0881428571428571"/>
    <n v="65.102564102564102"/>
    <x v="6"/>
    <x v="2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.1499999999999999"/>
    <n v="79.310344827586206"/>
    <x v="6"/>
    <x v="2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.03"/>
    <n v="139.18918918918919"/>
    <x v="6"/>
    <x v="27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.0113333333333334"/>
    <n v="131.91304347826087"/>
    <x v="6"/>
    <x v="27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.0955999999999999"/>
    <n v="91.3"/>
    <x v="6"/>
    <x v="27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.148421052631579"/>
    <n v="39.672727272727272"/>
    <x v="6"/>
    <x v="2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.1739999999999999"/>
    <n v="57.549019607843135"/>
    <x v="6"/>
    <x v="27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3"/>
    <s v="GBP"/>
    <n v="1405521075"/>
    <n v="1402929075"/>
    <b v="1"/>
    <n v="78"/>
    <b v="1"/>
    <s v="theater/plays"/>
    <n v="1.7173333333333334"/>
    <n v="33.025641025641029"/>
    <x v="6"/>
    <x v="27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.1416238095238094"/>
    <n v="77.335806451612896"/>
    <x v="6"/>
    <x v="27"/>
  </r>
  <r>
    <n v="3180"/>
    <s v="Glass Mountain: An Original Fairytale"/>
    <s v="A new tale of witches, fairies, cat-hunters and and bone-boilers from London theatre company Broken Glass."/>
    <n v="1200"/>
    <n v="1437"/>
    <x v="3"/>
    <x v="3"/>
    <s v="GBP"/>
    <n v="1403258049"/>
    <n v="1400666049"/>
    <b v="1"/>
    <n v="45"/>
    <b v="1"/>
    <s v="theater/plays"/>
    <n v="1.1975"/>
    <n v="31.933333333333334"/>
    <x v="6"/>
    <x v="27"/>
  </r>
  <r>
    <n v="3181"/>
    <s v="ENDURING SONG"/>
    <s v="ENDURING SONG by award-winning Bear Trap Theatre, is a sweeping historical epic about love, loss and family set in the First Crusade."/>
    <n v="500"/>
    <n v="545"/>
    <x v="3"/>
    <x v="3"/>
    <s v="GBP"/>
    <n v="1402848000"/>
    <n v="1400570787"/>
    <b v="1"/>
    <n v="15"/>
    <b v="1"/>
    <s v="theater/plays"/>
    <n v="1.0900000000000001"/>
    <n v="36.333333333333336"/>
    <x v="6"/>
    <x v="27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.0088571428571429"/>
    <n v="46.768211920529801"/>
    <x v="6"/>
    <x v="27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.0900000000000001"/>
    <n v="40.073529411764703"/>
    <x v="6"/>
    <x v="27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.0720930232558139"/>
    <n v="100.21739130434783"/>
    <x v="6"/>
    <x v="27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3"/>
    <s v="GBP"/>
    <n v="1405553241"/>
    <n v="1404948441"/>
    <b v="1"/>
    <n v="24"/>
    <b v="1"/>
    <s v="theater/plays"/>
    <n v="1"/>
    <n v="41.666666666666664"/>
    <x v="6"/>
    <x v="27"/>
  </r>
  <r>
    <n v="3186"/>
    <s v="Honest"/>
    <s v="Honest is an exciting and dark new play by Bristol based writer Alice Nicholas, touring the South of England and London this October."/>
    <n v="3200"/>
    <n v="3270"/>
    <x v="3"/>
    <x v="3"/>
    <s v="GBP"/>
    <n v="1410901200"/>
    <n v="1408313438"/>
    <b v="1"/>
    <n v="70"/>
    <b v="1"/>
    <s v="theater/plays"/>
    <n v="1.0218750000000001"/>
    <n v="46.714285714285715"/>
    <x v="6"/>
    <x v="2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.1629333333333334"/>
    <n v="71.491803278688522"/>
    <x v="6"/>
    <x v="2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.0349999999999999"/>
    <n v="63.109756097560975"/>
    <x v="6"/>
    <x v="2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.1932315789473684"/>
    <n v="50.157964601769912"/>
    <x v="6"/>
    <x v="2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.2576666666666667"/>
    <n v="62.883333333333333"/>
    <x v="6"/>
    <x v="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.1974347826086957"/>
    <n v="85.531055900621112"/>
    <x v="6"/>
    <x v="27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.2625"/>
    <n v="53.723404255319146"/>
    <x v="6"/>
    <x v="2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3"/>
    <s v="GBP"/>
    <n v="1437934759"/>
    <n v="1434478759"/>
    <b v="1"/>
    <n v="47"/>
    <b v="1"/>
    <s v="theater/plays"/>
    <n v="1.0011666666666668"/>
    <n v="127.80851063829788"/>
    <x v="6"/>
    <x v="2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3"/>
    <s v="GBP"/>
    <n v="1452038100"/>
    <n v="1448823673"/>
    <b v="1"/>
    <n v="115"/>
    <b v="1"/>
    <s v="theater/plays"/>
    <n v="1.0213333333333334"/>
    <n v="106.57391304347826"/>
    <x v="6"/>
    <x v="2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.0035142857142858"/>
    <n v="262.11194029850748"/>
    <x v="6"/>
    <x v="27"/>
  </r>
  <r>
    <n v="3216"/>
    <s v="BRUTE"/>
    <s v="Brute (winner of the 2015 IdeasTap Underbelly Award) is new writing based on the true story of a rather twisted, horrible schoolgirl."/>
    <n v="2000"/>
    <n v="2001"/>
    <x v="3"/>
    <x v="3"/>
    <s v="GBP"/>
    <n v="1436625000"/>
    <n v="1433934371"/>
    <b v="1"/>
    <n v="35"/>
    <b v="1"/>
    <s v="theater/plays"/>
    <n v="1.0004999999999999"/>
    <n v="57.171428571428571"/>
    <x v="6"/>
    <x v="27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.1602222222222223"/>
    <n v="50.20192307692308"/>
    <x v="6"/>
    <x v="2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3"/>
    <s v="GBP"/>
    <n v="1419984000"/>
    <n v="1417132986"/>
    <b v="1"/>
    <n v="184"/>
    <b v="1"/>
    <s v="theater/plays"/>
    <n v="1.0209999999999999"/>
    <n v="66.586956521739125"/>
    <x v="6"/>
    <x v="27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.0011000000000001"/>
    <n v="168.25210084033614"/>
    <x v="6"/>
    <x v="27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.0084"/>
    <n v="256.37288135593218"/>
    <x v="6"/>
    <x v="2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3"/>
    <s v="GBP"/>
    <n v="1436114603"/>
    <n v="1433090603"/>
    <b v="1"/>
    <n v="113"/>
    <b v="1"/>
    <s v="theater/plays"/>
    <n v="1.0342499999999999"/>
    <n v="36.610619469026545"/>
    <x v="6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.248"/>
    <n v="37.142857142857146"/>
    <x v="6"/>
    <x v="27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.0951612903225807"/>
    <n v="45.878378378378379"/>
    <x v="6"/>
    <x v="27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.0203333333333333"/>
    <n v="141.71296296296296"/>
    <x v="6"/>
    <x v="2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.0235000000000001"/>
    <n v="52.487179487179489"/>
    <x v="6"/>
    <x v="2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3"/>
    <s v="GBP"/>
    <n v="1446213612"/>
    <n v="1443621612"/>
    <b v="1"/>
    <n v="21"/>
    <b v="1"/>
    <s v="theater/plays"/>
    <n v="1.0416666666666667"/>
    <n v="59.523809523809526"/>
    <x v="6"/>
    <x v="2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3"/>
    <s v="GBP"/>
    <n v="1484687436"/>
    <n v="1482095436"/>
    <b v="0"/>
    <n v="30"/>
    <b v="1"/>
    <s v="theater/plays"/>
    <n v="1.25"/>
    <n v="50"/>
    <x v="6"/>
    <x v="27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.0234285714285714"/>
    <n v="193.62162162162161"/>
    <x v="6"/>
    <x v="27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.0786500000000001"/>
    <n v="106.79702970297029"/>
    <x v="6"/>
    <x v="2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.0988461538461538"/>
    <n v="77.21621621621621"/>
    <x v="6"/>
    <x v="2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.61"/>
    <n v="57.5"/>
    <x v="6"/>
    <x v="27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.3120000000000001"/>
    <n v="50.46153846153846"/>
    <x v="6"/>
    <x v="27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.1879999999999999"/>
    <n v="97.377049180327873"/>
    <x v="6"/>
    <x v="2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3"/>
    <s v="GBP"/>
    <n v="1485991860"/>
    <n v="1483124208"/>
    <b v="0"/>
    <n v="115"/>
    <b v="1"/>
    <s v="theater/plays"/>
    <n v="1.0039275000000001"/>
    <n v="34.91921739130435"/>
    <x v="6"/>
    <x v="2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.0320666666666667"/>
    <n v="85.530386740331494"/>
    <x v="6"/>
    <x v="27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.006"/>
    <n v="182.90909090909091"/>
    <x v="6"/>
    <x v="27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.0078754285714286"/>
    <n v="131.13620817843866"/>
    <x v="6"/>
    <x v="2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3"/>
    <s v="GBP"/>
    <n v="1435752898"/>
    <n v="1433160898"/>
    <b v="1"/>
    <n v="79"/>
    <b v="1"/>
    <s v="theater/plays"/>
    <n v="1.1232142857142857"/>
    <n v="39.810126582278478"/>
    <x v="6"/>
    <x v="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3"/>
    <s v="GBP"/>
    <n v="1445817540"/>
    <n v="1443665293"/>
    <b v="1"/>
    <n v="104"/>
    <b v="1"/>
    <s v="theater/plays"/>
    <n v="1.0591914022517912"/>
    <n v="59.701730769230764"/>
    <x v="6"/>
    <x v="2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3"/>
    <s v="GBP"/>
    <n v="1487286000"/>
    <n v="1484843948"/>
    <b v="0"/>
    <n v="34"/>
    <b v="1"/>
    <s v="theater/plays"/>
    <n v="1.0056666666666667"/>
    <n v="88.735294117647058"/>
    <x v="6"/>
    <x v="2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.1530588235294117"/>
    <n v="58.688622754491021"/>
    <x v="6"/>
    <x v="27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.273042"/>
    <n v="69.56513661202186"/>
    <x v="6"/>
    <x v="27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.028375"/>
    <n v="115.87323943661971"/>
    <x v="6"/>
    <x v="27"/>
  </r>
  <r>
    <n v="3244"/>
    <s v="'Time Please'"/>
    <s v="'Time Please' is a black comedy set in a failing public house in a run-down part of town, where things are about to get messy."/>
    <n v="1600"/>
    <n v="1647"/>
    <x v="3"/>
    <x v="3"/>
    <s v="GBP"/>
    <n v="1480613982"/>
    <n v="1478018382"/>
    <b v="0"/>
    <n v="69"/>
    <b v="1"/>
    <s v="theater/plays"/>
    <n v="1.0293749999999999"/>
    <n v="23.869565217391305"/>
    <x v="6"/>
    <x v="27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.043047619047619"/>
    <n v="81.125925925925927"/>
    <x v="6"/>
    <x v="27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.1122000000000001"/>
    <n v="57.626943005181346"/>
    <x v="6"/>
    <x v="2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3"/>
    <s v="GBP"/>
    <n v="1436696712"/>
    <n v="1434104712"/>
    <b v="1"/>
    <n v="57"/>
    <b v="1"/>
    <s v="theater/plays"/>
    <n v="1.0586"/>
    <n v="46.429824561403507"/>
    <x v="6"/>
    <x v="27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.0079166666666666"/>
    <n v="60.475000000000001"/>
    <x v="6"/>
    <x v="2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.0492727272727274"/>
    <n v="65.579545454545453"/>
    <x v="6"/>
    <x v="2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.01552"/>
    <n v="119.1924882629108"/>
    <x v="6"/>
    <x v="27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.1073333333333333"/>
    <n v="83.05"/>
    <x v="6"/>
    <x v="27"/>
  </r>
  <r>
    <n v="3252"/>
    <s v="Modern Love"/>
    <s v="How do we navigate the boundaries between friendship, sexual intimacy and obsessive desire?"/>
    <n v="2250"/>
    <n v="2876"/>
    <x v="3"/>
    <x v="3"/>
    <s v="GBP"/>
    <n v="1473247240"/>
    <n v="1470655240"/>
    <b v="1"/>
    <n v="50"/>
    <b v="1"/>
    <s v="theater/plays"/>
    <n v="1.2782222222222221"/>
    <n v="57.52"/>
    <x v="6"/>
    <x v="27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.0182500000000001"/>
    <n v="177.08695652173913"/>
    <x v="6"/>
    <x v="2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3"/>
    <s v="GBP"/>
    <n v="1427331809"/>
    <n v="1424743409"/>
    <b v="1"/>
    <n v="186"/>
    <b v="1"/>
    <s v="theater/plays"/>
    <n v="1.012576923076923"/>
    <n v="70.771505376344081"/>
    <x v="6"/>
    <x v="27"/>
  </r>
  <r>
    <n v="3255"/>
    <s v="Henry V"/>
    <s v="5 Actors, 30 Characters, 90 Minutes._x000a_Let us transport you from London to the fields of Agincourt, using the power of your imagination."/>
    <n v="300"/>
    <n v="525"/>
    <x v="3"/>
    <x v="3"/>
    <s v="GBP"/>
    <n v="1412706375"/>
    <n v="1410114375"/>
    <b v="1"/>
    <n v="18"/>
    <b v="1"/>
    <s v="theater/plays"/>
    <n v="1.75"/>
    <n v="29.166666666666668"/>
    <x v="6"/>
    <x v="27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.2806"/>
    <n v="72.76136363636364"/>
    <x v="6"/>
    <x v="2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3"/>
    <s v="GBP"/>
    <n v="1487769952"/>
    <n v="1485177952"/>
    <b v="0"/>
    <n v="41"/>
    <b v="1"/>
    <s v="theater/plays"/>
    <n v="1.0629949999999999"/>
    <n v="51.853414634146333"/>
    <x v="6"/>
    <x v="27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.052142857142857"/>
    <n v="98.2"/>
    <x v="6"/>
    <x v="27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.0616782608695652"/>
    <n v="251.7381443298969"/>
    <x v="6"/>
    <x v="27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.0924"/>
    <n v="74.821917808219183"/>
    <x v="6"/>
    <x v="27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.0045454545454546"/>
    <n v="67.65306122448979"/>
    <x v="6"/>
    <x v="27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.0304098360655738"/>
    <n v="93.81343283582089"/>
    <x v="6"/>
    <x v="27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.121664"/>
    <n v="41.237647058823526"/>
    <x v="6"/>
    <x v="27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.03"/>
    <n v="52.551020408163268"/>
    <x v="6"/>
    <x v="27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5"/>
    <s v="EUR"/>
    <n v="1449162000"/>
    <n v="1446570315"/>
    <b v="1"/>
    <n v="63"/>
    <b v="1"/>
    <s v="theater/plays"/>
    <n v="1.64"/>
    <n v="70.285714285714292"/>
    <x v="6"/>
    <x v="27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.3128333333333333"/>
    <n v="48.325153374233132"/>
    <x v="6"/>
    <x v="2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.0209999999999999"/>
    <n v="53.177083333333336"/>
    <x v="6"/>
    <x v="2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.28"/>
    <n v="60.952380952380949"/>
    <x v="6"/>
    <x v="27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3"/>
    <s v="GBP"/>
    <n v="1434452400"/>
    <n v="1431509397"/>
    <b v="1"/>
    <n v="70"/>
    <b v="1"/>
    <s v="theater/plays"/>
    <n v="1.0149999999999999"/>
    <n v="116"/>
    <x v="6"/>
    <x v="2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3"/>
    <s v="GBP"/>
    <n v="1436705265"/>
    <n v="1434113265"/>
    <b v="1"/>
    <n v="30"/>
    <b v="1"/>
    <s v="theater/plays"/>
    <n v="1.0166666666666666"/>
    <n v="61"/>
    <x v="6"/>
    <x v="27"/>
  </r>
  <r>
    <n v="3271"/>
    <s v="Saxon Court at Southwark Playhouse"/>
    <s v="A razor sharp satire to darken your Christmas."/>
    <n v="1500"/>
    <n v="1950"/>
    <x v="3"/>
    <x v="3"/>
    <s v="GBP"/>
    <n v="1414927775"/>
    <n v="1412332175"/>
    <b v="1"/>
    <n v="51"/>
    <b v="1"/>
    <s v="theater/plays"/>
    <n v="1.3"/>
    <n v="38.235294117647058"/>
    <x v="6"/>
    <x v="2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.5443"/>
    <n v="106.50344827586207"/>
    <x v="6"/>
    <x v="27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.0740000000000001"/>
    <n v="204.57142857142858"/>
    <x v="6"/>
    <x v="27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.0132258064516129"/>
    <n v="54.912587412587413"/>
    <x v="6"/>
    <x v="2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.0027777777777778"/>
    <n v="150.41666666666666"/>
    <x v="6"/>
    <x v="27"/>
  </r>
  <r>
    <n v="3276"/>
    <s v="We The Astronomers"/>
    <s v="In 2016, KO Theatre presents a world premiere play in Toronto, ON about faith, home, and the secrets we keep from those we love."/>
    <n v="4500"/>
    <n v="5258"/>
    <x v="3"/>
    <x v="2"/>
    <s v="CAD"/>
    <n v="1459483140"/>
    <n v="1456526879"/>
    <b v="1"/>
    <n v="100"/>
    <b v="1"/>
    <s v="theater/plays"/>
    <n v="1.1684444444444444"/>
    <n v="52.58"/>
    <x v="6"/>
    <x v="27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3"/>
    <s v="GBP"/>
    <n v="1416331406"/>
    <n v="1413735806"/>
    <b v="1"/>
    <n v="100"/>
    <b v="1"/>
    <s v="theater/plays"/>
    <n v="1.0860000000000001"/>
    <n v="54.3"/>
    <x v="6"/>
    <x v="2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3"/>
    <s v="GBP"/>
    <n v="1433017303"/>
    <n v="1430425303"/>
    <b v="1"/>
    <n v="34"/>
    <b v="1"/>
    <s v="theater/plays"/>
    <n v="1.034"/>
    <n v="76.029411764705884"/>
    <x v="6"/>
    <x v="2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.1427586206896552"/>
    <n v="105.2063492063492"/>
    <x v="6"/>
    <x v="2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.03"/>
    <n v="68.666666666666671"/>
    <x v="6"/>
    <x v="27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.216"/>
    <n v="129.36170212765958"/>
    <x v="6"/>
    <x v="2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.026467741935484"/>
    <n v="134.26371308016877"/>
    <x v="6"/>
    <x v="2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3"/>
    <s v="GBP"/>
    <n v="1455138000"/>
    <n v="1452448298"/>
    <b v="0"/>
    <n v="47"/>
    <b v="1"/>
    <s v="theater/plays"/>
    <n v="1.0475000000000001"/>
    <n v="17.829787234042552"/>
    <x v="6"/>
    <x v="27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.016"/>
    <n v="203.2"/>
    <x v="6"/>
    <x v="27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.1210242048409682"/>
    <n v="69.18518518518519"/>
    <x v="6"/>
    <x v="2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.0176666666666667"/>
    <n v="125.12295081967213"/>
    <x v="6"/>
    <x v="27"/>
  </r>
  <r>
    <n v="3287"/>
    <s v="Three Things: Stories About Life"/>
    <s v="An inspirational one-man play about crisis, community, and the search for wholeness."/>
    <n v="2500"/>
    <n v="2500"/>
    <x v="3"/>
    <x v="2"/>
    <s v="CAD"/>
    <n v="1448733628"/>
    <n v="1446573628"/>
    <b v="0"/>
    <n v="34"/>
    <b v="1"/>
    <s v="theater/plays"/>
    <n v="1"/>
    <n v="73.529411764705884"/>
    <x v="6"/>
    <x v="2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3"/>
    <s v="GBP"/>
    <n v="1466463600"/>
    <n v="1463337315"/>
    <b v="0"/>
    <n v="207"/>
    <b v="1"/>
    <s v="theater/plays"/>
    <n v="1.0026489999999999"/>
    <n v="48.437149758454105"/>
    <x v="6"/>
    <x v="2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3"/>
    <s v="GBP"/>
    <n v="1487580602"/>
    <n v="1485161402"/>
    <b v="0"/>
    <n v="25"/>
    <b v="1"/>
    <s v="theater/plays"/>
    <n v="1.3304200000000002"/>
    <n v="26.608400000000003"/>
    <x v="6"/>
    <x v="27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3"/>
    <s v="GBP"/>
    <n v="1489234891"/>
    <n v="1486642891"/>
    <b v="0"/>
    <n v="72"/>
    <b v="1"/>
    <s v="theater/plays"/>
    <n v="1.212"/>
    <n v="33.666666666666664"/>
    <x v="6"/>
    <x v="2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.1399999999999999"/>
    <n v="40.714285714285715"/>
    <x v="6"/>
    <x v="27"/>
  </r>
  <r>
    <n v="3292"/>
    <s v="Dick Whittington - our 2016 community pantomime!"/>
    <s v="Iver Heath Drama Club is a not-for-profit community group and this year we are performing DICK WHITTINGTON."/>
    <n v="101"/>
    <n v="289"/>
    <x v="3"/>
    <x v="3"/>
    <s v="GBP"/>
    <n v="1449257348"/>
    <n v="1444069748"/>
    <b v="0"/>
    <n v="15"/>
    <b v="1"/>
    <s v="theater/plays"/>
    <n v="2.8613861386138613"/>
    <n v="19.266666666666666"/>
    <x v="6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9"/>
    <s v="NZD"/>
    <n v="1488622352"/>
    <n v="1486030352"/>
    <b v="0"/>
    <n v="91"/>
    <b v="1"/>
    <s v="theater/plays"/>
    <n v="1.7044444444444444"/>
    <n v="84.285714285714292"/>
    <x v="6"/>
    <x v="27"/>
  </r>
  <r>
    <n v="3294"/>
    <s v="old man's Gift"/>
    <s v="A young theatre company promoting new talent and looking for help in funding our very first set for our black comedy &quot;old man's Gift&quot;"/>
    <n v="600"/>
    <n v="710"/>
    <x v="3"/>
    <x v="3"/>
    <s v="GBP"/>
    <n v="1434459554"/>
    <n v="1431867554"/>
    <b v="0"/>
    <n v="24"/>
    <b v="1"/>
    <s v="theater/plays"/>
    <n v="1.1833333333333333"/>
    <n v="29.583333333333332"/>
    <x v="6"/>
    <x v="27"/>
  </r>
  <r>
    <n v="3295"/>
    <s v="The Divine Comedy Show"/>
    <s v="A comedic drama about The Devil and his quest to take a bride and to Hell with the consequences, no matter what they may be."/>
    <n v="700"/>
    <n v="720.01"/>
    <x v="3"/>
    <x v="3"/>
    <s v="GBP"/>
    <n v="1474886229"/>
    <n v="1472294229"/>
    <b v="0"/>
    <n v="27"/>
    <b v="1"/>
    <s v="theater/plays"/>
    <n v="1.0285857142857142"/>
    <n v="26.667037037037037"/>
    <x v="6"/>
    <x v="27"/>
  </r>
  <r>
    <n v="3296"/>
    <s v="Alix in Wundergarten"/>
    <s v="A dark theatrical comedy about four actors recording a warped radio version of Lewis Carroll's 'Alice's Adventures in Wonderland'."/>
    <n v="1500"/>
    <n v="2161"/>
    <x v="3"/>
    <x v="3"/>
    <s v="GBP"/>
    <n v="1448229600"/>
    <n v="1446401372"/>
    <b v="0"/>
    <n v="47"/>
    <b v="1"/>
    <s v="theater/plays"/>
    <n v="1.4406666666666668"/>
    <n v="45.978723404255319"/>
    <x v="6"/>
    <x v="27"/>
  </r>
  <r>
    <n v="3297"/>
    <s v="MY EYES WENT DARK"/>
    <s v="A father loses his family in a freak plane crash and goes on to murder the air traffic controller he holds responsible."/>
    <n v="5500"/>
    <n v="5504"/>
    <x v="3"/>
    <x v="3"/>
    <s v="GBP"/>
    <n v="1438037940"/>
    <n v="1436380256"/>
    <b v="0"/>
    <n v="44"/>
    <b v="1"/>
    <s v="theater/plays"/>
    <n v="1.0007272727272727"/>
    <n v="125.09090909090909"/>
    <x v="6"/>
    <x v="2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.0173000000000001"/>
    <n v="141.29166666666666"/>
    <x v="6"/>
    <x v="2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.1619999999999999"/>
    <n v="55.333333333333336"/>
    <x v="6"/>
    <x v="27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.3616666666666666"/>
    <n v="46.420454545454547"/>
    <x v="6"/>
    <x v="2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.3346666666666667"/>
    <n v="57.2"/>
    <x v="6"/>
    <x v="27"/>
  </r>
  <r>
    <n v="3302"/>
    <s v="El muro de BorÃ­s KiÃ©n"/>
    <s v="FilosofÃ­a de los anÃ³nimos"/>
    <n v="8400"/>
    <n v="8685"/>
    <x v="3"/>
    <x v="14"/>
    <s v="EUR"/>
    <n v="1481099176"/>
    <n v="1478507176"/>
    <b v="0"/>
    <n v="50"/>
    <b v="1"/>
    <s v="theater/plays"/>
    <n v="1.0339285714285715"/>
    <n v="173.7"/>
    <x v="6"/>
    <x v="27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.1588888888888889"/>
    <n v="59.6"/>
    <x v="6"/>
    <x v="27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.0451666666666666"/>
    <n v="89.585714285714289"/>
    <x v="6"/>
    <x v="27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.0202500000000001"/>
    <n v="204.05"/>
    <x v="6"/>
    <x v="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.7533333333333334"/>
    <n v="48.703703703703702"/>
    <x v="6"/>
    <x v="2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.0668"/>
    <n v="53.339999999999996"/>
    <x v="6"/>
    <x v="27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.2228571428571429"/>
    <n v="75.087719298245617"/>
    <x v="6"/>
    <x v="27"/>
  </r>
  <r>
    <n v="3309"/>
    <s v="Collision Course"/>
    <s v="Two unlikely friends, a garage, tinned beans &amp; the end of the world."/>
    <n v="350"/>
    <n v="558"/>
    <x v="3"/>
    <x v="3"/>
    <s v="GBP"/>
    <n v="1476632178"/>
    <n v="1473953778"/>
    <b v="0"/>
    <n v="31"/>
    <b v="1"/>
    <s v="theater/plays"/>
    <n v="1.5942857142857143"/>
    <n v="18"/>
    <x v="6"/>
    <x v="27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.0007692307692309"/>
    <n v="209.83870967741936"/>
    <x v="6"/>
    <x v="2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.0984"/>
    <n v="61.022222222222226"/>
    <x v="6"/>
    <x v="27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.0004"/>
    <n v="61"/>
    <x v="6"/>
    <x v="27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.1605000000000001"/>
    <n v="80.034482758620683"/>
    <x v="6"/>
    <x v="27"/>
  </r>
  <r>
    <n v="3314"/>
    <s v="The White Bike"/>
    <s v="I want to add a new perspective to the cycling safety debate by taking my play THE WHITE BIKE to the Edinburgh Festival of Cycling"/>
    <n v="800"/>
    <n v="1686"/>
    <x v="3"/>
    <x v="3"/>
    <s v="GBP"/>
    <n v="1431115500"/>
    <n v="1428733511"/>
    <b v="0"/>
    <n v="58"/>
    <b v="1"/>
    <s v="theater/plays"/>
    <n v="2.1074999999999999"/>
    <n v="29.068965517241381"/>
    <x v="6"/>
    <x v="2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3"/>
    <s v="GBP"/>
    <n v="1462519041"/>
    <n v="1459927041"/>
    <b v="0"/>
    <n v="89"/>
    <b v="1"/>
    <s v="theater/plays"/>
    <n v="1.1000000000000001"/>
    <n v="49.438202247191015"/>
    <x v="6"/>
    <x v="2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.0008673425918038"/>
    <n v="93.977440000000001"/>
    <x v="6"/>
    <x v="27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.0619047619047619"/>
    <n v="61.944444444444443"/>
    <x v="6"/>
    <x v="27"/>
  </r>
  <r>
    <n v="3318"/>
    <s v="ROOMIES - Atlantic Canada Tour 2016-17"/>
    <s v="Help us strengthen and inspire disability arts in Atlantic Canada"/>
    <n v="2000"/>
    <n v="2512"/>
    <x v="3"/>
    <x v="2"/>
    <s v="CAD"/>
    <n v="1460341800"/>
    <n v="1456902893"/>
    <b v="0"/>
    <n v="32"/>
    <b v="1"/>
    <s v="theater/plays"/>
    <n v="1.256"/>
    <n v="78.5"/>
    <x v="6"/>
    <x v="27"/>
  </r>
  <r>
    <n v="3319"/>
    <s v="Down the Rabbit Hole"/>
    <s v="Down the Rabbit Hole is an exciting new play by Not Just Theatre Productions. To be performed at Matthew's Yard Theatre in Feb 2015"/>
    <n v="500"/>
    <n v="540"/>
    <x v="3"/>
    <x v="3"/>
    <s v="GBP"/>
    <n v="1422712986"/>
    <n v="1418824986"/>
    <b v="0"/>
    <n v="16"/>
    <b v="1"/>
    <s v="theater/plays"/>
    <n v="1.08"/>
    <n v="33.75"/>
    <x v="6"/>
    <x v="27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.01"/>
    <n v="66.44736842105263"/>
    <x v="6"/>
    <x v="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.0740000000000001"/>
    <n v="35.799999999999997"/>
    <x v="6"/>
    <x v="2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.0151515151515151"/>
    <n v="145.65217391304347"/>
    <x v="6"/>
    <x v="27"/>
  </r>
  <r>
    <n v="3323"/>
    <s v="Migrants' Theatre"/>
    <s v="Young adult theatre makers from London are raising money to cover costs for touring with their current production MigrantsÂ´ Rhapsody."/>
    <n v="1000"/>
    <n v="1259"/>
    <x v="3"/>
    <x v="3"/>
    <s v="GBP"/>
    <n v="1474793208"/>
    <n v="1472201208"/>
    <b v="0"/>
    <n v="49"/>
    <b v="1"/>
    <s v="theater/plays"/>
    <n v="1.2589999999999999"/>
    <n v="25.693877551020407"/>
    <x v="6"/>
    <x v="27"/>
  </r>
  <r>
    <n v="3324"/>
    <s v="At Swim, Two Boys"/>
    <s v="The play tells the story of Jim and Doyler and their friendship on the brink of Irish independence."/>
    <n v="1500"/>
    <n v="1525"/>
    <x v="3"/>
    <x v="15"/>
    <s v="EUR"/>
    <n v="1465135190"/>
    <n v="1463925590"/>
    <b v="0"/>
    <n v="10"/>
    <b v="1"/>
    <s v="theater/plays"/>
    <n v="1.0166666666666666"/>
    <n v="152.5"/>
    <x v="6"/>
    <x v="27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3"/>
    <s v="GBP"/>
    <n v="1428256277"/>
    <n v="1425235877"/>
    <b v="0"/>
    <n v="15"/>
    <b v="1"/>
    <s v="theater/plays"/>
    <n v="1.125"/>
    <n v="30"/>
    <x v="6"/>
    <x v="27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.0137499999999999"/>
    <n v="142.28070175438597"/>
    <x v="6"/>
    <x v="27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3"/>
    <s v="GBP"/>
    <n v="1462697966"/>
    <n v="1460105966"/>
    <b v="0"/>
    <n v="33"/>
    <b v="1"/>
    <s v="theater/plays"/>
    <n v="1.0125"/>
    <n v="24.545454545454547"/>
    <x v="6"/>
    <x v="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.4638888888888888"/>
    <n v="292.77777777777777"/>
    <x v="6"/>
    <x v="27"/>
  </r>
  <r>
    <n v="3329"/>
    <s v="Jestia and Raedon"/>
    <s v="Jestia and Raedon is a brand new romantic comedy play going to the Edinburgh Fringe Festival this summer."/>
    <n v="1000"/>
    <n v="1168"/>
    <x v="3"/>
    <x v="3"/>
    <s v="GBP"/>
    <n v="1406502000"/>
    <n v="1405583108"/>
    <b v="0"/>
    <n v="26"/>
    <b v="1"/>
    <s v="theater/plays"/>
    <n v="1.1679999999999999"/>
    <n v="44.92307692307692"/>
    <x v="6"/>
    <x v="2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3"/>
    <s v="GBP"/>
    <n v="1427919468"/>
    <n v="1425331068"/>
    <b v="0"/>
    <n v="69"/>
    <b v="1"/>
    <s v="theater/plays"/>
    <n v="1.0626666666666666"/>
    <n v="23.10144927536232"/>
    <x v="6"/>
    <x v="2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.0451999999999999"/>
    <n v="80.400000000000006"/>
    <x v="6"/>
    <x v="27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"/>
    <n v="72.289156626506028"/>
    <x v="6"/>
    <x v="2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.0457142857142858"/>
    <n v="32.972972972972975"/>
    <x v="6"/>
    <x v="27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.3862051149573753"/>
    <n v="116.65217391304348"/>
    <x v="6"/>
    <x v="2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3"/>
    <s v="GBP"/>
    <n v="1407106800"/>
    <n v="1404749446"/>
    <b v="0"/>
    <n v="63"/>
    <b v="1"/>
    <s v="theater/plays"/>
    <n v="1.0032000000000001"/>
    <n v="79.61904761904762"/>
    <x v="6"/>
    <x v="27"/>
  </r>
  <r>
    <n v="3336"/>
    <s v="WILDE TALES"/>
    <s v="A theatrical adaptation of Oscar Wilde's short stories, presented by Suitcase Civilians at The Space, April 5-10 2016."/>
    <n v="250"/>
    <n v="250"/>
    <x v="3"/>
    <x v="3"/>
    <s v="GBP"/>
    <n v="1459845246"/>
    <n v="1457429646"/>
    <b v="0"/>
    <n v="9"/>
    <b v="1"/>
    <s v="theater/plays"/>
    <n v="1"/>
    <n v="27.777777777777779"/>
    <x v="6"/>
    <x v="27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3"/>
    <s v="GBP"/>
    <n v="1412974800"/>
    <n v="1411109167"/>
    <b v="0"/>
    <n v="34"/>
    <b v="1"/>
    <s v="theater/plays"/>
    <n v="1.1020000000000001"/>
    <n v="81.029411764705884"/>
    <x v="6"/>
    <x v="27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.0218"/>
    <n v="136.84821428571428"/>
    <x v="6"/>
    <x v="27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.0435000000000001"/>
    <n v="177.61702127659575"/>
    <x v="6"/>
    <x v="27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.3816666666666666"/>
    <n v="109.07894736842105"/>
    <x v="6"/>
    <x v="27"/>
  </r>
  <r>
    <n v="3341"/>
    <s v="Today I Live"/>
    <s v="A London flat, two stories play simultaneously. Irish mapmaker 1821, Iranian artist present day. Each senses the other. Worlds collide."/>
    <n v="3350"/>
    <n v="3350"/>
    <x v="3"/>
    <x v="3"/>
    <s v="GBP"/>
    <n v="1465750800"/>
    <n v="1463771421"/>
    <b v="0"/>
    <n v="28"/>
    <b v="1"/>
    <s v="theater/plays"/>
    <n v="1"/>
    <n v="119.64285714285714"/>
    <x v="6"/>
    <x v="27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.0166666666666666"/>
    <n v="78.205128205128204"/>
    <x v="6"/>
    <x v="27"/>
  </r>
  <r>
    <n v="3343"/>
    <s v="The Girl Who Touched the Stars"/>
    <s v="Two sisters make a set of paper dolls which take them on a journey across lands, creating memories along the way."/>
    <n v="700"/>
    <n v="1200"/>
    <x v="3"/>
    <x v="3"/>
    <s v="GBP"/>
    <n v="1460553480"/>
    <n v="1458770384"/>
    <b v="0"/>
    <n v="23"/>
    <b v="1"/>
    <s v="theater/plays"/>
    <n v="1.7142857142857142"/>
    <n v="52.173913043478258"/>
    <x v="6"/>
    <x v="27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.0144444444444445"/>
    <n v="114.125"/>
    <x v="6"/>
    <x v="2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.3"/>
    <n v="50"/>
    <x v="6"/>
    <x v="27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.1000000000000001"/>
    <n v="91.666666666666671"/>
    <x v="6"/>
    <x v="2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3"/>
    <s v="GBP"/>
    <n v="1462741200"/>
    <n v="1461503654"/>
    <b v="0"/>
    <n v="22"/>
    <b v="1"/>
    <s v="theater/plays"/>
    <n v="1.1944999999999999"/>
    <n v="108.59090909090909"/>
    <x v="6"/>
    <x v="27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.002909090909091"/>
    <n v="69.822784810126578"/>
    <x v="6"/>
    <x v="2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.534"/>
    <n v="109.57142857142857"/>
    <x v="6"/>
    <x v="27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.0442857142857143"/>
    <n v="71.666666666666671"/>
    <x v="6"/>
    <x v="27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3"/>
    <s v="GBP"/>
    <n v="1406113200"/>
    <n v="1402910965"/>
    <b v="0"/>
    <n v="54"/>
    <b v="1"/>
    <s v="theater/plays"/>
    <n v="1.0109999999999999"/>
    <n v="93.611111111111114"/>
    <x v="6"/>
    <x v="27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3"/>
    <s v="GBP"/>
    <n v="1467414000"/>
    <n v="1462492178"/>
    <b v="0"/>
    <n v="70"/>
    <b v="1"/>
    <s v="theater/plays"/>
    <n v="1.0751999999999999"/>
    <n v="76.8"/>
    <x v="6"/>
    <x v="27"/>
  </r>
  <r>
    <n v="3353"/>
    <s v="Nude: A play by Paul Hewitt"/>
    <s v="A new spoken word play, written by Paul Hewitt, in 3 parts about love and fate, inspired by the Ruba'iyat of Omar Khayyam."/>
    <n v="500"/>
    <n v="1575"/>
    <x v="3"/>
    <x v="3"/>
    <s v="GBP"/>
    <n v="1462230000"/>
    <n v="1461061350"/>
    <b v="0"/>
    <n v="44"/>
    <b v="1"/>
    <s v="theater/plays"/>
    <n v="3.15"/>
    <n v="35.795454545454547"/>
    <x v="6"/>
    <x v="27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.0193333333333334"/>
    <n v="55.6"/>
    <x v="6"/>
    <x v="27"/>
  </r>
  <r>
    <n v="3355"/>
    <s v="Jelly Beans at Theatre503"/>
    <s v="Help get Jelly Beans to the Theatre503 stage. An important piece of new writing by Dan Pick, produced by Kuleshov Theatre"/>
    <n v="1750"/>
    <n v="2210"/>
    <x v="3"/>
    <x v="3"/>
    <s v="GBP"/>
    <n v="1462879020"/>
    <n v="1461941527"/>
    <b v="0"/>
    <n v="15"/>
    <b v="1"/>
    <s v="theater/plays"/>
    <n v="1.2628571428571429"/>
    <n v="147.33333333333334"/>
    <x v="6"/>
    <x v="2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3"/>
    <s v="GBP"/>
    <n v="1468611272"/>
    <n v="1466019272"/>
    <b v="0"/>
    <n v="27"/>
    <b v="1"/>
    <s v="theater/plays"/>
    <n v="1.014"/>
    <n v="56.333333333333336"/>
    <x v="6"/>
    <x v="2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3"/>
    <s v="GBP"/>
    <n v="1406887310"/>
    <n v="1404295310"/>
    <b v="0"/>
    <n v="21"/>
    <b v="1"/>
    <s v="theater/plays"/>
    <n v="1.01"/>
    <n v="96.19047619047619"/>
    <x v="6"/>
    <x v="2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.0299"/>
    <n v="63.574074074074076"/>
    <x v="6"/>
    <x v="27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.0625"/>
    <n v="184.78260869565219"/>
    <x v="6"/>
    <x v="27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s v="theater/plays"/>
    <n v="1.0137777777777779"/>
    <n v="126.72222222222223"/>
    <x v="6"/>
    <x v="2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.1346000000000001"/>
    <n v="83.42647058823529"/>
    <x v="6"/>
    <x v="2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.1800000000000002"/>
    <n v="54.5"/>
    <x v="6"/>
    <x v="2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.0141935483870967"/>
    <n v="302.30769230769232"/>
    <x v="6"/>
    <x v="27"/>
  </r>
  <r>
    <n v="3364"/>
    <s v="Cancel The Sunshine"/>
    <s v="Cancel The SunshineÂ is a new play that explores living with a mental health condition in an honest, witty and articulate way."/>
    <n v="3000"/>
    <n v="3178"/>
    <x v="3"/>
    <x v="3"/>
    <s v="GBP"/>
    <n v="1458075600"/>
    <n v="1456183649"/>
    <b v="0"/>
    <n v="72"/>
    <b v="1"/>
    <s v="theater/plays"/>
    <n v="1.0593333333333332"/>
    <n v="44.138888888888886"/>
    <x v="6"/>
    <x v="27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.04"/>
    <n v="866.66666666666663"/>
    <x v="6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.21"/>
    <n v="61.388888888888886"/>
    <x v="6"/>
    <x v="27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3"/>
    <s v="GBP"/>
    <n v="1438467894"/>
    <n v="1436307894"/>
    <b v="0"/>
    <n v="30"/>
    <b v="1"/>
    <s v="theater/plays"/>
    <n v="1.1866666666666668"/>
    <n v="29.666666666666668"/>
    <x v="6"/>
    <x v="27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.046"/>
    <n v="45.478260869565219"/>
    <x v="6"/>
    <x v="27"/>
  </r>
  <r>
    <n v="3369"/>
    <s v="The Collector, a play by Daniel Wade"/>
    <s v="How far would you go for revenge? The Collector is a dark thriller of regret, retribution and broken masculinity."/>
    <n v="5000"/>
    <n v="5195"/>
    <x v="3"/>
    <x v="15"/>
    <s v="EUR"/>
    <n v="1484441980"/>
    <n v="1479257980"/>
    <b v="0"/>
    <n v="54"/>
    <b v="1"/>
    <s v="theater/plays"/>
    <n v="1.0389999999999999"/>
    <n v="96.203703703703709"/>
    <x v="6"/>
    <x v="27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.1773333333333333"/>
    <n v="67.92307692307692"/>
    <x v="6"/>
    <x v="27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.385"/>
    <n v="30.777777777777779"/>
    <x v="6"/>
    <x v="27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.0349999999999999"/>
    <n v="38.333333333333336"/>
    <x v="6"/>
    <x v="2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3"/>
    <s v="GBP"/>
    <n v="1437235200"/>
    <n v="1435177840"/>
    <b v="0"/>
    <n v="30"/>
    <b v="1"/>
    <s v="theater/plays"/>
    <n v="1.0024999999999999"/>
    <n v="66.833333333333329"/>
    <x v="6"/>
    <x v="27"/>
  </r>
  <r>
    <n v="3374"/>
    <s v="HELP BUILD &quot;THE CASTLE&quot;"/>
    <s v="A rare  production of World acclaimed playwright Howard Barker's groundbreaking &amp; provocative 'The Castle'."/>
    <n v="3500"/>
    <n v="3730"/>
    <x v="3"/>
    <x v="2"/>
    <s v="CAD"/>
    <n v="1446053616"/>
    <n v="1443461616"/>
    <b v="0"/>
    <n v="52"/>
    <b v="1"/>
    <s v="theater/plays"/>
    <n v="1.0657142857142856"/>
    <n v="71.730769230769226"/>
    <x v="6"/>
    <x v="27"/>
  </r>
  <r>
    <n v="3375"/>
    <s v="The Frida Kahlo of Penge West"/>
    <s v="Production of wickedly funny new play for two women, written by iconic songwriter and ex-London's Burning man, Chris Larner"/>
    <n v="3000"/>
    <n v="3000"/>
    <x v="3"/>
    <x v="3"/>
    <s v="GBP"/>
    <n v="1400423973"/>
    <n v="1399387173"/>
    <b v="0"/>
    <n v="17"/>
    <b v="1"/>
    <s v="theater/plays"/>
    <n v="1"/>
    <n v="176.47058823529412"/>
    <x v="6"/>
    <x v="27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.0001249999999999"/>
    <n v="421.10526315789474"/>
    <x v="6"/>
    <x v="27"/>
  </r>
  <r>
    <n v="3377"/>
    <s v="To Kill a Machine"/>
    <s v="An empowering play about war time code breaker Alan Turing which tells the real story of a hero vilified for his sexuality and suicide."/>
    <n v="8000"/>
    <n v="8084"/>
    <x v="3"/>
    <x v="3"/>
    <s v="GBP"/>
    <n v="1426870560"/>
    <n v="1424280899"/>
    <b v="0"/>
    <n v="77"/>
    <b v="1"/>
    <s v="theater/plays"/>
    <n v="1.0105"/>
    <n v="104.98701298701299"/>
    <x v="6"/>
    <x v="27"/>
  </r>
  <r>
    <n v="3378"/>
    <s v="Rose of June"/>
    <s v="'Can you ever find acceptance in death?' _x000a_Rose of June is a piece of theatre exploring the stages of grief. Unity Theatre - September"/>
    <n v="550"/>
    <n v="592"/>
    <x v="3"/>
    <x v="3"/>
    <s v="GBP"/>
    <n v="1409490480"/>
    <n v="1407400306"/>
    <b v="0"/>
    <n v="21"/>
    <b v="1"/>
    <s v="theater/plays"/>
    <n v="1.0763636363636364"/>
    <n v="28.19047619047619"/>
    <x v="6"/>
    <x v="27"/>
  </r>
  <r>
    <n v="3379"/>
    <s v="The Promise"/>
    <s v="A play by Alexei Arbuzov about the lives of three teenagers during the Nazi siege of Leningrad, 1942, in a new adaptation by Nick Dear."/>
    <n v="2000"/>
    <n v="2073"/>
    <x v="3"/>
    <x v="3"/>
    <s v="GBP"/>
    <n v="1440630000"/>
    <n v="1439122800"/>
    <b v="0"/>
    <n v="38"/>
    <b v="1"/>
    <s v="theater/plays"/>
    <n v="1.0365"/>
    <n v="54.55263157894737"/>
    <x v="6"/>
    <x v="27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.0443333333333333"/>
    <n v="111.89285714285714"/>
    <x v="6"/>
    <x v="2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.0225"/>
    <n v="85.208333333333329"/>
    <x v="6"/>
    <x v="2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3"/>
    <s v="GBP"/>
    <n v="1470092340"/>
    <n v="1467973256"/>
    <b v="0"/>
    <n v="46"/>
    <b v="1"/>
    <s v="theater/plays"/>
    <n v="1.0074285714285713"/>
    <n v="76.652173913043484"/>
    <x v="6"/>
    <x v="2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.1171428571428572"/>
    <n v="65.166666666666671"/>
    <x v="6"/>
    <x v="27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.0001100000000001"/>
    <n v="93.760312499999998"/>
    <x v="6"/>
    <x v="2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"/>
    <n v="133.33333333333334"/>
    <x v="6"/>
    <x v="27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.05"/>
    <n v="51.219512195121951"/>
    <x v="6"/>
    <x v="2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.1686666666666667"/>
    <n v="100.17142857142858"/>
    <x v="6"/>
    <x v="27"/>
  </r>
  <r>
    <n v="3388"/>
    <s v="ICONS"/>
    <s v="ICONS is a unique new play about the Amazon warrior women from Greek myth and re-imagines them from a contemporary female perspective."/>
    <n v="1500"/>
    <n v="1557"/>
    <x v="3"/>
    <x v="3"/>
    <s v="GBP"/>
    <n v="1434625441"/>
    <n v="1432033441"/>
    <b v="0"/>
    <n v="45"/>
    <b v="1"/>
    <s v="theater/plays"/>
    <n v="1.038"/>
    <n v="34.6"/>
    <x v="6"/>
    <x v="27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.145"/>
    <n v="184.67741935483872"/>
    <x v="6"/>
    <x v="2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.024"/>
    <n v="69.818181818181813"/>
    <x v="6"/>
    <x v="2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.23"/>
    <n v="61.944444444444443"/>
    <x v="6"/>
    <x v="27"/>
  </r>
  <r>
    <n v="3392"/>
    <s v="1 in 3"/>
    <s v="Life is more than the days you have left. 1 in 3 tells of two normal people &amp; their confrontation with mortality and the dice of fate."/>
    <n v="500"/>
    <n v="500"/>
    <x v="3"/>
    <x v="3"/>
    <s v="GBP"/>
    <n v="1462565855"/>
    <n v="1458245855"/>
    <b v="0"/>
    <n v="12"/>
    <b v="1"/>
    <s v="theater/plays"/>
    <n v="1"/>
    <n v="41.666666666666664"/>
    <x v="6"/>
    <x v="27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.0580000000000001"/>
    <n v="36.06818181818182"/>
    <x v="6"/>
    <x v="27"/>
  </r>
  <r>
    <n v="3394"/>
    <s v="Buffer: Edinburgh Fringe 2014"/>
    <s v="Ambitious, Edinburgh-based company, Thrive Theatre, are bringing their brand new comedy BUFFER to the 2014 Edinburgh Fringe!"/>
    <n v="550"/>
    <n v="783"/>
    <x v="3"/>
    <x v="3"/>
    <s v="GBP"/>
    <n v="1406470645"/>
    <n v="1403878645"/>
    <b v="0"/>
    <n v="27"/>
    <b v="1"/>
    <s v="theater/plays"/>
    <n v="1.4236363636363636"/>
    <n v="29"/>
    <x v="6"/>
    <x v="27"/>
  </r>
  <r>
    <n v="3395"/>
    <s v="MIRAMAR"/>
    <s v="Miramar is a a darkly funny play exploring what it is we call â€˜homeâ€™."/>
    <n v="500"/>
    <n v="920"/>
    <x v="3"/>
    <x v="3"/>
    <s v="GBP"/>
    <n v="1433009400"/>
    <n v="1431795944"/>
    <b v="0"/>
    <n v="38"/>
    <b v="1"/>
    <s v="theater/plays"/>
    <n v="1.84"/>
    <n v="24.210526315789473"/>
    <x v="6"/>
    <x v="27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.0433333333333332"/>
    <n v="55.892857142857146"/>
    <x v="6"/>
    <x v="27"/>
  </r>
  <r>
    <n v="3397"/>
    <s v="Waiting for Godot - Blue Sky Theatre &amp; Arts"/>
    <s v="Help a group of recovering alcoholics bring Samuel Beckett's classic to a seaside town!"/>
    <n v="250"/>
    <n v="280"/>
    <x v="3"/>
    <x v="3"/>
    <s v="GBP"/>
    <n v="1455832800"/>
    <n v="1452338929"/>
    <b v="0"/>
    <n v="24"/>
    <b v="1"/>
    <s v="theater/plays"/>
    <n v="1.1200000000000001"/>
    <n v="11.666666666666666"/>
    <x v="6"/>
    <x v="2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.1107499999999999"/>
    <n v="68.353846153846149"/>
    <x v="6"/>
    <x v="27"/>
  </r>
  <r>
    <n v="3399"/>
    <s v="Spinning Wheel Youth Takeover"/>
    <s v="13 young people have taken over Spinning Wheel Theatre to choose, produce and create their own show from scratch."/>
    <n v="1200"/>
    <n v="1245"/>
    <x v="3"/>
    <x v="3"/>
    <s v="GBP"/>
    <n v="1424556325"/>
    <n v="1421964325"/>
    <b v="0"/>
    <n v="46"/>
    <b v="1"/>
    <s v="theater/plays"/>
    <n v="1.0375000000000001"/>
    <n v="27.065217391304348"/>
    <x v="6"/>
    <x v="27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.0041"/>
    <n v="118.12941176470588"/>
    <x v="6"/>
    <x v="2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3"/>
    <s v="GBP"/>
    <n v="1438968146"/>
    <n v="1436376146"/>
    <b v="0"/>
    <n v="66"/>
    <b v="1"/>
    <s v="theater/plays"/>
    <n v="1.0186206896551724"/>
    <n v="44.757575757575758"/>
    <x v="6"/>
    <x v="2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.0976666666666666"/>
    <n v="99.787878787878782"/>
    <x v="6"/>
    <x v="27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3"/>
    <s v="GBP"/>
    <n v="1435230324"/>
    <n v="1432638324"/>
    <b v="0"/>
    <n v="17"/>
    <b v="1"/>
    <s v="theater/plays"/>
    <n v="1"/>
    <n v="117.64705882352941"/>
    <x v="6"/>
    <x v="2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.22"/>
    <n v="203.33333333333334"/>
    <x v="6"/>
    <x v="2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3"/>
    <s v="GBP"/>
    <n v="1456876740"/>
    <n v="1455063886"/>
    <b v="0"/>
    <n v="17"/>
    <b v="1"/>
    <s v="theater/plays"/>
    <n v="1.3757142857142857"/>
    <n v="28.323529411764707"/>
    <x v="6"/>
    <x v="27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.0031000000000001"/>
    <n v="110.23076923076923"/>
    <x v="6"/>
    <x v="27"/>
  </r>
  <r>
    <n v="3407"/>
    <s v="Chlorine Edinburgh 2014"/>
    <s v="Biddy is 24. Biddy is a hopeless romantic. Biddy always wanted to be a vegan. Find out what happens_x000a_when Biddy gets sectioned."/>
    <n v="2000"/>
    <n v="2142"/>
    <x v="3"/>
    <x v="3"/>
    <s v="GBP"/>
    <n v="1404641289"/>
    <n v="1402049289"/>
    <b v="0"/>
    <n v="67"/>
    <b v="1"/>
    <s v="theater/plays"/>
    <n v="1.071"/>
    <n v="31.970149253731343"/>
    <x v="6"/>
    <x v="27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.11"/>
    <n v="58.611111111111114"/>
    <x v="6"/>
    <x v="27"/>
  </r>
  <r>
    <n v="3409"/>
    <s v="Who Said Theatre Presents: The Calm"/>
    <s v="Exciting and visceral new-writing that challenges the way we view the fine line between war and terror..."/>
    <n v="500"/>
    <n v="618"/>
    <x v="3"/>
    <x v="3"/>
    <s v="GBP"/>
    <n v="1469998680"/>
    <n v="1466710358"/>
    <b v="0"/>
    <n v="21"/>
    <b v="1"/>
    <s v="theater/plays"/>
    <n v="1.236"/>
    <n v="29.428571428571427"/>
    <x v="6"/>
    <x v="27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.085"/>
    <n v="81.375"/>
    <x v="6"/>
    <x v="2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.0356666666666667"/>
    <n v="199.16666666666666"/>
    <x v="6"/>
    <x v="27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3"/>
    <s v="GBP"/>
    <n v="1411858862"/>
    <n v="1409266862"/>
    <b v="0"/>
    <n v="26"/>
    <b v="1"/>
    <s v="theater/plays"/>
    <n v="1"/>
    <n v="115.38461538461539"/>
    <x v="6"/>
    <x v="2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.3"/>
    <n v="46.428571428571431"/>
    <x v="6"/>
    <x v="27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.0349999999999999"/>
    <n v="70.568181818181813"/>
    <x v="6"/>
    <x v="27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"/>
    <n v="22.222222222222221"/>
    <x v="6"/>
    <x v="2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3"/>
    <s v="GBP"/>
    <n v="1429813800"/>
    <n v="1427363645"/>
    <b v="0"/>
    <n v="30"/>
    <b v="1"/>
    <s v="theater/plays"/>
    <n v="1.196"/>
    <n v="159.46666666666667"/>
    <x v="6"/>
    <x v="27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.0000058823529412"/>
    <n v="37.777999999999999"/>
    <x v="6"/>
    <x v="2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.00875"/>
    <n v="72.053571428571431"/>
    <x v="6"/>
    <x v="2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5"/>
    <s v="EUR"/>
    <n v="1459978200"/>
    <n v="1458416585"/>
    <b v="0"/>
    <n v="46"/>
    <b v="1"/>
    <s v="theater/plays"/>
    <n v="1.0654545454545454"/>
    <n v="63.695652173913047"/>
    <x v="6"/>
    <x v="27"/>
  </r>
  <r>
    <n v="3420"/>
    <s v="Rounds. Set design campaign."/>
    <s v="A powerful and urgent tale of the first line of defence for the NHS. Based on true stories from junior doctors."/>
    <n v="700"/>
    <n v="966"/>
    <x v="3"/>
    <x v="3"/>
    <s v="GBP"/>
    <n v="1455408000"/>
    <n v="1454638202"/>
    <b v="0"/>
    <n v="34"/>
    <b v="1"/>
    <s v="theater/plays"/>
    <n v="1.38"/>
    <n v="28.411764705882351"/>
    <x v="6"/>
    <x v="2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.0115000000000001"/>
    <n v="103.21428571428571"/>
    <x v="6"/>
    <x v="2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3"/>
    <s v="GBP"/>
    <n v="1450051200"/>
    <n v="1447594176"/>
    <b v="0"/>
    <n v="46"/>
    <b v="1"/>
    <s v="theater/plays"/>
    <n v="1.091"/>
    <n v="71.152173913043484"/>
    <x v="6"/>
    <x v="27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.4"/>
    <n v="35"/>
    <x v="6"/>
    <x v="2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.0358333333333334"/>
    <n v="81.776315789473685"/>
    <x v="6"/>
    <x v="27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.0297033333333332"/>
    <n v="297.02980769230766"/>
    <x v="6"/>
    <x v="27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.0813333333333333"/>
    <n v="46.609195402298852"/>
    <x v="6"/>
    <x v="27"/>
  </r>
  <r>
    <n v="3427"/>
    <s v="We Were Kings"/>
    <s v="A new play developed in collaboration with graduating theatre makers, premiering at the Edinburgh Fringe Festival 2014."/>
    <n v="1500"/>
    <n v="1500"/>
    <x v="3"/>
    <x v="3"/>
    <s v="GBP"/>
    <n v="1404314952"/>
    <n v="1401722952"/>
    <b v="0"/>
    <n v="29"/>
    <b v="1"/>
    <s v="theater/plays"/>
    <n v="1"/>
    <n v="51.724137931034484"/>
    <x v="6"/>
    <x v="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3"/>
    <s v="GBP"/>
    <n v="1425142800"/>
    <n v="1422983847"/>
    <b v="0"/>
    <n v="51"/>
    <b v="1"/>
    <s v="theater/plays"/>
    <n v="1.0275000000000001"/>
    <n v="40.294117647058826"/>
    <x v="6"/>
    <x v="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3"/>
    <s v="GBP"/>
    <n v="1478046661"/>
    <n v="1476837061"/>
    <b v="0"/>
    <n v="12"/>
    <b v="1"/>
    <s v="theater/plays"/>
    <n v="1.3"/>
    <n v="16.25"/>
    <x v="6"/>
    <x v="27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3"/>
    <s v="GBP"/>
    <n v="1406760101"/>
    <n v="1404168101"/>
    <b v="0"/>
    <n v="72"/>
    <b v="1"/>
    <s v="theater/plays"/>
    <n v="1.0854949999999999"/>
    <n v="30.152638888888887"/>
    <x v="6"/>
    <x v="2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"/>
    <n v="95.238095238095241"/>
    <x v="6"/>
    <x v="27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.0965"/>
    <n v="52.214285714285715"/>
    <x v="6"/>
    <x v="27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.0026315789473683"/>
    <n v="134.1549295774648"/>
    <x v="6"/>
    <x v="27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.0555000000000001"/>
    <n v="62.827380952380949"/>
    <x v="6"/>
    <x v="27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.1200000000000001"/>
    <n v="58.94736842105263"/>
    <x v="6"/>
    <x v="2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.0589999999999999"/>
    <n v="143.1081081081081"/>
    <x v="6"/>
    <x v="2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.01"/>
    <n v="84.166666666666671"/>
    <x v="6"/>
    <x v="27"/>
  </r>
  <r>
    <n v="3438"/>
    <s v="KLIPPIES"/>
    <s v="Klippies is the debut play from Johannesburg-born writer Jessica SiÃ¢n, premiering at the Southwark Playhouse, London in May 2015."/>
    <n v="2500"/>
    <n v="2605"/>
    <x v="3"/>
    <x v="3"/>
    <s v="GBP"/>
    <n v="1430600400"/>
    <n v="1428358567"/>
    <b v="0"/>
    <n v="14"/>
    <b v="1"/>
    <s v="theater/plays"/>
    <n v="1.042"/>
    <n v="186.07142857142858"/>
    <x v="6"/>
    <x v="2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.3467833333333334"/>
    <n v="89.785555555555561"/>
    <x v="6"/>
    <x v="27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.052184"/>
    <n v="64.157560975609755"/>
    <x v="6"/>
    <x v="2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.026"/>
    <n v="59.651162790697676"/>
    <x v="6"/>
    <x v="27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"/>
    <n v="31.25"/>
    <x v="6"/>
    <x v="27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.855"/>
    <n v="41.222222222222221"/>
    <x v="6"/>
    <x v="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5"/>
    <s v="AUD"/>
    <n v="1465394340"/>
    <n v="1464677986"/>
    <b v="0"/>
    <n v="20"/>
    <b v="1"/>
    <s v="theater/plays"/>
    <n v="2.89"/>
    <n v="43.35"/>
    <x v="6"/>
    <x v="27"/>
  </r>
  <r>
    <n v="3445"/>
    <s v="Axon Theatre - First Project (Phase 1)"/>
    <s v="Rehearsal &amp; development of our first project as Axon Theatre: &quot;The Star-Spangled Girl&quot; in South Wales."/>
    <n v="2000"/>
    <n v="2000"/>
    <x v="3"/>
    <x v="3"/>
    <s v="GBP"/>
    <n v="1445604236"/>
    <n v="1443185036"/>
    <b v="0"/>
    <n v="31"/>
    <b v="1"/>
    <s v="theater/plays"/>
    <n v="1"/>
    <n v="64.516129032258064"/>
    <x v="6"/>
    <x v="2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3"/>
    <s v="GBP"/>
    <n v="1423138800"/>
    <n v="1421092725"/>
    <b v="0"/>
    <n v="25"/>
    <b v="1"/>
    <s v="theater/plays"/>
    <n v="1.0820000000000001"/>
    <n v="43.28"/>
    <x v="6"/>
    <x v="27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.0780000000000001"/>
    <n v="77"/>
    <x v="6"/>
    <x v="27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.0976190476190477"/>
    <n v="51.222222222222221"/>
    <x v="6"/>
    <x v="27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.70625"/>
    <n v="68.25"/>
    <x v="6"/>
    <x v="27"/>
  </r>
  <r>
    <n v="3450"/>
    <s v="The Beautiful House"/>
    <s v="The Beautiful House' is a story of modern mummification and the present day post-humanist crisis in our relationship with death."/>
    <n v="500"/>
    <n v="760"/>
    <x v="3"/>
    <x v="3"/>
    <s v="GBP"/>
    <n v="1427990071"/>
    <n v="1422809671"/>
    <b v="0"/>
    <n v="39"/>
    <b v="1"/>
    <s v="theater/plays"/>
    <n v="1.52"/>
    <n v="19.487179487179485"/>
    <x v="6"/>
    <x v="2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.0123076923076924"/>
    <n v="41.125"/>
    <x v="6"/>
    <x v="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.532"/>
    <n v="41.405405405405403"/>
    <x v="6"/>
    <x v="27"/>
  </r>
  <r>
    <n v="3453"/>
    <s v="'Patagonia' - by Robert George"/>
    <s v="A full length comedy, Patagonia follows Grason and Jerry on their journey through a magical, South-American rainforest."/>
    <n v="300"/>
    <n v="385"/>
    <x v="3"/>
    <x v="3"/>
    <s v="GBP"/>
    <n v="1471130956"/>
    <n v="1465946956"/>
    <b v="0"/>
    <n v="14"/>
    <b v="1"/>
    <s v="theater/plays"/>
    <n v="1.2833333333333334"/>
    <n v="27.5"/>
    <x v="6"/>
    <x v="2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3"/>
    <s v="GBP"/>
    <n v="1406825159"/>
    <n v="1404233159"/>
    <b v="0"/>
    <n v="21"/>
    <b v="1"/>
    <s v="theater/plays"/>
    <n v="1.0071428571428571"/>
    <n v="33.571428571428569"/>
    <x v="6"/>
    <x v="2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.0065"/>
    <n v="145.86956521739131"/>
    <x v="6"/>
    <x v="27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.913"/>
    <n v="358.6875"/>
    <x v="6"/>
    <x v="27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.4019999999999999"/>
    <n v="50.981818181818184"/>
    <x v="6"/>
    <x v="27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.2433537832310839"/>
    <n v="45.037037037037038"/>
    <x v="6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3"/>
    <s v="GBP"/>
    <n v="1463743860"/>
    <n v="1461151860"/>
    <b v="0"/>
    <n v="36"/>
    <b v="1"/>
    <s v="theater/plays"/>
    <n v="1.262"/>
    <n v="17.527777777777779"/>
    <x v="6"/>
    <x v="27"/>
  </r>
  <r>
    <n v="3460"/>
    <s v="Pushers"/>
    <s v="'Pushers' is an exciting new play and the first project for brand new theatre company, Ain't Got No Home Productions."/>
    <n v="500"/>
    <n v="950"/>
    <x v="3"/>
    <x v="3"/>
    <s v="GBP"/>
    <n v="1408106352"/>
    <n v="1406896752"/>
    <b v="0"/>
    <n v="19"/>
    <b v="1"/>
    <s v="theater/plays"/>
    <n v="1.9"/>
    <n v="50"/>
    <x v="6"/>
    <x v="2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.39"/>
    <n v="57.916666666666664"/>
    <x v="6"/>
    <x v="27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.02"/>
    <n v="29.705882352941178"/>
    <x v="6"/>
    <x v="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2"/>
    <s v="CAD"/>
    <n v="1476158340"/>
    <n v="1472594585"/>
    <b v="0"/>
    <n v="114"/>
    <b v="1"/>
    <s v="theater/plays"/>
    <n v="1.0338000000000001"/>
    <n v="90.684210526315795"/>
    <x v="6"/>
    <x v="27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.023236"/>
    <n v="55.012688172043013"/>
    <x v="6"/>
    <x v="2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3"/>
    <s v="GBP"/>
    <n v="1439136000"/>
    <n v="1436972472"/>
    <b v="0"/>
    <n v="36"/>
    <b v="1"/>
    <s v="theater/plays"/>
    <n v="1.03"/>
    <n v="57.222222222222221"/>
    <x v="6"/>
    <x v="27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.2714285714285714"/>
    <n v="72.950819672131146"/>
    <x v="6"/>
    <x v="27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.01"/>
    <n v="64.468085106382972"/>
    <x v="6"/>
    <x v="27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.2178"/>
    <n v="716.35294117647061"/>
    <x v="6"/>
    <x v="27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.1339285714285714"/>
    <n v="50.396825396825399"/>
    <x v="6"/>
    <x v="27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.5"/>
    <n v="41.666666666666664"/>
    <x v="6"/>
    <x v="27"/>
  </r>
  <r>
    <n v="3471"/>
    <s v="Different is Dangerous"/>
    <s v="Fast paced, two hander which uses headphone verbatim technique to give an insight into the everyday lives of Leeds city locals."/>
    <n v="500"/>
    <n v="1073"/>
    <x v="3"/>
    <x v="3"/>
    <s v="GBP"/>
    <n v="1409515200"/>
    <n v="1405971690"/>
    <b v="0"/>
    <n v="30"/>
    <b v="1"/>
    <s v="theater/plays"/>
    <n v="2.1459999999999999"/>
    <n v="35.766666666666666"/>
    <x v="6"/>
    <x v="2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.0205"/>
    <n v="88.739130434782609"/>
    <x v="6"/>
    <x v="27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"/>
    <n v="148.4848484848485"/>
    <x v="6"/>
    <x v="27"/>
  </r>
  <r>
    <n v="3474"/>
    <s v="Be Prepared"/>
    <s v="Help us get actor-writer Ian Bonar's debut play - a hilarious, heartbreaking story of grief and loss - to the 2016 Edinburgh Fringe."/>
    <n v="2000"/>
    <n v="2020"/>
    <x v="3"/>
    <x v="3"/>
    <s v="GBP"/>
    <n v="1469016131"/>
    <n v="1466424131"/>
    <b v="0"/>
    <n v="39"/>
    <b v="1"/>
    <s v="theater/plays"/>
    <n v="1.01"/>
    <n v="51.794871794871796"/>
    <x v="6"/>
    <x v="27"/>
  </r>
  <r>
    <n v="3475"/>
    <s v="Score"/>
    <s v="Score is a musical play inspired by true stories of parents who have recovered from addiction and regained their children."/>
    <n v="300"/>
    <n v="340"/>
    <x v="3"/>
    <x v="3"/>
    <s v="GBP"/>
    <n v="1414972800"/>
    <n v="1412629704"/>
    <b v="0"/>
    <n v="17"/>
    <b v="1"/>
    <s v="theater/plays"/>
    <n v="1.1333333333333333"/>
    <n v="20"/>
    <x v="6"/>
    <x v="2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.04"/>
    <n v="52"/>
    <x v="6"/>
    <x v="27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.1533333333333333"/>
    <n v="53.230769230769234"/>
    <x v="6"/>
    <x v="27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.1285000000000001"/>
    <n v="39.596491228070178"/>
    <x v="6"/>
    <x v="27"/>
  </r>
  <r>
    <n v="3479"/>
    <s v="Civil Rogues"/>
    <s v="A new comedy about what happened to a band of foolhardy actors when the Puritans closed the theatres in the 1640s."/>
    <n v="1500"/>
    <n v="1918"/>
    <x v="3"/>
    <x v="3"/>
    <s v="GBP"/>
    <n v="1403382680"/>
    <n v="1400790680"/>
    <b v="0"/>
    <n v="56"/>
    <b v="1"/>
    <s v="theater/plays"/>
    <n v="1.2786666666666666"/>
    <n v="34.25"/>
    <x v="6"/>
    <x v="27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.4266666666666667"/>
    <n v="164.61538461538461"/>
    <x v="6"/>
    <x v="27"/>
  </r>
  <r>
    <n v="3481"/>
    <s v="FIX THE FITZ"/>
    <s v="One of Australia's greatest theatres needs your help. Please help us refurnish, fit out and restore this legendary storytelling venue."/>
    <n v="10000"/>
    <n v="11880"/>
    <x v="3"/>
    <x v="5"/>
    <s v="AUD"/>
    <n v="1420178188"/>
    <n v="1418709388"/>
    <b v="0"/>
    <n v="95"/>
    <b v="1"/>
    <s v="theater/plays"/>
    <n v="1.1879999999999999"/>
    <n v="125.05263157894737"/>
    <x v="6"/>
    <x v="27"/>
  </r>
  <r>
    <n v="3482"/>
    <s v="Old Trunk - Edinburgh 2014"/>
    <s v="Critically-acclaimed new-writing company Old Trunk make their Edinburgh debut alternating their two darkly comic plays."/>
    <n v="3000"/>
    <n v="4150"/>
    <x v="3"/>
    <x v="3"/>
    <s v="GBP"/>
    <n v="1404671466"/>
    <n v="1402079466"/>
    <b v="0"/>
    <n v="80"/>
    <b v="1"/>
    <s v="theater/plays"/>
    <n v="1.3833333333333333"/>
    <n v="51.875"/>
    <x v="6"/>
    <x v="27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.599402985074627"/>
    <n v="40.285714285714285"/>
    <x v="6"/>
    <x v="27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.1424000000000001"/>
    <n v="64.909090909090907"/>
    <x v="6"/>
    <x v="2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.0060606060606061"/>
    <n v="55.333333333333336"/>
    <x v="6"/>
    <x v="2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.552"/>
    <n v="83.142857142857139"/>
    <x v="6"/>
    <x v="27"/>
  </r>
  <r>
    <n v="3487"/>
    <s v="Jericho Creek"/>
    <s v="Jericho Creek is an original production by Fledgling Theatre Company which will be performed at The Cockpit Theatre in July 2015"/>
    <n v="2000"/>
    <n v="2555"/>
    <x v="3"/>
    <x v="3"/>
    <s v="GBP"/>
    <n v="1435185252"/>
    <n v="1432593252"/>
    <b v="0"/>
    <n v="66"/>
    <b v="1"/>
    <s v="theater/plays"/>
    <n v="1.2775000000000001"/>
    <n v="38.712121212121211"/>
    <x v="6"/>
    <x v="2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.212"/>
    <n v="125.37931034482759"/>
    <x v="6"/>
    <x v="2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3"/>
    <s v="GBP"/>
    <n v="1400965200"/>
    <n v="1398352531"/>
    <b v="0"/>
    <n v="72"/>
    <b v="1"/>
    <s v="theater/plays"/>
    <n v="1.127"/>
    <n v="78.263888888888886"/>
    <x v="6"/>
    <x v="2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.2749999999999999"/>
    <n v="47.222222222222221"/>
    <x v="6"/>
    <x v="27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.5820000000000001"/>
    <n v="79.099999999999994"/>
    <x v="6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.0526894736842105"/>
    <n v="114.29199999999999"/>
    <x v="6"/>
    <x v="27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"/>
    <n v="51.724137931034484"/>
    <x v="6"/>
    <x v="27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"/>
    <n v="30.76923076923077"/>
    <x v="6"/>
    <x v="27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2"/>
    <s v="CAD"/>
    <n v="1414862280"/>
    <n v="1412360309"/>
    <b v="0"/>
    <n v="72"/>
    <b v="1"/>
    <s v="theater/plays"/>
    <n v="1.0686"/>
    <n v="74.208333333333329"/>
    <x v="6"/>
    <x v="27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.244"/>
    <n v="47.846153846153847"/>
    <x v="6"/>
    <x v="27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.0870406189555126"/>
    <n v="34.408163265306122"/>
    <x v="6"/>
    <x v="2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2"/>
    <s v="CAD"/>
    <n v="1464471840"/>
    <n v="1459309704"/>
    <b v="0"/>
    <n v="42"/>
    <b v="1"/>
    <s v="theater/plays"/>
    <n v="1.0242424242424242"/>
    <n v="40.238095238095241"/>
    <x v="6"/>
    <x v="27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.0549999999999999"/>
    <n v="60.285714285714285"/>
    <x v="6"/>
    <x v="2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.0629999999999999"/>
    <n v="25.30952380952381"/>
    <x v="6"/>
    <x v="27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3"/>
    <s v="GBP"/>
    <n v="1441995595"/>
    <n v="1439835595"/>
    <b v="0"/>
    <n v="42"/>
    <b v="1"/>
    <s v="theater/plays"/>
    <n v="1.0066666666666666"/>
    <n v="35.952380952380949"/>
    <x v="6"/>
    <x v="27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.054"/>
    <n v="136"/>
    <x v="6"/>
    <x v="27"/>
  </r>
  <r>
    <n v="3503"/>
    <s v="Tarantella"/>
    <s v="A group of Sicilian immigrants in New York struggle to deal with conflict from both within the family and from without."/>
    <n v="2500"/>
    <n v="2689"/>
    <x v="3"/>
    <x v="3"/>
    <s v="GBP"/>
    <n v="1469359728"/>
    <n v="1466767728"/>
    <b v="0"/>
    <n v="38"/>
    <b v="1"/>
    <s v="theater/plays"/>
    <n v="1.0755999999999999"/>
    <n v="70.763157894736835"/>
    <x v="6"/>
    <x v="27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"/>
    <n v="125"/>
    <x v="6"/>
    <x v="2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.0376000000000001"/>
    <n v="66.512820512820511"/>
    <x v="6"/>
    <x v="2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.0149999999999999"/>
    <n v="105"/>
    <x v="6"/>
    <x v="27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.044"/>
    <n v="145"/>
    <x v="6"/>
    <x v="27"/>
  </r>
  <r>
    <n v="3508"/>
    <s v="Roll The Dice Theatre Company"/>
    <s v="Roll The Dice Theatre Company revolves around taking risks in the game of life vicariously through beloved childhood games."/>
    <n v="100"/>
    <n v="180"/>
    <x v="3"/>
    <x v="3"/>
    <s v="GBP"/>
    <n v="1462914000"/>
    <n v="1460914253"/>
    <b v="0"/>
    <n v="15"/>
    <b v="1"/>
    <s v="theater/plays"/>
    <n v="1.8"/>
    <n v="12"/>
    <x v="6"/>
    <x v="2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.0633333333333332"/>
    <n v="96.666666666666671"/>
    <x v="6"/>
    <x v="2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.0055555555555555"/>
    <n v="60.333333333333336"/>
    <x v="6"/>
    <x v="27"/>
  </r>
  <r>
    <n v="3511"/>
    <s v="Silent Planet"/>
    <s v="The world premiere of the first full-length play by Eve Leigh, at the intimate Finborough Theatre in London."/>
    <n v="1500"/>
    <n v="1518"/>
    <x v="3"/>
    <x v="3"/>
    <s v="GBP"/>
    <n v="1415385000"/>
    <n v="1413406695"/>
    <b v="0"/>
    <n v="19"/>
    <b v="1"/>
    <s v="theater/plays"/>
    <n v="1.012"/>
    <n v="79.89473684210526"/>
    <x v="6"/>
    <x v="27"/>
  </r>
  <r>
    <n v="3512"/>
    <s v="With My Eyes Wide Open"/>
    <s v="We're making a hard hitting, innovative play which will open your eyes to what mental illness is like in the mind of the sufferer."/>
    <n v="1000"/>
    <n v="1000"/>
    <x v="3"/>
    <x v="3"/>
    <s v="GBP"/>
    <n v="1429789992"/>
    <n v="1424609592"/>
    <b v="0"/>
    <n v="17"/>
    <b v="1"/>
    <s v="theater/plays"/>
    <n v="1"/>
    <n v="58.823529411764703"/>
    <x v="6"/>
    <x v="2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.1839285714285714"/>
    <n v="75.340909090909093"/>
    <x v="6"/>
    <x v="2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.1000000000000001"/>
    <n v="55"/>
    <x v="6"/>
    <x v="27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.0266666666666666"/>
    <n v="66.956521739130437"/>
    <x v="6"/>
    <x v="27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"/>
    <n v="227.27272727272728"/>
    <x v="6"/>
    <x v="27"/>
  </r>
  <r>
    <n v="3517"/>
    <s v="A Bright Room Called Day by Tony Kushner"/>
    <s v="Support an outstanding cast of actors to take on a professional production of a masterpiece of modern theatre"/>
    <n v="4000"/>
    <n v="4000"/>
    <x v="3"/>
    <x v="3"/>
    <s v="GBP"/>
    <n v="1404471600"/>
    <n v="1401910634"/>
    <b v="0"/>
    <n v="13"/>
    <b v="1"/>
    <s v="theater/plays"/>
    <n v="1"/>
    <n v="307.69230769230768"/>
    <x v="6"/>
    <x v="27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.10046"/>
    <n v="50.020909090909093"/>
    <x v="6"/>
    <x v="27"/>
  </r>
  <r>
    <n v="3519"/>
    <s v="Bookstory"/>
    <s v="Bookstory is a tiny puppet musical with some very big ideas that tells the story of the story in the digital age"/>
    <n v="2000"/>
    <n v="2027"/>
    <x v="3"/>
    <x v="3"/>
    <s v="GBP"/>
    <n v="1425478950"/>
    <n v="1422886950"/>
    <b v="0"/>
    <n v="28"/>
    <b v="1"/>
    <s v="theater/plays"/>
    <n v="1.0135000000000001"/>
    <n v="72.392857142857139"/>
    <x v="6"/>
    <x v="27"/>
  </r>
  <r>
    <n v="3520"/>
    <s v="Protocols"/>
    <s v="Help us to bring &quot;Protocols&quot; at the 2015 Camden Fringe. The most controversial play of the year."/>
    <n v="2000"/>
    <n v="2015"/>
    <x v="3"/>
    <x v="3"/>
    <s v="GBP"/>
    <n v="1441547220"/>
    <n v="1439322412"/>
    <b v="0"/>
    <n v="21"/>
    <b v="1"/>
    <s v="theater/plays"/>
    <n v="1.0075000000000001"/>
    <n v="95.952380952380949"/>
    <x v="6"/>
    <x v="2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.6942857142857144"/>
    <n v="45.615384615384613"/>
    <x v="6"/>
    <x v="2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3"/>
    <s v="GBP"/>
    <n v="1442311560"/>
    <n v="1439924246"/>
    <b v="0"/>
    <n v="34"/>
    <b v="1"/>
    <s v="theater/plays"/>
    <n v="1"/>
    <n v="41.029411764705884"/>
    <x v="6"/>
    <x v="27"/>
  </r>
  <r>
    <n v="3523"/>
    <s v="Magnificence"/>
    <s v="An old play about our world. Set in 1970s England, Magnificence is a gut-wrenching story of radicalisation, idealism and pity."/>
    <n v="4000"/>
    <n v="4546"/>
    <x v="3"/>
    <x v="3"/>
    <s v="GBP"/>
    <n v="1474844400"/>
    <n v="1469871148"/>
    <b v="0"/>
    <n v="80"/>
    <b v="1"/>
    <s v="theater/plays"/>
    <n v="1.1365000000000001"/>
    <n v="56.825000000000003"/>
    <x v="6"/>
    <x v="27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.0156000000000001"/>
    <n v="137.24324324324326"/>
    <x v="6"/>
    <x v="2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.06"/>
    <n v="75.714285714285708"/>
    <x v="6"/>
    <x v="27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.02"/>
    <n v="99"/>
    <x v="6"/>
    <x v="2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.1691666666666667"/>
    <n v="81.569767441860463"/>
    <x v="6"/>
    <x v="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3"/>
    <s v="GBP"/>
    <n v="1484740918"/>
    <n v="1483012918"/>
    <b v="0"/>
    <n v="37"/>
    <b v="1"/>
    <s v="theater/plays"/>
    <n v="1.0115151515151515"/>
    <n v="45.108108108108105"/>
    <x v="6"/>
    <x v="2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.32"/>
    <n v="36.666666666666664"/>
    <x v="6"/>
    <x v="27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3"/>
    <s v="GBP"/>
    <n v="1460318400"/>
    <n v="1457881057"/>
    <b v="0"/>
    <n v="22"/>
    <b v="1"/>
    <s v="theater/plays"/>
    <n v="1"/>
    <n v="125"/>
    <x v="6"/>
    <x v="27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.28"/>
    <n v="49.230769230769234"/>
    <x v="6"/>
    <x v="2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.1895833333333334"/>
    <n v="42.296296296296298"/>
    <x v="6"/>
    <x v="2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.262"/>
    <n v="78.875"/>
    <x v="6"/>
    <x v="27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.5620000000000001"/>
    <n v="38.284313725490193"/>
    <x v="6"/>
    <x v="27"/>
  </r>
  <r>
    <n v="3535"/>
    <s v="Twelve Angry Women"/>
    <s v="On the 60th anniversary of Twelve Angry Men, 12 female writers create 12 short pieces about what makes them angry."/>
    <n v="2000"/>
    <n v="2063"/>
    <x v="3"/>
    <x v="3"/>
    <s v="GBP"/>
    <n v="1443808800"/>
    <n v="1441120910"/>
    <b v="0"/>
    <n v="46"/>
    <b v="1"/>
    <s v="theater/plays"/>
    <n v="1.0315000000000001"/>
    <n v="44.847826086956523"/>
    <x v="6"/>
    <x v="2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3"/>
    <s v="GBP"/>
    <n v="1450612740"/>
    <n v="1448040425"/>
    <b v="0"/>
    <n v="17"/>
    <b v="1"/>
    <s v="theater/plays"/>
    <n v="1.5333333333333334"/>
    <n v="13.529411764705882"/>
    <x v="6"/>
    <x v="2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2"/>
    <s v="CAD"/>
    <n v="1416211140"/>
    <n v="1413016216"/>
    <b v="0"/>
    <n v="28"/>
    <b v="1"/>
    <s v="theater/plays"/>
    <n v="1.8044444444444445"/>
    <n v="43.5"/>
    <x v="6"/>
    <x v="2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3"/>
    <s v="GBP"/>
    <n v="1471428340"/>
    <n v="1469009140"/>
    <b v="0"/>
    <n v="83"/>
    <b v="1"/>
    <s v="theater/plays"/>
    <n v="1.2845"/>
    <n v="30.951807228915662"/>
    <x v="6"/>
    <x v="27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.1966666666666668"/>
    <n v="55.230769230769234"/>
    <x v="6"/>
    <x v="27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3"/>
    <s v="GBP"/>
    <n v="1466899491"/>
    <n v="1464307491"/>
    <b v="0"/>
    <n v="8"/>
    <b v="1"/>
    <s v="theater/plays"/>
    <n v="1.23"/>
    <n v="46.125"/>
    <x v="6"/>
    <x v="27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3"/>
    <s v="GBP"/>
    <n v="1441042275"/>
    <n v="1438882275"/>
    <b v="0"/>
    <n v="32"/>
    <b v="1"/>
    <s v="theater/plays"/>
    <n v="1.05"/>
    <n v="39.375"/>
    <x v="6"/>
    <x v="27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.0223636363636364"/>
    <n v="66.152941176470591"/>
    <x v="6"/>
    <x v="2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11"/>
    <s v="EUR"/>
    <n v="1435255659"/>
    <n v="1432663659"/>
    <b v="0"/>
    <n v="29"/>
    <b v="1"/>
    <s v="theater/plays"/>
    <n v="1.0466666666666666"/>
    <n v="54.137931034482762"/>
    <x v="6"/>
    <x v="27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"/>
    <n v="104.16666666666667"/>
    <x v="6"/>
    <x v="2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.004"/>
    <n v="31.375"/>
    <x v="6"/>
    <x v="2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.0227272727272727"/>
    <n v="59.210526315789473"/>
    <x v="6"/>
    <x v="27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.1440928571428572"/>
    <n v="119.17633928571429"/>
    <x v="6"/>
    <x v="27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.019047619047619"/>
    <n v="164.61538461538461"/>
    <x v="6"/>
    <x v="27"/>
  </r>
  <r>
    <n v="3549"/>
    <s v="The Munitionettes"/>
    <s v="Help us bring to life tales of hardship, danger and community of extraordinary women working in WW1 munitions factories."/>
    <n v="1000"/>
    <n v="1020"/>
    <x v="3"/>
    <x v="3"/>
    <s v="GBP"/>
    <n v="1441358873"/>
    <n v="1438939673"/>
    <b v="0"/>
    <n v="42"/>
    <b v="1"/>
    <s v="theater/plays"/>
    <n v="1.02"/>
    <n v="24.285714285714285"/>
    <x v="6"/>
    <x v="27"/>
  </r>
  <r>
    <n v="3550"/>
    <s v="MOONFACE"/>
    <s v="MOONFACE explores the formative f***k-ups of adolescence. Fresh, incisive new writing. Monologue, movement and striking naturalism."/>
    <n v="2500"/>
    <n v="2620"/>
    <x v="3"/>
    <x v="3"/>
    <s v="GBP"/>
    <n v="1462224398"/>
    <n v="1459632398"/>
    <b v="0"/>
    <n v="64"/>
    <b v="1"/>
    <s v="theater/plays"/>
    <n v="1.048"/>
    <n v="40.9375"/>
    <x v="6"/>
    <x v="27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.0183333333333333"/>
    <n v="61.1"/>
    <x v="6"/>
    <x v="2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3"/>
    <s v="GBP"/>
    <n v="1403964324"/>
    <n v="1401372324"/>
    <b v="0"/>
    <n v="20"/>
    <b v="1"/>
    <s v="theater/plays"/>
    <n v="1"/>
    <n v="38.65"/>
    <x v="6"/>
    <x v="27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.0627272727272727"/>
    <n v="56.20192307692308"/>
    <x v="6"/>
    <x v="27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.1342219999999998"/>
    <n v="107.00207547169811"/>
    <x v="6"/>
    <x v="2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8"/>
    <s v="EUR"/>
    <n v="1479382594"/>
    <n v="1476786994"/>
    <b v="0"/>
    <n v="14"/>
    <b v="1"/>
    <s v="theater/plays"/>
    <n v="1"/>
    <n v="171.42857142857142"/>
    <x v="6"/>
    <x v="27"/>
  </r>
  <r>
    <n v="3556"/>
    <s v="Immortal"/>
    <s v="'Immortal', a play about five English Air Bombers in WW2, is an exciting first project for the brand new Production Company, GreanTea."/>
    <n v="2200"/>
    <n v="2210"/>
    <x v="3"/>
    <x v="3"/>
    <s v="GBP"/>
    <n v="1408289724"/>
    <n v="1403105724"/>
    <b v="0"/>
    <n v="20"/>
    <b v="1"/>
    <s v="theater/plays"/>
    <n v="1.0045454545454546"/>
    <n v="110.5"/>
    <x v="6"/>
    <x v="27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.0003599999999999"/>
    <n v="179.27598566308242"/>
    <x v="6"/>
    <x v="27"/>
  </r>
  <r>
    <n v="3558"/>
    <s v="SPILL - A verbatim show about sex"/>
    <s v="We're making a show about sex. Because it's important, everyone wants to talk about it and it's at the start of everything."/>
    <n v="350"/>
    <n v="504"/>
    <x v="3"/>
    <x v="3"/>
    <s v="GBP"/>
    <n v="1435352400"/>
    <n v="1431718575"/>
    <b v="0"/>
    <n v="22"/>
    <b v="1"/>
    <s v="theater/plays"/>
    <n v="1.44"/>
    <n v="22.90909090909091"/>
    <x v="6"/>
    <x v="2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5"/>
    <s v="AUD"/>
    <n v="1438333080"/>
    <n v="1436408308"/>
    <b v="0"/>
    <n v="24"/>
    <b v="1"/>
    <s v="theater/plays"/>
    <n v="1.0349999999999999"/>
    <n v="43.125"/>
    <x v="6"/>
    <x v="27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2"/>
    <s v="CAD"/>
    <n v="1432694700"/>
    <n v="1429651266"/>
    <b v="0"/>
    <n v="74"/>
    <b v="1"/>
    <s v="theater/plays"/>
    <n v="1.0843750000000001"/>
    <n v="46.891891891891895"/>
    <x v="6"/>
    <x v="2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.024"/>
    <n v="47.407407407407405"/>
    <x v="6"/>
    <x v="2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3"/>
    <s v="GBP"/>
    <n v="1457906400"/>
    <n v="1457115427"/>
    <b v="0"/>
    <n v="31"/>
    <b v="1"/>
    <s v="theater/plays"/>
    <n v="1.4888888888888889"/>
    <n v="15.129032258064516"/>
    <x v="6"/>
    <x v="2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3"/>
    <s v="GBP"/>
    <n v="1470078000"/>
    <n v="1467648456"/>
    <b v="0"/>
    <n v="25"/>
    <b v="1"/>
    <s v="theater/plays"/>
    <n v="1.0549000000000002"/>
    <n v="21.098000000000003"/>
    <x v="6"/>
    <x v="27"/>
  </r>
  <r>
    <n v="3564"/>
    <s v="The Pillowman Aberdeen"/>
    <s v="Multi Award-Winng play THE PILLOWMAN coming to the Arts Centre Theatre, Aberdeen"/>
    <n v="1000"/>
    <n v="1005"/>
    <x v="3"/>
    <x v="3"/>
    <s v="GBP"/>
    <n v="1444060800"/>
    <n v="1440082649"/>
    <b v="0"/>
    <n v="17"/>
    <b v="1"/>
    <s v="theater/plays"/>
    <n v="1.0049999999999999"/>
    <n v="59.117647058823529"/>
    <x v="6"/>
    <x v="2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.3055555555555556"/>
    <n v="97.916666666666671"/>
    <x v="6"/>
    <x v="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3"/>
    <s v="GBP"/>
    <n v="1422015083"/>
    <n v="1419423083"/>
    <b v="0"/>
    <n v="38"/>
    <b v="1"/>
    <s v="theater/plays"/>
    <n v="1.0475000000000001"/>
    <n v="55.131578947368418"/>
    <x v="6"/>
    <x v="2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3"/>
    <s v="GBP"/>
    <n v="1433964444"/>
    <n v="1431372444"/>
    <b v="0"/>
    <n v="41"/>
    <b v="1"/>
    <s v="theater/plays"/>
    <n v="1.0880000000000001"/>
    <n v="26.536585365853657"/>
    <x v="6"/>
    <x v="27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.1100000000000001"/>
    <n v="58.421052631578945"/>
    <x v="6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.0047999999999999"/>
    <n v="122.53658536585365"/>
    <x v="6"/>
    <x v="27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.1435"/>
    <n v="87.961538461538467"/>
    <x v="6"/>
    <x v="27"/>
  </r>
  <r>
    <n v="3571"/>
    <s v="Cans at Theatre503"/>
    <s v="Support Kuleshovâ€™s first full length production; help to build the set and bring a fierce and important new play to life"/>
    <n v="1500"/>
    <n v="1831"/>
    <x v="3"/>
    <x v="3"/>
    <s v="GBP"/>
    <n v="1414701413"/>
    <n v="1412109413"/>
    <b v="0"/>
    <n v="25"/>
    <b v="1"/>
    <s v="theater/plays"/>
    <n v="1.2206666666666666"/>
    <n v="73.239999999999995"/>
    <x v="6"/>
    <x v="27"/>
  </r>
  <r>
    <n v="3572"/>
    <s v="Monster"/>
    <s v="A darkly comic one woman show by Abram Rooney as part of The Camden Fringe 2015."/>
    <n v="500"/>
    <n v="500"/>
    <x v="3"/>
    <x v="3"/>
    <s v="GBP"/>
    <n v="1434894082"/>
    <n v="1432302082"/>
    <b v="0"/>
    <n v="9"/>
    <b v="1"/>
    <s v="theater/plays"/>
    <n v="1"/>
    <n v="55.555555555555557"/>
    <x v="6"/>
    <x v="27"/>
  </r>
  <r>
    <n v="3573"/>
    <s v="Licensed To Ill"/>
    <s v="London based theatre makers collaborating to create a new show about the history of HipHop."/>
    <n v="3000"/>
    <n v="3084"/>
    <x v="3"/>
    <x v="3"/>
    <s v="GBP"/>
    <n v="1415440846"/>
    <n v="1412845246"/>
    <b v="0"/>
    <n v="78"/>
    <b v="1"/>
    <s v="theater/plays"/>
    <n v="1.028"/>
    <n v="39.53846153846154"/>
    <x v="6"/>
    <x v="2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.0612068965517241"/>
    <n v="136.77777777777777"/>
    <x v="6"/>
    <x v="27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.0133000000000001"/>
    <n v="99.343137254901961"/>
    <x v="6"/>
    <x v="27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"/>
    <n v="20"/>
    <x v="6"/>
    <x v="27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.3"/>
    <n v="28.888888888888889"/>
    <x v="6"/>
    <x v="27"/>
  </r>
  <r>
    <n v="3578"/>
    <s v="Home"/>
    <s v="An unsparing, slightly surreal look at the effects of the private rented sector on two young women. Based on real events."/>
    <n v="1500"/>
    <n v="1500.2"/>
    <x v="3"/>
    <x v="3"/>
    <s v="GBP"/>
    <n v="1462037777"/>
    <n v="1459445777"/>
    <b v="0"/>
    <n v="37"/>
    <b v="1"/>
    <s v="theater/plays"/>
    <n v="1.0001333333333333"/>
    <n v="40.545945945945945"/>
    <x v="6"/>
    <x v="2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3"/>
    <s v="GBP"/>
    <n v="1459444656"/>
    <n v="1456856256"/>
    <b v="0"/>
    <n v="14"/>
    <b v="1"/>
    <s v="theater/plays"/>
    <n v="1"/>
    <n v="35.714285714285715"/>
    <x v="6"/>
    <x v="27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.1388888888888888"/>
    <n v="37.962962962962962"/>
    <x v="6"/>
    <x v="27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3"/>
    <s v="GBP"/>
    <n v="1406719110"/>
    <n v="1405509510"/>
    <b v="0"/>
    <n v="45"/>
    <b v="1"/>
    <s v="theater/plays"/>
    <n v="1"/>
    <n v="33.333333333333336"/>
    <x v="6"/>
    <x v="2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.87"/>
    <n v="58.571428571428569"/>
    <x v="6"/>
    <x v="27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.085"/>
    <n v="135.625"/>
    <x v="6"/>
    <x v="2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3"/>
    <s v="GBP"/>
    <n v="1436772944"/>
    <n v="1434180944"/>
    <b v="0"/>
    <n v="112"/>
    <b v="1"/>
    <s v="theater/plays"/>
    <n v="1.155"/>
    <n v="30.9375"/>
    <x v="6"/>
    <x v="27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.1911764705882353"/>
    <n v="176.08695652173913"/>
    <x v="6"/>
    <x v="27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.0942666666666667"/>
    <n v="151.9814814814815"/>
    <x v="6"/>
    <x v="27"/>
  </r>
  <r>
    <n v="3587"/>
    <s v="Blue Stockings @ The Cockpit Theatre"/>
    <s v="The GSA BA (Hons) Acting class of 2016 are taking a transfer of their GSA Production to The Cockpit Theatre in London"/>
    <n v="500"/>
    <n v="633"/>
    <x v="3"/>
    <x v="3"/>
    <s v="GBP"/>
    <n v="1467054000"/>
    <n v="1463144254"/>
    <b v="0"/>
    <n v="28"/>
    <b v="1"/>
    <s v="theater/plays"/>
    <n v="1.266"/>
    <n v="22.607142857142858"/>
    <x v="6"/>
    <x v="27"/>
  </r>
  <r>
    <n v="3588"/>
    <s v="MENTAL Play short-tour 2015!"/>
    <s v="Touring the fast-paced, playful and poignant story of three twenty-somethings in a mental-health support group."/>
    <n v="200"/>
    <n v="201"/>
    <x v="3"/>
    <x v="3"/>
    <s v="GBP"/>
    <n v="1430348400"/>
    <n v="1428436410"/>
    <b v="0"/>
    <n v="11"/>
    <b v="1"/>
    <s v="theater/plays"/>
    <n v="1.0049999999999999"/>
    <n v="18.272727272727273"/>
    <x v="6"/>
    <x v="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.2749999999999999"/>
    <n v="82.258064516129039"/>
    <x v="6"/>
    <x v="27"/>
  </r>
  <r>
    <n v="3590"/>
    <s v="The Glasshouse"/>
    <s v="Two men on trial for desertion, confined within a Glasshouse. How long can friendship last? How much can a man stand before he breaks?"/>
    <n v="5000"/>
    <n v="5003"/>
    <x v="3"/>
    <x v="3"/>
    <s v="GBP"/>
    <n v="1413792034"/>
    <n v="1411200034"/>
    <b v="0"/>
    <n v="73"/>
    <b v="1"/>
    <s v="theater/plays"/>
    <n v="1.0005999999999999"/>
    <n v="68.534246575342465"/>
    <x v="6"/>
    <x v="2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.75"/>
    <n v="68.055555555555557"/>
    <x v="6"/>
    <x v="27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.2725"/>
    <n v="72.714285714285708"/>
    <x v="6"/>
    <x v="2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.1063333333333334"/>
    <n v="77.186046511627907"/>
    <x v="6"/>
    <x v="27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.2593749999999999"/>
    <n v="55.972222222222221"/>
    <x v="6"/>
    <x v="27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.1850000000000001"/>
    <n v="49.693548387096776"/>
    <x v="6"/>
    <x v="27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2"/>
    <s v="CAD"/>
    <n v="1409072982"/>
    <n v="1407258582"/>
    <b v="0"/>
    <n v="15"/>
    <b v="1"/>
    <s v="theater/plays"/>
    <n v="1.0772727272727274"/>
    <n v="79"/>
    <x v="6"/>
    <x v="27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.026"/>
    <n v="77.727272727272734"/>
    <x v="6"/>
    <x v="27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.101"/>
    <n v="40.777777777777779"/>
    <x v="6"/>
    <x v="27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.02"/>
    <n v="59.411764705882355"/>
    <x v="6"/>
    <x v="27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.3"/>
    <n v="3.25"/>
    <x v="6"/>
    <x v="27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3"/>
    <s v="GBP"/>
    <n v="1421452682"/>
    <n v="1418860682"/>
    <b v="0"/>
    <n v="53"/>
    <b v="1"/>
    <s v="theater/plays"/>
    <n v="1.0435000000000001"/>
    <n v="39.377358490566039"/>
    <x v="6"/>
    <x v="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.0004999999999999"/>
    <n v="81.673469387755105"/>
    <x v="6"/>
    <x v="27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.7066666666666668"/>
    <n v="44.912280701754383"/>
    <x v="6"/>
    <x v="2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.1283333333333334"/>
    <n v="49.05797101449275"/>
    <x v="6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3"/>
    <s v="GBP"/>
    <n v="1455390126"/>
    <n v="1452798126"/>
    <b v="0"/>
    <n v="15"/>
    <b v="1"/>
    <s v="theater/plays"/>
    <n v="1.84"/>
    <n v="30.666666666666668"/>
    <x v="6"/>
    <x v="27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3"/>
    <s v="GBP"/>
    <n v="1471185057"/>
    <n v="1468593057"/>
    <b v="0"/>
    <n v="64"/>
    <b v="1"/>
    <s v="theater/plays"/>
    <n v="1.3026666666666666"/>
    <n v="61.0625"/>
    <x v="6"/>
    <x v="27"/>
  </r>
  <r>
    <n v="3607"/>
    <s v="E15 at The Pleasance and CPT"/>
    <s v="'E15' is a verbatim project that looks at the story of the Focus E15 Campaign"/>
    <n v="550"/>
    <n v="580"/>
    <x v="3"/>
    <x v="3"/>
    <s v="GBP"/>
    <n v="1450137600"/>
    <n v="1448924882"/>
    <b v="0"/>
    <n v="20"/>
    <b v="1"/>
    <s v="theater/plays"/>
    <n v="1.0545454545454545"/>
    <n v="29"/>
    <x v="6"/>
    <x v="27"/>
  </r>
  <r>
    <n v="3608"/>
    <s v="Petrification"/>
    <s v="Help us get the show on the road! Petrification is a new play about home, memory and identity and we need your help to tour."/>
    <n v="800"/>
    <n v="800"/>
    <x v="3"/>
    <x v="3"/>
    <s v="GBP"/>
    <n v="1466172000"/>
    <n v="1463418090"/>
    <b v="0"/>
    <n v="27"/>
    <b v="1"/>
    <s v="theater/plays"/>
    <n v="1"/>
    <n v="29.62962962962963"/>
    <x v="6"/>
    <x v="2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3"/>
    <s v="GBP"/>
    <n v="1459378085"/>
    <n v="1456789685"/>
    <b v="0"/>
    <n v="21"/>
    <b v="1"/>
    <s v="theater/plays"/>
    <n v="1.5331632653061225"/>
    <n v="143.0952380952381"/>
    <x v="6"/>
    <x v="27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3"/>
    <s v="GBP"/>
    <n v="1439806936"/>
    <n v="1437214936"/>
    <b v="0"/>
    <n v="31"/>
    <b v="1"/>
    <s v="theater/plays"/>
    <n v="1.623"/>
    <n v="52.354838709677416"/>
    <x v="6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3"/>
    <s v="GBP"/>
    <n v="1428483201"/>
    <n v="1425891201"/>
    <b v="0"/>
    <n v="51"/>
    <b v="1"/>
    <s v="theater/plays"/>
    <n v="1.36"/>
    <n v="66.666666666666671"/>
    <x v="6"/>
    <x v="27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2"/>
    <s v="CAD"/>
    <n v="1402334811"/>
    <n v="1401470811"/>
    <b v="0"/>
    <n v="57"/>
    <b v="1"/>
    <s v="theater/plays"/>
    <n v="1.444"/>
    <n v="126.66666666666667"/>
    <x v="6"/>
    <x v="27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"/>
    <n v="62.5"/>
    <x v="6"/>
    <x v="27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.008"/>
    <n v="35.492957746478872"/>
    <x v="6"/>
    <x v="27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3"/>
    <s v="GBP"/>
    <n v="1449756896"/>
    <n v="1447164896"/>
    <b v="0"/>
    <n v="72"/>
    <b v="1"/>
    <s v="theater/plays"/>
    <n v="1.0680000000000001"/>
    <n v="37.083333333333336"/>
    <x v="6"/>
    <x v="2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3"/>
    <s v="GBP"/>
    <n v="1426801664"/>
    <n v="1424213264"/>
    <b v="0"/>
    <n v="45"/>
    <b v="1"/>
    <s v="theater/plays"/>
    <n v="1.248"/>
    <n v="69.333333333333329"/>
    <x v="6"/>
    <x v="27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3"/>
    <s v="GBP"/>
    <n v="1488240000"/>
    <n v="1486996729"/>
    <b v="0"/>
    <n v="51"/>
    <b v="1"/>
    <s v="theater/plays"/>
    <n v="1.1891891891891893"/>
    <n v="17.254901960784313"/>
    <x v="6"/>
    <x v="27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3"/>
    <s v="GBP"/>
    <n v="1433343850"/>
    <n v="1430751850"/>
    <b v="0"/>
    <n v="56"/>
    <b v="1"/>
    <s v="theater/plays"/>
    <n v="1.01"/>
    <n v="36.071428571428569"/>
    <x v="6"/>
    <x v="27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.1299999999999999"/>
    <n v="66.470588235294116"/>
    <x v="6"/>
    <x v="2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.0519047619047619"/>
    <n v="56.065989847715734"/>
    <x v="6"/>
    <x v="27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.0973333333333333"/>
    <n v="47.028571428571432"/>
    <x v="6"/>
    <x v="27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.00099"/>
    <n v="47.666190476190479"/>
    <x v="6"/>
    <x v="27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.2"/>
    <n v="88.235294117647058"/>
    <x v="6"/>
    <x v="2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.0493333333333332"/>
    <n v="80.717948717948715"/>
    <x v="6"/>
    <x v="2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3"/>
    <s v="GBP"/>
    <n v="1435851577"/>
    <n v="1433259577"/>
    <b v="0"/>
    <n v="78"/>
    <b v="1"/>
    <s v="theater/plays"/>
    <n v="1.0266666666666666"/>
    <n v="39.487179487179489"/>
    <x v="6"/>
    <x v="27"/>
  </r>
  <r>
    <n v="3626"/>
    <s v="These are your lives."/>
    <s v="The first four-week performance run for our dance-theatre company, Geste Records, to be performed at The Yard Theatre in September."/>
    <n v="4000"/>
    <n v="4073"/>
    <x v="3"/>
    <x v="3"/>
    <s v="GBP"/>
    <n v="1408204857"/>
    <n v="1406390457"/>
    <b v="0"/>
    <n v="48"/>
    <b v="1"/>
    <s v="theater/plays"/>
    <n v="1.0182500000000001"/>
    <n v="84.854166666666671"/>
    <x v="6"/>
    <x v="27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"/>
    <n v="68.965517241379317"/>
    <x v="6"/>
    <x v="27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.003825"/>
    <n v="550.04109589041093"/>
    <x v="6"/>
    <x v="2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2"/>
    <s v="CAD"/>
    <n v="1402938394"/>
    <n v="1400691994"/>
    <b v="0"/>
    <n v="8"/>
    <b v="1"/>
    <s v="theater/plays"/>
    <n v="1.04"/>
    <n v="97.5"/>
    <x v="6"/>
    <x v="27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3"/>
    <s v="GBP"/>
    <n v="1454412584"/>
    <n v="1452598184"/>
    <b v="0"/>
    <n v="17"/>
    <b v="1"/>
    <s v="theater/plays"/>
    <n v="1"/>
    <n v="29.411764705882351"/>
    <x v="6"/>
    <x v="2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.04"/>
    <n v="57.777777777777779"/>
    <x v="6"/>
    <x v="27"/>
  </r>
  <r>
    <n v="3652"/>
    <s v="A Midsummer Night's Dream"/>
    <s v="A new take on a classic. Under the direction of Rosanna Saracino, We are exploring the darker elements of A Midsummer Night's Dream."/>
    <n v="300"/>
    <n v="752"/>
    <x v="3"/>
    <x v="2"/>
    <s v="CAD"/>
    <n v="1472097540"/>
    <n v="1471188502"/>
    <b v="0"/>
    <n v="17"/>
    <b v="1"/>
    <s v="theater/plays"/>
    <n v="2.5066666666666668"/>
    <n v="44.235294117647058"/>
    <x v="6"/>
    <x v="27"/>
  </r>
  <r>
    <n v="3653"/>
    <s v="ALLIE"/>
    <s v="ALLIE is a new dark comedy play which will premiere at the Edinburgh Festival Fringe 2015. Written and produced by Ruaraidh Murray."/>
    <n v="2000"/>
    <n v="2010"/>
    <x v="3"/>
    <x v="3"/>
    <s v="GBP"/>
    <n v="1438764207"/>
    <n v="1436172207"/>
    <b v="0"/>
    <n v="33"/>
    <b v="1"/>
    <s v="theater/plays"/>
    <n v="1.0049999999999999"/>
    <n v="60.909090909090907"/>
    <x v="6"/>
    <x v="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3"/>
    <s v="GBP"/>
    <n v="1459702800"/>
    <n v="1457690386"/>
    <b v="0"/>
    <n v="38"/>
    <b v="1"/>
    <s v="theater/plays"/>
    <n v="1.744"/>
    <n v="68.84210526315789"/>
    <x v="6"/>
    <x v="27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.1626000000000001"/>
    <n v="73.582278481012665"/>
    <x v="6"/>
    <x v="27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3"/>
    <s v="CHF"/>
    <n v="1485989940"/>
    <n v="1483393836"/>
    <b v="0"/>
    <n v="46"/>
    <b v="1"/>
    <s v="theater/plays"/>
    <n v="1.0582"/>
    <n v="115.02173913043478"/>
    <x v="6"/>
    <x v="2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4"/>
    <s v="DKK"/>
    <n v="1464817320"/>
    <n v="1462806419"/>
    <b v="0"/>
    <n v="20"/>
    <b v="1"/>
    <s v="theater/plays"/>
    <n v="1.1074999999999999"/>
    <n v="110.75"/>
    <x v="6"/>
    <x v="27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.0066666666666666"/>
    <n v="75.5"/>
    <x v="6"/>
    <x v="27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.0203333333333333"/>
    <n v="235.46153846153845"/>
    <x v="6"/>
    <x v="2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3"/>
    <s v="GBP"/>
    <n v="1419368925"/>
    <n v="1417208925"/>
    <b v="0"/>
    <n v="22"/>
    <b v="1"/>
    <s v="theater/plays"/>
    <n v="1"/>
    <n v="11.363636363636363"/>
    <x v="6"/>
    <x v="2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.1100000000000001"/>
    <n v="92.5"/>
    <x v="6"/>
    <x v="2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2"/>
    <s v="CAD"/>
    <n v="1427775414"/>
    <n v="1425187014"/>
    <b v="0"/>
    <n v="40"/>
    <b v="1"/>
    <s v="theater/plays"/>
    <n v="1.0142500000000001"/>
    <n v="202.85"/>
    <x v="6"/>
    <x v="2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3"/>
    <s v="GBP"/>
    <n v="1482321030"/>
    <n v="1477133430"/>
    <b v="0"/>
    <n v="9"/>
    <b v="1"/>
    <s v="theater/plays"/>
    <n v="1.04"/>
    <n v="26"/>
    <x v="6"/>
    <x v="27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.09375"/>
    <n v="46.05263157894737"/>
    <x v="6"/>
    <x v="2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7"/>
    <s v="EUR"/>
    <n v="1446062040"/>
    <n v="1445109822"/>
    <b v="0"/>
    <n v="14"/>
    <b v="1"/>
    <s v="theater/plays"/>
    <n v="1.1516129032258065"/>
    <n v="51"/>
    <x v="6"/>
    <x v="27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"/>
    <n v="31.578947368421051"/>
    <x v="6"/>
    <x v="2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3"/>
    <s v="GBP"/>
    <n v="1437261419"/>
    <n v="1434669419"/>
    <b v="0"/>
    <n v="58"/>
    <b v="1"/>
    <s v="theater/plays"/>
    <n v="1.0317033333333334"/>
    <n v="53.363965517241382"/>
    <x v="6"/>
    <x v="2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.0349999999999999"/>
    <n v="36.964285714285715"/>
    <x v="6"/>
    <x v="27"/>
  </r>
  <r>
    <n v="3669"/>
    <s v="Prowl Theatre Company"/>
    <s v="Prowl Theatre Company is brand new. We are putting on our first play 'Sexual perversity in Chicago', from the 10th to the 16th August"/>
    <n v="1000"/>
    <n v="1382"/>
    <x v="3"/>
    <x v="3"/>
    <s v="GBP"/>
    <n v="1434039137"/>
    <n v="1431447137"/>
    <b v="0"/>
    <n v="17"/>
    <b v="1"/>
    <s v="theater/plays"/>
    <n v="1.3819999999999999"/>
    <n v="81.294117647058826"/>
    <x v="6"/>
    <x v="2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3"/>
    <s v="GBP"/>
    <n v="1433113200"/>
    <n v="1431951611"/>
    <b v="0"/>
    <n v="12"/>
    <b v="1"/>
    <s v="theater/plays"/>
    <n v="1.0954545454545455"/>
    <n v="20.083333333333332"/>
    <x v="6"/>
    <x v="27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.0085714285714287"/>
    <n v="88.25"/>
    <x v="6"/>
    <x v="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3"/>
    <s v="GBP"/>
    <n v="1411771384"/>
    <n v="1409179384"/>
    <b v="0"/>
    <n v="57"/>
    <b v="1"/>
    <s v="theater/plays"/>
    <n v="1.0153333333333334"/>
    <n v="53.438596491228068"/>
    <x v="6"/>
    <x v="27"/>
  </r>
  <r>
    <n v="3673"/>
    <s v="CHILD Z"/>
    <s v="Zoe is a teenage girl growing up in a deeply disturbing society. If those paid to protect her aren't listening, then who is?"/>
    <n v="4000"/>
    <n v="4545"/>
    <x v="3"/>
    <x v="3"/>
    <s v="GBP"/>
    <n v="1415191920"/>
    <n v="1412233497"/>
    <b v="0"/>
    <n v="114"/>
    <b v="1"/>
    <s v="theater/plays"/>
    <n v="1.13625"/>
    <n v="39.868421052631582"/>
    <x v="6"/>
    <x v="27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11"/>
    <s v="EUR"/>
    <n v="1472936229"/>
    <n v="1467752229"/>
    <b v="0"/>
    <n v="31"/>
    <b v="1"/>
    <s v="theater/plays"/>
    <n v="1"/>
    <n v="145.16129032258064"/>
    <x v="6"/>
    <x v="27"/>
  </r>
  <r>
    <n v="3675"/>
    <s v="Memoir of a Forgotten Past"/>
    <s v="3 decades, 3 generations, 3 friends, one house. Real Eyes Theatre explore how our lives are influenced by the decades we grow up in."/>
    <n v="50"/>
    <n v="70"/>
    <x v="3"/>
    <x v="3"/>
    <s v="GBP"/>
    <n v="1463353200"/>
    <n v="1462285182"/>
    <b v="0"/>
    <n v="3"/>
    <b v="1"/>
    <s v="theater/plays"/>
    <n v="1.4"/>
    <n v="23.333333333333332"/>
    <x v="6"/>
    <x v="2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.2875000000000001"/>
    <n v="64.375"/>
    <x v="6"/>
    <x v="27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.0290416666666666"/>
    <n v="62.052763819095475"/>
    <x v="6"/>
    <x v="27"/>
  </r>
  <r>
    <n v="3678"/>
    <s v="Some big Some bang"/>
    <s v="The Ugly Collective takes Some big Some bang to the Underbelly Venues at the Edinburgh Fringe!"/>
    <n v="2000"/>
    <n v="2050"/>
    <x v="3"/>
    <x v="3"/>
    <s v="GBP"/>
    <n v="1433076298"/>
    <n v="1430052298"/>
    <b v="0"/>
    <n v="31"/>
    <b v="1"/>
    <s v="theater/plays"/>
    <n v="1.0249999999999999"/>
    <n v="66.129032258064512"/>
    <x v="6"/>
    <x v="2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.101"/>
    <n v="73.400000000000006"/>
    <x v="6"/>
    <x v="27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.1276666666666666"/>
    <n v="99.5"/>
    <x v="6"/>
    <x v="2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.119"/>
    <n v="62.166666666666664"/>
    <x v="6"/>
    <x v="2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.3919999999999999"/>
    <n v="62.328358208955223"/>
    <x v="6"/>
    <x v="27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.1085714285714285"/>
    <n v="58.787878787878789"/>
    <x v="6"/>
    <x v="27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.3906666666666667"/>
    <n v="45.347826086956523"/>
    <x v="6"/>
    <x v="27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.0569999999999999"/>
    <n v="41.944444444444443"/>
    <x v="6"/>
    <x v="27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.0142857142857142"/>
    <n v="59.166666666666664"/>
    <x v="6"/>
    <x v="2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.0024500000000001"/>
    <n v="200.49"/>
    <x v="6"/>
    <x v="27"/>
  </r>
  <r>
    <n v="3688"/>
    <s v="The Tulip Tree 2014"/>
    <s v="The Tulip Tree is a project I have been passionate about for 5 years. It is an unforgettable story that has never been told."/>
    <n v="3000"/>
    <n v="3275"/>
    <x v="3"/>
    <x v="3"/>
    <s v="GBP"/>
    <n v="1407524004"/>
    <n v="1404932004"/>
    <b v="0"/>
    <n v="39"/>
    <b v="1"/>
    <s v="theater/plays"/>
    <n v="1.0916666666666666"/>
    <n v="83.974358974358978"/>
    <x v="6"/>
    <x v="27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.1833333333333333"/>
    <n v="57.258064516129032"/>
    <x v="6"/>
    <x v="27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.2"/>
    <n v="58.064516129032256"/>
    <x v="6"/>
    <x v="27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.2796000000000001"/>
    <n v="186.80291970802921"/>
    <x v="6"/>
    <x v="27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.26"/>
    <n v="74.117647058823536"/>
    <x v="6"/>
    <x v="27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3"/>
    <s v="GBP"/>
    <n v="1448922600"/>
    <n v="1446352529"/>
    <b v="0"/>
    <n v="14"/>
    <b v="1"/>
    <s v="theater/plays"/>
    <n v="1.2912912912912913"/>
    <n v="30.714285714285715"/>
    <x v="6"/>
    <x v="2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.0742857142857143"/>
    <n v="62.666666666666664"/>
    <x v="6"/>
    <x v="27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.00125"/>
    <n v="121.36363636363636"/>
    <x v="6"/>
    <x v="2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3"/>
    <s v="GBP"/>
    <n v="1423838916"/>
    <n v="1418654916"/>
    <b v="0"/>
    <n v="78"/>
    <b v="1"/>
    <s v="theater/plays"/>
    <n v="1.55"/>
    <n v="39.743589743589745"/>
    <x v="6"/>
    <x v="27"/>
  </r>
  <r>
    <n v="3697"/>
    <s v="Sid the tour 2016"/>
    <s v="With your support this one-man show will tour various theatres in the UK - it's a story of hero worship and love beyond the grave."/>
    <n v="2000"/>
    <n v="2160"/>
    <x v="3"/>
    <x v="3"/>
    <s v="GBP"/>
    <n v="1462878648"/>
    <n v="1461064248"/>
    <b v="0"/>
    <n v="30"/>
    <b v="1"/>
    <s v="theater/plays"/>
    <n v="1.08"/>
    <n v="72"/>
    <x v="6"/>
    <x v="27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.1052"/>
    <n v="40.632352941176471"/>
    <x v="6"/>
    <x v="27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.008"/>
    <n v="63"/>
    <x v="6"/>
    <x v="27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.212"/>
    <n v="33.666666666666664"/>
    <x v="6"/>
    <x v="27"/>
  </r>
  <r>
    <n v="3701"/>
    <s v="Dog Show"/>
    <s v="Part-silent film, part-thriller, Dog Show sees four actors play a community of dogs and their owners. One autumn, a killer strikes."/>
    <n v="1500"/>
    <n v="1505"/>
    <x v="3"/>
    <x v="3"/>
    <s v="GBP"/>
    <n v="1433422793"/>
    <n v="1430830793"/>
    <b v="0"/>
    <n v="39"/>
    <b v="1"/>
    <s v="theater/plays"/>
    <n v="1.0033333333333334"/>
    <n v="38.589743589743591"/>
    <x v="6"/>
    <x v="27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3"/>
    <s v="GBP"/>
    <n v="1468191540"/>
    <n v="1464958484"/>
    <b v="0"/>
    <n v="21"/>
    <b v="1"/>
    <s v="theater/plays"/>
    <n v="1.0916666666666666"/>
    <n v="155.95238095238096"/>
    <x v="6"/>
    <x v="2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.2342857142857142"/>
    <n v="43.2"/>
    <x v="6"/>
    <x v="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3"/>
    <s v="GBP"/>
    <n v="1464712394"/>
    <n v="1459528394"/>
    <b v="0"/>
    <n v="27"/>
    <b v="1"/>
    <s v="theater/plays"/>
    <n v="1.3633666666666666"/>
    <n v="15.148518518518518"/>
    <x v="6"/>
    <x v="27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.0346657233816767"/>
    <n v="83.571428571428569"/>
    <x v="6"/>
    <x v="27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.2133333333333334"/>
    <n v="140"/>
    <x v="6"/>
    <x v="27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.86"/>
    <n v="80.869565217391298"/>
    <x v="6"/>
    <x v="27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"/>
    <n v="53.846153846153847"/>
    <x v="6"/>
    <x v="27"/>
  </r>
  <r>
    <n v="3709"/>
    <s v="The Ruby Darlings Show"/>
    <s v="The filthily talented Ruby and Darling, take you on a raunch-tastic musical discovery of life with a vagina. #sayno"/>
    <n v="1000"/>
    <n v="1082.5"/>
    <x v="3"/>
    <x v="3"/>
    <s v="GBP"/>
    <n v="1403715546"/>
    <n v="1401123546"/>
    <b v="0"/>
    <n v="35"/>
    <b v="1"/>
    <s v="theater/plays"/>
    <n v="1.0825"/>
    <n v="30.928571428571427"/>
    <x v="6"/>
    <x v="27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.4115384615384616"/>
    <n v="67.962962962962962"/>
    <x v="6"/>
    <x v="27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.1399999999999999"/>
    <n v="27.142857142857142"/>
    <x v="6"/>
    <x v="27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.5373333333333334"/>
    <n v="110.86538461538461"/>
    <x v="6"/>
    <x v="27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.0149999999999999"/>
    <n v="106.84210526315789"/>
    <x v="6"/>
    <x v="27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.0235000000000001"/>
    <n v="105.51546391752578"/>
    <x v="6"/>
    <x v="27"/>
  </r>
  <r>
    <n v="3715"/>
    <s v="The Inspectors Call"/>
    <s v="Vibrant contemporary political theatre, exploring the professional and human impact of the growing corporate culture in education."/>
    <n v="3500"/>
    <n v="3590"/>
    <x v="3"/>
    <x v="3"/>
    <s v="GBP"/>
    <n v="1427806320"/>
    <n v="1422834819"/>
    <b v="0"/>
    <n v="27"/>
    <b v="1"/>
    <s v="theater/plays"/>
    <n v="1.0257142857142858"/>
    <n v="132.96296296296296"/>
    <x v="6"/>
    <x v="27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.5575000000000001"/>
    <n v="51.916666666666664"/>
    <x v="6"/>
    <x v="27"/>
  </r>
  <r>
    <n v="3717"/>
    <s v="Told Look Younger at Jermyn Street Theatre"/>
    <s v="A heart-warming comedy by award-winning writer about Love, Sex, Friendship of three old gay men in their 60s'!"/>
    <n v="4000"/>
    <n v="4030"/>
    <x v="3"/>
    <x v="3"/>
    <s v="GBP"/>
    <n v="1431204449"/>
    <n v="1428526049"/>
    <b v="0"/>
    <n v="13"/>
    <b v="1"/>
    <s v="theater/plays"/>
    <n v="1.0075000000000001"/>
    <n v="310"/>
    <x v="6"/>
    <x v="27"/>
  </r>
  <r>
    <n v="3718"/>
    <s v="PUNK ROCK"/>
    <s v="William Carlisle has the world at his feet but its weight on his shoulders. He is intelligent, articulate and fucked."/>
    <n v="500"/>
    <n v="1197"/>
    <x v="3"/>
    <x v="3"/>
    <s v="GBP"/>
    <n v="1425057075"/>
    <n v="1422465075"/>
    <b v="0"/>
    <n v="46"/>
    <b v="1"/>
    <s v="theater/plays"/>
    <n v="2.3940000000000001"/>
    <n v="26.021739130434781"/>
    <x v="6"/>
    <x v="27"/>
  </r>
  <r>
    <n v="3719"/>
    <s v="Corium"/>
    <s v="A new piece of physical theatre about love, regret and longing."/>
    <n v="200"/>
    <n v="420"/>
    <x v="3"/>
    <x v="3"/>
    <s v="GBP"/>
    <n v="1434994266"/>
    <n v="1432402266"/>
    <b v="0"/>
    <n v="4"/>
    <b v="1"/>
    <s v="theater/plays"/>
    <n v="2.1"/>
    <n v="105"/>
    <x v="6"/>
    <x v="27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.0451515151515152"/>
    <n v="86.224999999999994"/>
    <x v="6"/>
    <x v="2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.008"/>
    <n v="114.54545454545455"/>
    <x v="6"/>
    <x v="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2"/>
    <s v="CAD"/>
    <n v="1455231540"/>
    <n v="1452614847"/>
    <b v="0"/>
    <n v="35"/>
    <b v="1"/>
    <s v="theater/plays"/>
    <n v="1.1120000000000001"/>
    <n v="47.657142857142858"/>
    <x v="6"/>
    <x v="27"/>
  </r>
  <r>
    <n v="3723"/>
    <s v="Beauty and the Beast"/>
    <s v="Saltmine Theatre Company present Beauty and the Beast:"/>
    <n v="4500"/>
    <n v="4592"/>
    <x v="3"/>
    <x v="3"/>
    <s v="GBP"/>
    <n v="1417374262"/>
    <n v="1414778662"/>
    <b v="0"/>
    <n v="63"/>
    <b v="1"/>
    <s v="theater/plays"/>
    <n v="1.0204444444444445"/>
    <n v="72.888888888888886"/>
    <x v="6"/>
    <x v="2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3"/>
    <s v="GBP"/>
    <n v="1462402800"/>
    <n v="1459856860"/>
    <b v="0"/>
    <n v="89"/>
    <b v="1"/>
    <s v="theater/plays"/>
    <n v="1.0254767441860466"/>
    <n v="49.545505617977533"/>
    <x v="6"/>
    <x v="2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3"/>
    <s v="GBP"/>
    <n v="1455831000"/>
    <n v="1454366467"/>
    <b v="0"/>
    <n v="15"/>
    <b v="1"/>
    <s v="theater/plays"/>
    <n v="1.27"/>
    <n v="25.4"/>
    <x v="6"/>
    <x v="27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.3870588235294119"/>
    <n v="62.586956521739133"/>
    <x v="6"/>
    <x v="27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.0075000000000001"/>
    <n v="61.060606060606062"/>
    <x v="6"/>
    <x v="27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.0351999999999999"/>
    <n v="99.538461538461533"/>
    <x v="6"/>
    <x v="10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.05"/>
    <n v="75"/>
    <x v="6"/>
    <x v="1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.0044999999999999"/>
    <n v="215.25"/>
    <x v="6"/>
    <x v="10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.3260000000000001"/>
    <n v="120.54545454545455"/>
    <x v="6"/>
    <x v="1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3"/>
    <s v="GBP"/>
    <n v="1476651600"/>
    <n v="1473189335"/>
    <b v="0"/>
    <n v="15"/>
    <b v="1"/>
    <s v="theater/musical"/>
    <n v="1.1299999999999999"/>
    <n v="37.666666666666664"/>
    <x v="6"/>
    <x v="10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.0334000000000001"/>
    <n v="172.23333333333332"/>
    <x v="6"/>
    <x v="10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.2"/>
    <n v="111.11111111111111"/>
    <x v="6"/>
    <x v="10"/>
  </r>
  <r>
    <n v="3755"/>
    <s v="Retro Rhapsody"/>
    <s v="We have formed an innovative company that aims to create musical comedic performances suitable for a range of venues."/>
    <n v="550"/>
    <n v="713"/>
    <x v="3"/>
    <x v="3"/>
    <s v="GBP"/>
    <n v="1460753307"/>
    <n v="1458161307"/>
    <b v="0"/>
    <n v="28"/>
    <b v="1"/>
    <s v="theater/musical"/>
    <n v="1.2963636363636364"/>
    <n v="25.464285714285715"/>
    <x v="6"/>
    <x v="1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.0111111111111111"/>
    <n v="267.64705882352939"/>
    <x v="6"/>
    <x v="1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.0851428571428572"/>
    <n v="75.959999999999994"/>
    <x v="6"/>
    <x v="10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.0233333333333334"/>
    <n v="59.03846153846154"/>
    <x v="6"/>
    <x v="10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.1024425000000002"/>
    <n v="50.111022727272733"/>
    <x v="6"/>
    <x v="10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.010154"/>
    <n v="55.502967032967035"/>
    <x v="6"/>
    <x v="1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3"/>
    <s v="GBP"/>
    <n v="1439247600"/>
    <n v="1434625937"/>
    <b v="0"/>
    <n v="3"/>
    <b v="1"/>
    <s v="theater/musical"/>
    <n v="1"/>
    <n v="166.66666666666666"/>
    <x v="6"/>
    <x v="10"/>
  </r>
  <r>
    <n v="3762"/>
    <s v="iolite the musical"/>
    <s v="We are trying to raise money to perform a musical we have written, called &quot;Iolite&quot;, at the Edinburgh Fringe in 2015."/>
    <n v="1250"/>
    <n v="1328"/>
    <x v="3"/>
    <x v="3"/>
    <s v="GBP"/>
    <n v="1438543889"/>
    <n v="1436383889"/>
    <b v="0"/>
    <n v="28"/>
    <b v="1"/>
    <s v="theater/musical"/>
    <n v="1.0624"/>
    <n v="47.428571428571431"/>
    <x v="6"/>
    <x v="10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"/>
    <n v="64.935064935064929"/>
    <x v="6"/>
    <x v="10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"/>
    <n v="55.555555555555557"/>
    <x v="6"/>
    <x v="10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.1345714285714286"/>
    <n v="74.224299065420567"/>
    <x v="6"/>
    <x v="10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.0265010000000001"/>
    <n v="106.9271875"/>
    <x v="6"/>
    <x v="10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.1675"/>
    <n v="41.696428571428569"/>
    <x v="6"/>
    <x v="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.0765274999999999"/>
    <n v="74.243275862068955"/>
    <x v="6"/>
    <x v="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"/>
    <n v="73.333333333333329"/>
    <x v="6"/>
    <x v="1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3"/>
    <s v="GBP"/>
    <n v="1434234010"/>
    <n v="1431642010"/>
    <b v="0"/>
    <n v="20"/>
    <b v="1"/>
    <s v="theater/musical"/>
    <n v="1"/>
    <n v="100"/>
    <x v="6"/>
    <x v="10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.46"/>
    <n v="38.421052631578945"/>
    <x v="6"/>
    <x v="1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.1020000000000001"/>
    <n v="166.96969696969697"/>
    <x v="6"/>
    <x v="10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.0820000000000001"/>
    <n v="94.912280701754383"/>
    <x v="6"/>
    <x v="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2"/>
    <s v="CAD"/>
    <n v="1428606055"/>
    <n v="1427223655"/>
    <b v="0"/>
    <n v="25"/>
    <b v="1"/>
    <s v="theater/musical"/>
    <n v="1"/>
    <n v="100"/>
    <x v="6"/>
    <x v="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.0024999999999999"/>
    <n v="143.21428571428572"/>
    <x v="6"/>
    <x v="1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.0671250000000001"/>
    <n v="90.819148936170208"/>
    <x v="6"/>
    <x v="1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.4319999999999999"/>
    <n v="48.542372881355931"/>
    <x v="6"/>
    <x v="10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.0504166666666668"/>
    <n v="70.027777777777771"/>
    <x v="6"/>
    <x v="10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.0398000000000001"/>
    <n v="135.62608695652173"/>
    <x v="6"/>
    <x v="1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.2"/>
    <n v="100"/>
    <x v="6"/>
    <x v="1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.0966666666666667"/>
    <n v="94.90384615384616"/>
    <x v="6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3"/>
    <s v="GBP"/>
    <n v="1469401200"/>
    <n v="1466887297"/>
    <b v="0"/>
    <n v="27"/>
    <b v="1"/>
    <s v="theater/musical"/>
    <n v="1.0175000000000001"/>
    <n v="75.370370370370367"/>
    <x v="6"/>
    <x v="1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.2891666666666666"/>
    <n v="64.458333333333329"/>
    <x v="6"/>
    <x v="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2"/>
    <s v="CAD"/>
    <n v="1468193532"/>
    <n v="1465601532"/>
    <b v="0"/>
    <n v="10"/>
    <b v="1"/>
    <s v="theater/musical"/>
    <n v="1.1499999999999999"/>
    <n v="115"/>
    <x v="6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3"/>
    <s v="GBP"/>
    <n v="1470132180"/>
    <n v="1467040769"/>
    <b v="0"/>
    <n v="30"/>
    <b v="1"/>
    <s v="theater/musical"/>
    <n v="1.5075000000000001"/>
    <n v="100.5"/>
    <x v="6"/>
    <x v="1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.1096666666666666"/>
    <n v="93.774647887323937"/>
    <x v="6"/>
    <x v="10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.0028571428571429"/>
    <n v="35.1"/>
    <x v="6"/>
    <x v="1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3"/>
    <s v="GBP"/>
    <n v="1429955619"/>
    <n v="1424775219"/>
    <b v="0"/>
    <n v="24"/>
    <b v="1"/>
    <s v="theater/plays"/>
    <n v="1"/>
    <n v="41.666666666666664"/>
    <x v="6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3"/>
    <s v="GBP"/>
    <n v="1406761200"/>
    <n v="1402403907"/>
    <b v="0"/>
    <n v="38"/>
    <b v="1"/>
    <s v="theater/plays"/>
    <n v="1.0125"/>
    <n v="53.289473684210527"/>
    <x v="6"/>
    <x v="27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.2173333333333334"/>
    <n v="70.230769230769226"/>
    <x v="6"/>
    <x v="27"/>
  </r>
  <r>
    <n v="3811"/>
    <s v="The Merchant of Venice"/>
    <s v="The University of Exeter Shakespeare Society is touring its acclaimed show The Merchant of Venice to Stratford-upon-Avon!"/>
    <n v="250"/>
    <n v="825"/>
    <x v="3"/>
    <x v="3"/>
    <s v="GBP"/>
    <n v="1464692400"/>
    <n v="1461769373"/>
    <b v="0"/>
    <n v="19"/>
    <b v="1"/>
    <s v="theater/plays"/>
    <n v="3.3"/>
    <n v="43.421052631578945"/>
    <x v="6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2"/>
    <s v="CAD"/>
    <n v="1433131140"/>
    <n v="1429120908"/>
    <b v="0"/>
    <n v="11"/>
    <b v="1"/>
    <s v="theater/plays"/>
    <n v="1.0954999999999999"/>
    <n v="199.18181818181819"/>
    <x v="6"/>
    <x v="27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.0095190476190474"/>
    <n v="78.518148148148143"/>
    <x v="6"/>
    <x v="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.4013333333333333"/>
    <n v="61.823529411764703"/>
    <x v="6"/>
    <x v="27"/>
  </r>
  <r>
    <n v="3815"/>
    <s v="The Canterbury Shakespeare Festival - first season"/>
    <s v="Come and help us make the Canterbury Shakespeare Festival a reality"/>
    <n v="1000"/>
    <n v="1000.01"/>
    <x v="3"/>
    <x v="3"/>
    <s v="GBP"/>
    <n v="1440111600"/>
    <n v="1437545657"/>
    <b v="0"/>
    <n v="20"/>
    <b v="1"/>
    <s v="theater/plays"/>
    <n v="1.0000100000000001"/>
    <n v="50.000500000000002"/>
    <x v="6"/>
    <x v="2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.19238"/>
    <n v="48.339729729729726"/>
    <x v="6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.0725"/>
    <n v="107.25"/>
    <x v="6"/>
    <x v="2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.2799999999999998"/>
    <n v="57"/>
    <x v="6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.0640000000000001"/>
    <n v="40.92307692307692"/>
    <x v="6"/>
    <x v="27"/>
  </r>
  <r>
    <n v="3820"/>
    <s v="TUSENTACK THEATRE"/>
    <s v="Tusentack Theatre is a professional theatre company providing opportunities to adults who access Mental Health Services."/>
    <n v="300"/>
    <n v="430"/>
    <x v="3"/>
    <x v="3"/>
    <s v="GBP"/>
    <n v="1436110717"/>
    <n v="1433518717"/>
    <b v="0"/>
    <n v="20"/>
    <b v="1"/>
    <s v="theater/plays"/>
    <n v="1.4333333333333333"/>
    <n v="21.5"/>
    <x v="6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.0454285714285714"/>
    <n v="79.543478260869563"/>
    <x v="6"/>
    <x v="27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11"/>
    <s v="EUR"/>
    <n v="1453244340"/>
    <n v="1448136417"/>
    <b v="0"/>
    <n v="76"/>
    <b v="1"/>
    <s v="theater/plays"/>
    <n v="1.1002000000000001"/>
    <n v="72.381578947368425"/>
    <x v="6"/>
    <x v="27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.06"/>
    <n v="64.634146341463421"/>
    <x v="6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3"/>
    <s v="GBP"/>
    <n v="1470058860"/>
    <n v="1469026903"/>
    <b v="0"/>
    <n v="7"/>
    <b v="1"/>
    <s v="theater/plays"/>
    <n v="1.08"/>
    <n v="38.571428571428569"/>
    <x v="6"/>
    <x v="2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.0542"/>
    <n v="107.57142857142857"/>
    <x v="6"/>
    <x v="27"/>
  </r>
  <r>
    <n v="3826"/>
    <s v="DAY OF THE DOG by Blue Sparrow Theatre Company"/>
    <s v="This is the story about the Westons. One family who live with mental illness on a daily basis."/>
    <n v="600"/>
    <n v="715"/>
    <x v="3"/>
    <x v="3"/>
    <s v="GBP"/>
    <n v="1430993394"/>
    <n v="1428401394"/>
    <b v="0"/>
    <n v="26"/>
    <b v="1"/>
    <s v="theater/plays"/>
    <n v="1.1916666666666667"/>
    <n v="27.5"/>
    <x v="6"/>
    <x v="27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3"/>
    <s v="GBP"/>
    <n v="1427414400"/>
    <n v="1422656201"/>
    <b v="0"/>
    <n v="65"/>
    <b v="1"/>
    <s v="theater/plays"/>
    <n v="1.5266666666666666"/>
    <n v="70.461538461538467"/>
    <x v="6"/>
    <x v="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"/>
    <n v="178.57142857142858"/>
    <x v="6"/>
    <x v="27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.002"/>
    <n v="62.625"/>
    <x v="6"/>
    <x v="27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.25"/>
    <n v="75"/>
    <x v="6"/>
    <x v="2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.0602199999999999"/>
    <n v="58.901111111111113"/>
    <x v="6"/>
    <x v="2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.0466666666666666"/>
    <n v="139.55555555555554"/>
    <x v="6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2"/>
    <s v="CAD"/>
    <n v="1417460940"/>
    <n v="1416516972"/>
    <b v="0"/>
    <n v="20"/>
    <b v="1"/>
    <s v="theater/plays"/>
    <n v="1.1666666666666667"/>
    <n v="70"/>
    <x v="6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3"/>
    <s v="GBP"/>
    <n v="1434624067"/>
    <n v="1432032067"/>
    <b v="0"/>
    <n v="57"/>
    <b v="1"/>
    <s v="theater/plays"/>
    <n v="1.0903333333333334"/>
    <n v="57.385964912280699"/>
    <x v="6"/>
    <x v="2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3"/>
    <s v="GBP"/>
    <n v="1461278208"/>
    <n v="1459463808"/>
    <b v="0"/>
    <n v="8"/>
    <b v="1"/>
    <s v="theater/plays"/>
    <n v="1.6"/>
    <n v="40"/>
    <x v="6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.125"/>
    <n v="64.285714285714292"/>
    <x v="6"/>
    <x v="27"/>
  </r>
  <r>
    <n v="3837"/>
    <s v="Farcical Elements Presents Boeing-Boeing"/>
    <s v="A high-flying French farce with the thrust of a well-tuned jet engine"/>
    <n v="2000"/>
    <n v="2042"/>
    <x v="3"/>
    <x v="3"/>
    <s v="GBP"/>
    <n v="1435947758"/>
    <n v="1432837358"/>
    <b v="0"/>
    <n v="17"/>
    <b v="1"/>
    <s v="theater/plays"/>
    <n v="1.0209999999999999"/>
    <n v="120.11764705882354"/>
    <x v="6"/>
    <x v="2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0"/>
    <s v="SEK"/>
    <n v="1432314209"/>
    <n v="1429722209"/>
    <b v="0"/>
    <n v="100"/>
    <b v="1"/>
    <s v="theater/plays"/>
    <n v="1.00824"/>
    <n v="1008.24"/>
    <x v="6"/>
    <x v="2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.0125"/>
    <n v="63.28125"/>
    <x v="6"/>
    <x v="27"/>
  </r>
  <r>
    <n v="3840"/>
    <s v="Tonight I'll be April"/>
    <s v="A gritty play looking at a modern day relationship, highlighting issues of mental health and abuse suffered by men."/>
    <n v="1"/>
    <n v="65"/>
    <x v="3"/>
    <x v="3"/>
    <s v="GBP"/>
    <n v="1459180229"/>
    <n v="1457023829"/>
    <b v="0"/>
    <n v="3"/>
    <b v="1"/>
    <s v="theater/plays"/>
    <n v="65"/>
    <n v="21.666666666666668"/>
    <x v="6"/>
    <x v="2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107C06-3E6A-46B8-81AE-6BCF812257C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sd="0" x="0"/>
        <item sd="0" x="1"/>
        <item sd="0" x="2"/>
        <item sd="0" x="3"/>
        <item t="default"/>
      </items>
    </pivotField>
    <pivotField axis="axisPage" multipleItemSelectionAllowed="1" showAll="0">
      <items count="22">
        <item x="17"/>
        <item x="5"/>
        <item x="18"/>
        <item x="2"/>
        <item x="13"/>
        <item x="11"/>
        <item x="4"/>
        <item x="14"/>
        <item x="7"/>
        <item x="3"/>
        <item x="0"/>
        <item x="15"/>
        <item x="8"/>
        <item x="19"/>
        <item x="12"/>
        <item x="6"/>
        <item x="16"/>
        <item x="9"/>
        <item x="10"/>
        <item x="2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5"/>
        <item x="7"/>
        <item x="2"/>
        <item x="3"/>
        <item x="8"/>
        <item x="4"/>
        <item x="1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6C00A4-A2CF-44F1-90EB-D7671081B84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x="17"/>
        <item x="5"/>
        <item x="18"/>
        <item x="2"/>
        <item x="13"/>
        <item x="11"/>
        <item x="4"/>
        <item x="14"/>
        <item x="7"/>
        <item x="3"/>
        <item x="0"/>
        <item x="15"/>
        <item x="8"/>
        <item x="19"/>
        <item x="12"/>
        <item x="6"/>
        <item x="16"/>
        <item x="9"/>
        <item x="10"/>
        <item x="2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axis="axisPage" multipleItemSelectionAllowed="1" showAll="0">
      <items count="10">
        <item x="0"/>
        <item x="5"/>
        <item x="7"/>
        <item x="2"/>
        <item x="3"/>
        <item x="8"/>
        <item x="4"/>
        <item x="1"/>
        <item x="6"/>
        <item t="default"/>
      </items>
    </pivotField>
    <pivotField axis="axisRow" showAll="0">
      <items count="42">
        <item x="12"/>
        <item x="6"/>
        <item x="3"/>
        <item x="26"/>
        <item x="40"/>
        <item x="31"/>
        <item x="11"/>
        <item x="35"/>
        <item x="20"/>
        <item x="13"/>
        <item x="7"/>
        <item x="22"/>
        <item x="38"/>
        <item x="15"/>
        <item x="14"/>
        <item x="25"/>
        <item x="34"/>
        <item x="17"/>
        <item x="10"/>
        <item x="18"/>
        <item x="32"/>
        <item x="23"/>
        <item x="21"/>
        <item x="19"/>
        <item x="27"/>
        <item x="37"/>
        <item x="36"/>
        <item x="24"/>
        <item x="33"/>
        <item x="0"/>
        <item x="30"/>
        <item x="28"/>
        <item x="8"/>
        <item x="9"/>
        <item x="39"/>
        <item x="29"/>
        <item x="5"/>
        <item x="16"/>
        <item x="2"/>
        <item x="1"/>
        <item x="4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ABF6A0-0473-425D-B721-4516BA50511F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axis="axisRow" showAll="0">
      <items count="15">
        <item x="0"/>
        <item sd="0" x="1"/>
        <item sd="0" x="2"/>
        <item sd="0" x="3"/>
        <item sd="0" x="4"/>
        <item sd="0"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multipleItemSelectionAllowed="1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2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55" zoomScaleNormal="55" workbookViewId="0">
      <selection activeCell="B7" sqref="B7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1.54296875" style="11" customWidth="1"/>
    <col min="16" max="16" width="22.1796875" style="6" customWidth="1"/>
    <col min="17" max="17" width="17.7265625" customWidth="1"/>
    <col min="18" max="18" width="16.1796875" customWidth="1"/>
    <col min="19" max="19" width="29.1796875" customWidth="1"/>
    <col min="20" max="20" width="27.269531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0" t="s">
        <v>8306</v>
      </c>
      <c r="P1" s="5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1">
        <f t="shared" ref="O2:O65" si="0">E2/D2</f>
        <v>1.3685882352941177</v>
      </c>
      <c r="P2" s="6">
        <f t="shared" ref="P2:P65" si="1">IF(ISNUMBER(E2/L2),E2/L2,0)</f>
        <v>63.917582417582416</v>
      </c>
      <c r="Q2" t="str">
        <f t="shared" ref="Q2:Q65" si="2">LEFT(N2,SEARCH("/",N2,1)-1)</f>
        <v>film &amp; video</v>
      </c>
      <c r="R2" t="str">
        <f t="shared" ref="R2:R65" si="3">RIGHT(N2,LEN(N2)-SEARCH("/",N2,SEARCH("/",N2)))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1">
        <f t="shared" si="0"/>
        <v>1.4260827250608272</v>
      </c>
      <c r="P3" s="6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1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1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1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1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1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1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1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1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1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1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1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1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1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1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1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1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1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1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1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1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1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1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1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1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1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1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1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1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1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1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1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1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1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1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1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1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1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1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1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1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1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1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1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1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1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1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1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1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1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1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1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1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1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1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1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1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1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1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1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1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1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1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1">
        <f t="shared" ref="O66:O129" si="6">E66/D66</f>
        <v>1.7333333333333334</v>
      </c>
      <c r="P66" s="6">
        <f t="shared" ref="P66:P129" si="7">IF(ISNUMBER(E66/L66),E66/L66,0)</f>
        <v>86.666666666666671</v>
      </c>
      <c r="Q66" t="str">
        <f t="shared" ref="Q66:Q129" si="8">LEFT(N66,SEARCH("/",N66,1)-1)</f>
        <v>film &amp; video</v>
      </c>
      <c r="R66" t="str">
        <f t="shared" ref="R66:R129" si="9">RIGHT(N66,LEN(N66)-SEARCH("/",N66,SEARCH("/",N66)))</f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1">
        <f t="shared" si="6"/>
        <v>1.0752857142857142</v>
      </c>
      <c r="P67" s="6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1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1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1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1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1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1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1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1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1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1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1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1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1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1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1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1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1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1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1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1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1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1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1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1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1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1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1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1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1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1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1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1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1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1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1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1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1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1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1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1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1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1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1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1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1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1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1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1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1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1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1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1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1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1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1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1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1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1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1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1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1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1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1">
        <f t="shared" ref="O130:O193" si="12">E130/D130</f>
        <v>1.8669999999999999E-2</v>
      </c>
      <c r="P130" s="6">
        <f t="shared" ref="P130:P193" si="13">IF(ISNUMBER(E130/L130),E130/L130,0)</f>
        <v>311.16666666666669</v>
      </c>
      <c r="Q130" t="str">
        <f t="shared" ref="Q130:Q193" si="14">LEFT(N130,SEARCH("/",N130,1)-1)</f>
        <v>film &amp; video</v>
      </c>
      <c r="R130" t="str">
        <f t="shared" ref="R130:R193" si="15">RIGHT(N130,LEN(N130)-SEARCH("/",N130,SEARCH("/",N130)))</f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1">
        <f t="shared" si="12"/>
        <v>0</v>
      </c>
      <c r="P131" s="6">
        <f t="shared" si="13"/>
        <v>0</v>
      </c>
      <c r="Q131" t="str">
        <f t="shared" si="14"/>
        <v>film &amp; video</v>
      </c>
      <c r="R131" t="str">
        <f t="shared" si="15"/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1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1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1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1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1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1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1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1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1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1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1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1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1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1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1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1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1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1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1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1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1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1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1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1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1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1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1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1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1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1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1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1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1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1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1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1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1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1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1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1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1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1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1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1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1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1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1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1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1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1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1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1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1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1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1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1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1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1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1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1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1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1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1">
        <f t="shared" ref="O194:O257" si="18">E194/D194</f>
        <v>1.7E-5</v>
      </c>
      <c r="P194" s="6">
        <f t="shared" ref="P194:P257" si="19">IF(ISNUMBER(E194/L194),E194/L194,0)</f>
        <v>5.666666666666667</v>
      </c>
      <c r="Q194" t="str">
        <f t="shared" ref="Q194:Q257" si="20">LEFT(N194,SEARCH("/",N194,1)-1)</f>
        <v>film &amp; video</v>
      </c>
      <c r="R194" t="str">
        <f t="shared" ref="R194:R257" si="21">RIGHT(N194,LEN(N194)-SEARCH("/",N194,SEARCH("/",N194)))</f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1">
        <f t="shared" si="18"/>
        <v>0</v>
      </c>
      <c r="P195" s="6">
        <f t="shared" si="19"/>
        <v>0</v>
      </c>
      <c r="Q195" t="str">
        <f t="shared" si="20"/>
        <v>film &amp; video</v>
      </c>
      <c r="R195" t="str">
        <f t="shared" si="21"/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1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1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1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1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1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1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1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1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1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1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1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1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1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1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1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1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1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1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1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1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1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1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1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1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1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1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1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1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1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1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1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1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1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1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1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1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1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1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1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1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1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1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1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1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1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1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1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1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1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1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1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1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1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1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1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1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1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1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1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1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1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1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1">
        <f t="shared" ref="O258:O321" si="24">E258/D258</f>
        <v>1.391</v>
      </c>
      <c r="P258" s="6">
        <f t="shared" ref="P258:P321" si="25">IF(ISNUMBER(E258/L258),E258/L258,0)</f>
        <v>65.756363636363631</v>
      </c>
      <c r="Q258" t="str">
        <f t="shared" ref="Q258:Q321" si="26">LEFT(N258,SEARCH("/",N258,1)-1)</f>
        <v>film &amp; video</v>
      </c>
      <c r="R258" t="str">
        <f t="shared" ref="R258:R321" si="27">RIGHT(N258,LEN(N258)-SEARCH("/",N258,SEARCH("/",N258)))</f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1">
        <f t="shared" si="24"/>
        <v>1.0672648571428571</v>
      </c>
      <c r="P259" s="6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1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1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1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1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1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1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1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1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1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1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1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1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1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1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1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1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1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1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1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1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1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1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1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1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1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1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1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1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1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1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1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1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1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1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1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1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1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1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1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1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1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1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1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1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1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1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1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1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1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1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1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1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1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1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1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1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1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1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1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1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1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1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1">
        <f t="shared" ref="O322:O385" si="30">E322/D322</f>
        <v>1.0658000000000001</v>
      </c>
      <c r="P322" s="6">
        <f t="shared" ref="P322:P385" si="31">IF(ISNUMBER(E322/L322),E322/L322,0)</f>
        <v>134.91139240506328</v>
      </c>
      <c r="Q322" t="str">
        <f t="shared" ref="Q322:Q385" si="32">LEFT(N322,SEARCH("/",N322,1)-1)</f>
        <v>film &amp; video</v>
      </c>
      <c r="R322" t="str">
        <f t="shared" ref="R322:R385" si="33">RIGHT(N322,LEN(N322)-SEARCH("/",N322,SEARCH("/",N322)))</f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1">
        <f t="shared" si="30"/>
        <v>1.0266285714285714</v>
      </c>
      <c r="P323" s="6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1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1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1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1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1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1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1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1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1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1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1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1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1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1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1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1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1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1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1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1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1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1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1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1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1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1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1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1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1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1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1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1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1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1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1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1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1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1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1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1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1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1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1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1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1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1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1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1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1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1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1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1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1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1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1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1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1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1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1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1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1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1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1">
        <f t="shared" ref="O386:O449" si="36">E386/D386</f>
        <v>1.1210500000000001</v>
      </c>
      <c r="P386" s="6">
        <f t="shared" ref="P386:P449" si="37">IF(ISNUMBER(E386/L386),E386/L386,0)</f>
        <v>58.540469973890339</v>
      </c>
      <c r="Q386" t="str">
        <f t="shared" ref="Q386:Q449" si="38">LEFT(N386,SEARCH("/",N386,1)-1)</f>
        <v>film &amp; video</v>
      </c>
      <c r="R386" t="str">
        <f t="shared" ref="R386:R449" si="39">RIGHT(N386,LEN(N386)-SEARCH("/",N386,SEARCH("/",N386)))</f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1">
        <f t="shared" si="36"/>
        <v>1.05982</v>
      </c>
      <c r="P387" s="6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1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1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1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1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1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1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1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1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1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1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1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1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1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1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1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1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1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1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1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1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1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1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1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1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1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1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1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1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1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1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1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1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1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1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1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1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1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1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1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1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1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1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1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1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1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1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1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1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1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1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1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1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1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1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1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1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1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1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1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1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1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1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1">
        <f t="shared" ref="O450:O513" si="42">E450/D450</f>
        <v>3.2804E-2</v>
      </c>
      <c r="P450" s="6">
        <f t="shared" ref="P450:P513" si="43">IF(ISNUMBER(E450/L450),E450/L450,0)</f>
        <v>20.502500000000001</v>
      </c>
      <c r="Q450" t="str">
        <f t="shared" ref="Q450:Q513" si="44">LEFT(N450,SEARCH("/",N450,1)-1)</f>
        <v>film &amp; video</v>
      </c>
      <c r="R450" t="str">
        <f t="shared" ref="R450:R513" si="45">RIGHT(N450,LEN(N450)-SEARCH("/",N450,SEARCH("/",N450)))</f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1">
        <f t="shared" si="42"/>
        <v>2.2499999999999999E-2</v>
      </c>
      <c r="P451" s="6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1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1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1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1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1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1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1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1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1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1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1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1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1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1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1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1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1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1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1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1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1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1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1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1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1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1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1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1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1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1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1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1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1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1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1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1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1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1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1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1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1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1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1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1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1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1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1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1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1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1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1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1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1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1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1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1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1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1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1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1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1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1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1">
        <f t="shared" ref="O514:O577" si="48">E514/D514</f>
        <v>1.3749999999999999E-3</v>
      </c>
      <c r="P514" s="6">
        <f t="shared" ref="P514:P577" si="49">IF(ISNUMBER(E514/L514),E514/L514,0)</f>
        <v>5.5</v>
      </c>
      <c r="Q514" t="str">
        <f t="shared" ref="Q514:Q577" si="50">LEFT(N514,SEARCH("/",N514,1)-1)</f>
        <v>film &amp; video</v>
      </c>
      <c r="R514" t="str">
        <f t="shared" ref="R514:R577" si="51">RIGHT(N514,LEN(N514)-SEARCH("/",N514,SEARCH("/",N514)))</f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1">
        <f t="shared" si="48"/>
        <v>0.13924</v>
      </c>
      <c r="P515" s="6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1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1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1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1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1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1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1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1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1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1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1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1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1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1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1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1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1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1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1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1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1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1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1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1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1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1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1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1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1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1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1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1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1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1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1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1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1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1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1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1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1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1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1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1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1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1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1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1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1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1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1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1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1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1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1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1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1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1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1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1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1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1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1">
        <f t="shared" ref="O578:O641" si="54">E578/D578</f>
        <v>1.2500000000000001E-5</v>
      </c>
      <c r="P578" s="6">
        <f t="shared" ref="P578:P641" si="55">IF(ISNUMBER(E578/L578),E578/L578,0)</f>
        <v>1</v>
      </c>
      <c r="Q578" t="str">
        <f t="shared" ref="Q578:Q641" si="56">LEFT(N578,SEARCH("/",N578,1)-1)</f>
        <v>technology</v>
      </c>
      <c r="R578" t="str">
        <f t="shared" ref="R578:R641" si="57">RIGHT(N578,LEN(N578)-SEARCH("/",N578,SEARCH("/",N578)))</f>
        <v>web</v>
      </c>
      <c r="S578" s="12">
        <f t="shared" si="52"/>
        <v>42031.471666666665</v>
      </c>
      <c r="T578" s="12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1">
        <f t="shared" si="54"/>
        <v>2E-3</v>
      </c>
      <c r="P579" s="6">
        <f t="shared" si="55"/>
        <v>10</v>
      </c>
      <c r="Q579" t="str">
        <f t="shared" si="56"/>
        <v>technology</v>
      </c>
      <c r="R579" t="str">
        <f t="shared" si="57"/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1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1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1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1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1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1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1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1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1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1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1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1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1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1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1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1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1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1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1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1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1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1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1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1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1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1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1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1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1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1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1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1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1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1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1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1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1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1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1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1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1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1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1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1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1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1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1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1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1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1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1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1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1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1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1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1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1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1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1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1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1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1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1">
        <f t="shared" ref="O642:O705" si="60">E642/D642</f>
        <v>1.4428571428571428</v>
      </c>
      <c r="P642" s="6">
        <f t="shared" ref="P642:P705" si="61">IF(ISNUMBER(E642/L642),E642/L642,0)</f>
        <v>50.5</v>
      </c>
      <c r="Q642" t="str">
        <f t="shared" ref="Q642:Q705" si="62">LEFT(N642,SEARCH("/",N642,1)-1)</f>
        <v>technology</v>
      </c>
      <c r="R642" t="str">
        <f t="shared" ref="R642:R705" si="63">RIGHT(N642,LEN(N642)-SEARCH("/",N642,SEARCH("/",N642)))</f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1">
        <f t="shared" si="60"/>
        <v>1.1916249999999999</v>
      </c>
      <c r="P643" s="6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1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1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1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1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1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1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1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1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1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1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1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1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1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1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1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1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1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1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1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1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1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1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1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1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1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1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1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1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1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1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1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1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1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1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1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1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1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1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1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1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1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1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1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1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1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1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1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1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1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1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1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1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1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1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1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1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1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1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1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1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1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1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1">
        <f t="shared" ref="O706:O769" si="66">E706/D706</f>
        <v>8.7454545454545458E-3</v>
      </c>
      <c r="P706" s="6">
        <f t="shared" ref="P706:P769" si="67">IF(ISNUMBER(E706/L706),E706/L706,0)</f>
        <v>120.25</v>
      </c>
      <c r="Q706" t="str">
        <f t="shared" ref="Q706:Q769" si="68">LEFT(N706,SEARCH("/",N706,1)-1)</f>
        <v>technology</v>
      </c>
      <c r="R706" t="str">
        <f t="shared" ref="R706:R769" si="69">RIGHT(N706,LEN(N706)-SEARCH("/",N706,SEARCH("/",N706)))</f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1">
        <f t="shared" si="66"/>
        <v>9.7699999999999992E-3</v>
      </c>
      <c r="P707" s="6">
        <f t="shared" si="67"/>
        <v>195.4</v>
      </c>
      <c r="Q707" t="str">
        <f t="shared" si="68"/>
        <v>technology</v>
      </c>
      <c r="R707" t="str">
        <f t="shared" si="69"/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1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1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1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1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1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1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1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1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1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1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1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1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1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1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1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1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1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1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1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1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1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1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1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1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1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1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1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1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1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1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1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1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1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1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1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1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1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1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1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1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1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1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1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1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1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1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1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1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1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1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1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1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1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1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1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1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1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1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1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1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1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1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1">
        <f t="shared" ref="O770:O833" si="72">E770/D770</f>
        <v>0</v>
      </c>
      <c r="P770" s="6">
        <f t="shared" ref="P770:P833" si="73">IF(ISNUMBER(E770/L770),E770/L770,0)</f>
        <v>0</v>
      </c>
      <c r="Q770" t="str">
        <f t="shared" ref="Q770:Q833" si="74">LEFT(N770,SEARCH("/",N770,1)-1)</f>
        <v>publishing</v>
      </c>
      <c r="R770" t="str">
        <f t="shared" ref="R770:R833" si="75">RIGHT(N770,LEN(N770)-SEARCH("/",N770,SEARCH("/",N770)))</f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1">
        <f t="shared" si="72"/>
        <v>0.41399999999999998</v>
      </c>
      <c r="P771" s="6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1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1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1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1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1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1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1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1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1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1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1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1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1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1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1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1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1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1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1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1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1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1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1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1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1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1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1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1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1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1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1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1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1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1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1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1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1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1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1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1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1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1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1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1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1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1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1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1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1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1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1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1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1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1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1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1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1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1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1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1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1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1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1">
        <f t="shared" ref="O834:O897" si="78">E834/D834</f>
        <v>1.0060706666666666</v>
      </c>
      <c r="P834" s="6">
        <f t="shared" ref="P834:P897" si="79">IF(ISNUMBER(E834/L834),E834/L834,0)</f>
        <v>97.993896103896105</v>
      </c>
      <c r="Q834" t="str">
        <f t="shared" ref="Q834:Q897" si="80">LEFT(N834,SEARCH("/",N834,1)-1)</f>
        <v>music</v>
      </c>
      <c r="R834" t="str">
        <f t="shared" ref="R834:R897" si="81">RIGHT(N834,LEN(N834)-SEARCH("/",N834,SEARCH("/",N834)))</f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1">
        <f t="shared" si="78"/>
        <v>1.0166666666666666</v>
      </c>
      <c r="P835" s="6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1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1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1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1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1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1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1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1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1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1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1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1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1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1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1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1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1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1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1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1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1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1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1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1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1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1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1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1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1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1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1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1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1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1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1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1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1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1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1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1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1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1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1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1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1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1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1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1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1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1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1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1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1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1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1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1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1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1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1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1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1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1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1">
        <f t="shared" ref="O898:O961" si="84">E898/D898</f>
        <v>0.4</v>
      </c>
      <c r="P898" s="6">
        <f t="shared" ref="P898:P961" si="85">IF(ISNUMBER(E898/L898),E898/L898,0)</f>
        <v>44.444444444444443</v>
      </c>
      <c r="Q898" t="str">
        <f t="shared" ref="Q898:Q961" si="86">LEFT(N898,SEARCH("/",N898,1)-1)</f>
        <v>music</v>
      </c>
      <c r="R898" t="str">
        <f t="shared" ref="R898:R961" si="87">RIGHT(N898,LEN(N898)-SEARCH("/",N898,SEARCH("/",N898)))</f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1">
        <f t="shared" si="84"/>
        <v>0</v>
      </c>
      <c r="P899" s="6">
        <f t="shared" si="85"/>
        <v>0</v>
      </c>
      <c r="Q899" t="str">
        <f t="shared" si="86"/>
        <v>music</v>
      </c>
      <c r="R899" t="str">
        <f t="shared" si="87"/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1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1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1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1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1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1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1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1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1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1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1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1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1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1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1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1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1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1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1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1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1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1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1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1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1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1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1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1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1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1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1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1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1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1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1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1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1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1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1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1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1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1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1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1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1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1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1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1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1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1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1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1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1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1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1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1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1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1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1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1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1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1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1">
        <f t="shared" ref="O962:O1025" si="90">E962/D962</f>
        <v>0.46100628930817611</v>
      </c>
      <c r="P962" s="6">
        <f t="shared" ref="P962:P1025" si="91">IF(ISNUMBER(E962/L962),E962/L962,0)</f>
        <v>136.46276595744681</v>
      </c>
      <c r="Q962" t="str">
        <f t="shared" ref="Q962:Q1025" si="92">LEFT(N962,SEARCH("/",N962,1)-1)</f>
        <v>technology</v>
      </c>
      <c r="R962" t="str">
        <f t="shared" ref="R962:R1025" si="93">RIGHT(N962,LEN(N962)-SEARCH("/",N962,SEARCH("/",N962)))</f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1">
        <f t="shared" si="90"/>
        <v>0.42188421052631581</v>
      </c>
      <c r="P963" s="6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1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1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1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1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1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1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1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1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1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1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1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1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1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1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1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1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1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1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1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1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1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1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1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1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1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1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1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1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1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1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1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1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1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1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1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1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1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1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1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1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1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1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1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1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1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1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1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1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1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1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1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1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1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1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1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1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1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1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1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1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1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1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1">
        <f t="shared" ref="O1026:O1089" si="96">E1026/D1026</f>
        <v>1.1863774999999999</v>
      </c>
      <c r="P1026" s="6">
        <f t="shared" ref="P1026:P1089" si="97">IF(ISNUMBER(E1026/L1026),E1026/L1026,0)</f>
        <v>388.9762295081967</v>
      </c>
      <c r="Q1026" t="str">
        <f t="shared" ref="Q1026:Q1089" si="98">LEFT(N1026,SEARCH("/",N1026,1)-1)</f>
        <v>music</v>
      </c>
      <c r="R1026" t="str">
        <f t="shared" ref="R1026:R1089" si="99">RIGHT(N1026,LEN(N1026)-SEARCH("/",N1026,SEARCH("/",N1026)))</f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1">
        <f t="shared" si="96"/>
        <v>1.099283142857143</v>
      </c>
      <c r="P1027" s="6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1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1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1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1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1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1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1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1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1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1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1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1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1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1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1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1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1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1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1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1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1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1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1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1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1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1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1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1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1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1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1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1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1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1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1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1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1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1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1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1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1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1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1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1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1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1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1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1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1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1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1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1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1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1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1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1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1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1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1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1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1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1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1">
        <f t="shared" ref="O1090:O1153" si="102">E1090/D1090</f>
        <v>0.14182977777777778</v>
      </c>
      <c r="P1090" s="6">
        <f t="shared" ref="P1090:P1153" si="103">IF(ISNUMBER(E1090/L1090),E1090/L1090,0)</f>
        <v>43.41727891156463</v>
      </c>
      <c r="Q1090" t="str">
        <f t="shared" ref="Q1090:Q1153" si="104">LEFT(N1090,SEARCH("/",N1090,1)-1)</f>
        <v>games</v>
      </c>
      <c r="R1090" t="str">
        <f t="shared" ref="R1090:R1153" si="105">RIGHT(N1090,LEN(N1090)-SEARCH("/",N1090,SEARCH("/",N1090)))</f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1">
        <f t="shared" si="102"/>
        <v>7.8266666666666665E-2</v>
      </c>
      <c r="P1091" s="6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1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1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1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1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1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1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1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1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1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1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1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1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1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1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1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1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1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1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1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1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1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1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1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1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1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1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1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1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1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1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1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1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1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1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1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1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1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1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1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1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1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1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1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1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1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1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1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1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1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1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1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1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1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1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1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1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1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1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1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1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1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1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1">
        <f t="shared" ref="O1154:O1217" si="108">E1154/D1154</f>
        <v>5.6937500000000002E-2</v>
      </c>
      <c r="P1154" s="6">
        <f t="shared" ref="P1154:P1217" si="109">IF(ISNUMBER(E1154/L1154),E1154/L1154,0)</f>
        <v>60.733333333333334</v>
      </c>
      <c r="Q1154" t="str">
        <f t="shared" ref="Q1154:Q1217" si="110">LEFT(N1154,SEARCH("/",N1154,1)-1)</f>
        <v>food</v>
      </c>
      <c r="R1154" t="str">
        <f t="shared" ref="R1154:R1217" si="111">RIGHT(N1154,LEN(N1154)-SEARCH("/",N1154,SEARCH("/",N1154)))</f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1">
        <f t="shared" si="108"/>
        <v>6.2500000000000003E-3</v>
      </c>
      <c r="P1155" s="6">
        <f t="shared" si="109"/>
        <v>50</v>
      </c>
      <c r="Q1155" t="str">
        <f t="shared" si="110"/>
        <v>food</v>
      </c>
      <c r="R1155" t="str">
        <f t="shared" si="111"/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1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1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1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1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1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1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1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1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1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1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1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1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1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1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1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1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1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1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1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1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1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1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1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1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1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1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1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1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1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1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1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1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1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1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1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1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1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1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1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1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1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1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1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1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1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1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1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1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1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1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1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1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1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1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1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1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1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1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1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1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1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1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1">
        <f t="shared" ref="O1218:O1281" si="114">E1218/D1218</f>
        <v>1.4570000000000001</v>
      </c>
      <c r="P1218" s="6">
        <f t="shared" ref="P1218:P1281" si="115">IF(ISNUMBER(E1218/L1218),E1218/L1218,0)</f>
        <v>91.882882882882882</v>
      </c>
      <c r="Q1218" t="str">
        <f t="shared" ref="Q1218:Q1281" si="116">LEFT(N1218,SEARCH("/",N1218,1)-1)</f>
        <v>photography</v>
      </c>
      <c r="R1218" t="str">
        <f t="shared" ref="R1218:R1281" si="117">RIGHT(N1218,LEN(N1218)-SEARCH("/",N1218,SEARCH("/",N1218)))</f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1">
        <f t="shared" si="114"/>
        <v>1.026</v>
      </c>
      <c r="P1219" s="6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1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1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1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1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1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1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1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1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1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1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1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1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1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1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1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1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1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1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1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1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1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1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1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1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1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1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1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1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1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1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1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1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1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1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1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1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1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1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1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1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1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1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1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1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1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1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1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1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1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1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1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1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1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1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1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1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1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1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1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1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1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1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1">
        <f t="shared" ref="O1282:O1345" si="120">E1282/D1282</f>
        <v>1.1091186666666666</v>
      </c>
      <c r="P1282" s="6">
        <f t="shared" ref="P1282:P1345" si="121">IF(ISNUMBER(E1282/L1282),E1282/L1282,0)</f>
        <v>127.97523076923076</v>
      </c>
      <c r="Q1282" t="str">
        <f t="shared" ref="Q1282:Q1345" si="122">LEFT(N1282,SEARCH("/",N1282,1)-1)</f>
        <v>music</v>
      </c>
      <c r="R1282" t="str">
        <f t="shared" ref="R1282:R1345" si="123">RIGHT(N1282,LEN(N1282)-SEARCH("/",N1282,SEARCH("/",N1282)))</f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1">
        <f t="shared" si="120"/>
        <v>1.1071428571428572</v>
      </c>
      <c r="P1283" s="6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1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1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1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1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1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1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1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1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1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1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1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1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1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1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1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1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1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1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1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1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1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1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1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1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1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1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1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1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1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1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1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1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1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1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1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1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1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1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1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1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1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1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1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1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1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1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1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1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1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1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1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1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1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1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1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1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1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1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1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1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1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1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1">
        <f t="shared" ref="O1346:O1409" si="126">E1346/D1346</f>
        <v>3.7773333333333334</v>
      </c>
      <c r="P1346" s="6">
        <f t="shared" ref="P1346:P1409" si="127">IF(ISNUMBER(E1346/L1346),E1346/L1346,0)</f>
        <v>40.762589928057551</v>
      </c>
      <c r="Q1346" t="str">
        <f t="shared" ref="Q1346:Q1409" si="128">LEFT(N1346,SEARCH("/",N1346,1)-1)</f>
        <v>publishing</v>
      </c>
      <c r="R1346" t="str">
        <f t="shared" ref="R1346:R1409" si="129">RIGHT(N1346,LEN(N1346)-SEARCH("/",N1346,SEARCH("/",N1346)))</f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1">
        <f t="shared" si="126"/>
        <v>1.25</v>
      </c>
      <c r="P1347" s="6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1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1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1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1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1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1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1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1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1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1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1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1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1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1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1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1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1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1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1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1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1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1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1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1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1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1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1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1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1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1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1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1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1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1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1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1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1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1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1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1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1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1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1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1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1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1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1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1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1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1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1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1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1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1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1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1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1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1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1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1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1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1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1">
        <f t="shared" ref="O1410:O1473" si="132">E1410/D1410</f>
        <v>7.1999999999999995E-2</v>
      </c>
      <c r="P1410" s="6">
        <f t="shared" ref="P1410:P1473" si="133">IF(ISNUMBER(E1410/L1410),E1410/L1410,0)</f>
        <v>12</v>
      </c>
      <c r="Q1410" t="str">
        <f t="shared" ref="Q1410:Q1473" si="134">LEFT(N1410,SEARCH("/",N1410,1)-1)</f>
        <v>publishing</v>
      </c>
      <c r="R1410" t="str">
        <f t="shared" ref="R1410:R1473" si="135">RIGHT(N1410,LEN(N1410)-SEARCH("/",N1410,SEARCH("/",N1410)))</f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1">
        <f t="shared" si="132"/>
        <v>0</v>
      </c>
      <c r="P1411" s="6">
        <f t="shared" si="133"/>
        <v>0</v>
      </c>
      <c r="Q1411" t="str">
        <f t="shared" si="134"/>
        <v>publishing</v>
      </c>
      <c r="R1411" t="str">
        <f t="shared" si="135"/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1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1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1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1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1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1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1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1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1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1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1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1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1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1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1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1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1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1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1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1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1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1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1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1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1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1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1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1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1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1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1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1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1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1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1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1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1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1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1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1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1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1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1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1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1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1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1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1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1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1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1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1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1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1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1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1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1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1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1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1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1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1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1">
        <f t="shared" ref="O1474:O1537" si="138">E1474/D1474</f>
        <v>1.3870400000000001</v>
      </c>
      <c r="P1474" s="6">
        <f t="shared" ref="P1474:P1537" si="139">IF(ISNUMBER(E1474/L1474),E1474/L1474,0)</f>
        <v>103.20238095238095</v>
      </c>
      <c r="Q1474" t="str">
        <f t="shared" ref="Q1474:Q1537" si="140">LEFT(N1474,SEARCH("/",N1474,1)-1)</f>
        <v>publishing</v>
      </c>
      <c r="R1474" t="str">
        <f t="shared" ref="R1474:R1537" si="141">RIGHT(N1474,LEN(N1474)-SEARCH("/",N1474,SEARCH("/",N1474)))</f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1">
        <f t="shared" si="138"/>
        <v>1.20516</v>
      </c>
      <c r="P1475" s="6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1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1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1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1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1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1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1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1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1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1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1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1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1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1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1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1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1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1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1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1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1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1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1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1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1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1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1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1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1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1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1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1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1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1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1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1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1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1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1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1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1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1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1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1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1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1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1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1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1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1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1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1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1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1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1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1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1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1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1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1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1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1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1">
        <f t="shared" ref="O1538:O1601" si="144">E1538/D1538</f>
        <v>2.5030841666666666</v>
      </c>
      <c r="P1538" s="6">
        <f t="shared" ref="P1538:P1601" si="145">IF(ISNUMBER(E1538/L1538),E1538/L1538,0)</f>
        <v>66.015406593406595</v>
      </c>
      <c r="Q1538" t="str">
        <f t="shared" ref="Q1538:Q1601" si="146">LEFT(N1538,SEARCH("/",N1538,1)-1)</f>
        <v>photography</v>
      </c>
      <c r="R1538" t="str">
        <f t="shared" ref="R1538:R1601" si="147">RIGHT(N1538,LEN(N1538)-SEARCH("/",N1538,SEARCH("/",N1538)))</f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1">
        <f t="shared" si="144"/>
        <v>1.7989999999999999</v>
      </c>
      <c r="P1539" s="6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1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1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1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1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1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1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1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1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1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1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1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1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1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1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1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1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1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1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1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1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1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1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1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1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1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1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1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1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1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1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1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1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1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1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1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1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1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1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1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1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1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1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1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1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1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1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1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1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1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1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1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1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1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1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1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1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1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1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1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1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1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1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1">
        <f t="shared" ref="O1602:O1665" si="150">E1602/D1602</f>
        <v>7.3400000000000007E-2</v>
      </c>
      <c r="P1602" s="6">
        <f t="shared" ref="P1602:P1665" si="151">IF(ISNUMBER(E1602/L1602),E1602/L1602,0)</f>
        <v>40.777777777777779</v>
      </c>
      <c r="Q1602" t="str">
        <f t="shared" ref="Q1602:Q1665" si="152">LEFT(N1602,SEARCH("/",N1602,1)-1)</f>
        <v>photography</v>
      </c>
      <c r="R1602" t="str">
        <f t="shared" ref="R1602:R1665" si="153">RIGHT(N1602,LEN(N1602)-SEARCH("/",N1602,SEARCH("/",N1602)))</f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1">
        <f t="shared" si="150"/>
        <v>1.082492</v>
      </c>
      <c r="P1603" s="6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1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1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1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1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1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1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1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1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1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1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1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1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1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1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1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1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1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1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1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1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1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1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1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1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1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1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1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1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1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1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1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1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1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1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1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1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1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1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1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1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1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1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1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1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1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1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1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1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1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1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1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1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1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1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1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1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1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1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1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1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1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1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1">
        <f t="shared" ref="O1666:O1729" si="156">E1666/D1666</f>
        <v>1.2240879999999998</v>
      </c>
      <c r="P1666" s="6">
        <f t="shared" ref="P1666:P1729" si="157">IF(ISNUMBER(E1666/L1666),E1666/L1666,0)</f>
        <v>34.384494382022467</v>
      </c>
      <c r="Q1666" t="str">
        <f t="shared" ref="Q1666:Q1729" si="158">LEFT(N1666,SEARCH("/",N1666,1)-1)</f>
        <v>music</v>
      </c>
      <c r="R1666" t="str">
        <f t="shared" ref="R1666:R1729" si="159">RIGHT(N1666,LEN(N1666)-SEARCH("/",N1666,SEARCH("/",N1666)))</f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1">
        <f t="shared" si="156"/>
        <v>1.1945714285714286</v>
      </c>
      <c r="P1667" s="6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1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1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1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1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1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1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1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1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1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1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1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1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1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1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1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1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1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1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1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1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1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1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1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1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1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1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1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1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1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1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1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1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1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1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1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1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1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1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1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1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1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1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1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1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1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1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1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1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1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1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1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1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1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1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1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1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1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1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1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1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1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1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1">
        <f t="shared" ref="O1730:O1793" si="162">E1730/D1730</f>
        <v>0.68400000000000005</v>
      </c>
      <c r="P1730" s="6">
        <f t="shared" ref="P1730:P1793" si="163">IF(ISNUMBER(E1730/L1730),E1730/L1730,0)</f>
        <v>122.14285714285714</v>
      </c>
      <c r="Q1730" t="str">
        <f t="shared" ref="Q1730:Q1793" si="164">LEFT(N1730,SEARCH("/",N1730,1)-1)</f>
        <v>music</v>
      </c>
      <c r="R1730" t="str">
        <f t="shared" ref="R1730:R1793" si="165">RIGHT(N1730,LEN(N1730)-SEARCH("/",N1730,SEARCH("/",N1730)))</f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1">
        <f t="shared" si="162"/>
        <v>0</v>
      </c>
      <c r="P1731" s="6">
        <f t="shared" si="163"/>
        <v>0</v>
      </c>
      <c r="Q1731" t="str">
        <f t="shared" si="164"/>
        <v>music</v>
      </c>
      <c r="R1731" t="str">
        <f t="shared" si="165"/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1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1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1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1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1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1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1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1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1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1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1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1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1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1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1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1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1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1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1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1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1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1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1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1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1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1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1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1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1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1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1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1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1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1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1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1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1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1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1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1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1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1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1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1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1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1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1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1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1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1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1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1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1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1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1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1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1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1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1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1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1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1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1">
        <f t="shared" ref="O1794:O1857" si="168">E1794/D1794</f>
        <v>0.61124000000000001</v>
      </c>
      <c r="P1794" s="6">
        <f t="shared" ref="P1794:P1857" si="169">IF(ISNUMBER(E1794/L1794),E1794/L1794,0)</f>
        <v>109.93525179856115</v>
      </c>
      <c r="Q1794" t="str">
        <f t="shared" ref="Q1794:Q1857" si="170">LEFT(N1794,SEARCH("/",N1794,1)-1)</f>
        <v>photography</v>
      </c>
      <c r="R1794" t="str">
        <f t="shared" ref="R1794:R1857" si="171">RIGHT(N1794,LEN(N1794)-SEARCH("/",N1794,SEARCH("/",N1794)))</f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1">
        <f t="shared" si="168"/>
        <v>1.3333333333333334E-2</v>
      </c>
      <c r="P1795" s="6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1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1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1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1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1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1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1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1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1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1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1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1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1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1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1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1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1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1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1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1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1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1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1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1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1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1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1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1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1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1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1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1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1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1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1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1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1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1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1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1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1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1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1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1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1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1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1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1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1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1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1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1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1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1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1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1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1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1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1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1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1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1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1">
        <f t="shared" ref="O1858:O1921" si="174">E1858/D1858</f>
        <v>1.0125</v>
      </c>
      <c r="P1858" s="6">
        <f t="shared" ref="P1858:P1921" si="175">IF(ISNUMBER(E1858/L1858),E1858/L1858,0)</f>
        <v>53.289473684210527</v>
      </c>
      <c r="Q1858" t="str">
        <f t="shared" ref="Q1858:Q1921" si="176">LEFT(N1858,SEARCH("/",N1858,1)-1)</f>
        <v>music</v>
      </c>
      <c r="R1858" t="str">
        <f t="shared" ref="R1858:R1921" si="177">RIGHT(N1858,LEN(N1858)-SEARCH("/",N1858,SEARCH("/",N1858)))</f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1">
        <f t="shared" si="174"/>
        <v>1</v>
      </c>
      <c r="P1859" s="6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1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1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1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1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1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1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1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1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1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1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1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1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1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1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1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1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1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1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1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1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1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1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1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1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1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1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1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1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1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1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1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1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1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1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1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1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1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1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1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1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1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1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1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1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1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1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1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1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1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1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1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1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1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1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1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1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1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1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1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1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1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1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1">
        <f t="shared" ref="O1922:O1985" si="180">E1922/D1922</f>
        <v>0.43030000000000002</v>
      </c>
      <c r="P1922" s="6">
        <f t="shared" ref="P1922:P1985" si="181">IF(ISNUMBER(E1922/L1922),E1922/L1922,0)</f>
        <v>40.980952380952381</v>
      </c>
      <c r="Q1922" t="str">
        <f t="shared" ref="Q1922:Q1985" si="182">LEFT(N1922,SEARCH("/",N1922,1)-1)</f>
        <v>technology</v>
      </c>
      <c r="R1922" t="str">
        <f t="shared" ref="R1922:R1985" si="183">RIGHT(N1922,LEN(N1922)-SEARCH("/",N1922,SEARCH("/",N1922)))</f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1">
        <f t="shared" si="180"/>
        <v>1.3680000000000001</v>
      </c>
      <c r="P1923" s="6">
        <f t="shared" si="181"/>
        <v>54</v>
      </c>
      <c r="Q1923" t="str">
        <f t="shared" si="182"/>
        <v>music</v>
      </c>
      <c r="R1923" t="str">
        <f t="shared" si="183"/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1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1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1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1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1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1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1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1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1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1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1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1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1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1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1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1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1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1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1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1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1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1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1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1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1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1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1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1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1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1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1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1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1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1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1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1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1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1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1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1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1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1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1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1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1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1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1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1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1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1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1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1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1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1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1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1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1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1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1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1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1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1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1">
        <f t="shared" ref="O1986:O2049" si="186">E1986/D1986</f>
        <v>0.21146666666666666</v>
      </c>
      <c r="P1986" s="6">
        <f t="shared" ref="P1986:P2049" si="187">IF(ISNUMBER(E1986/L1986),E1986/L1986,0)</f>
        <v>453.14285714285717</v>
      </c>
      <c r="Q1986" t="str">
        <f t="shared" ref="Q1986:Q2049" si="188">LEFT(N1986,SEARCH("/",N1986,1)-1)</f>
        <v>photography</v>
      </c>
      <c r="R1986" t="str">
        <f t="shared" ref="R1986:R2049" si="189">RIGHT(N1986,LEN(N1986)-SEARCH("/",N1986,SEARCH("/",N1986)))</f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1">
        <f t="shared" si="186"/>
        <v>3.1875000000000001E-2</v>
      </c>
      <c r="P1987" s="6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1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1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1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1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1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1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1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1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1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1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1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1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1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1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1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1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1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1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1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1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1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1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1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1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1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1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1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1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1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1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1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1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1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1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1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1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1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1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1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1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1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1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1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1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1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1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1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1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1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1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1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1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1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1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1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1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1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1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1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1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1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1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1">
        <f t="shared" ref="O2050:O2113" si="192">E2050/D2050</f>
        <v>1.4833229411764706</v>
      </c>
      <c r="P2050" s="6">
        <f t="shared" ref="P2050:P2113" si="193">IF(ISNUMBER(E2050/L2050),E2050/L2050,0)</f>
        <v>91.82989803350327</v>
      </c>
      <c r="Q2050" t="str">
        <f t="shared" ref="Q2050:Q2113" si="194">LEFT(N2050,SEARCH("/",N2050,1)-1)</f>
        <v>technology</v>
      </c>
      <c r="R2050" t="str">
        <f t="shared" ref="R2050:R2113" si="195">RIGHT(N2050,LEN(N2050)-SEARCH("/",N2050,SEARCH("/",N2050)))</f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1">
        <f t="shared" si="192"/>
        <v>1.2019070000000001</v>
      </c>
      <c r="P2051" s="6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1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1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1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1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1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1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1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1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1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1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1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1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1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1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1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1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1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1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1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1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1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1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1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1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1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1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1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1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1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1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1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1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1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1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1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1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1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1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1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1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1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1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1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1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1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1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1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1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1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1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1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1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1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1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1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1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1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1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1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1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1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1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1">
        <f t="shared" ref="O2114:O2177" si="198">E2114/D2114</f>
        <v>1</v>
      </c>
      <c r="P2114" s="6">
        <f t="shared" ref="P2114:P2177" si="199">IF(ISNUMBER(E2114/L2114),E2114/L2114,0)</f>
        <v>27.272727272727273</v>
      </c>
      <c r="Q2114" t="str">
        <f t="shared" ref="Q2114:Q2177" si="200">LEFT(N2114,SEARCH("/",N2114,1)-1)</f>
        <v>music</v>
      </c>
      <c r="R2114" t="str">
        <f t="shared" ref="R2114:R2177" si="201">RIGHT(N2114,LEN(N2114)-SEARCH("/",N2114,SEARCH("/",N2114)))</f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1">
        <f t="shared" si="198"/>
        <v>1.0485714285714285</v>
      </c>
      <c r="P2115" s="6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1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1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1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1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1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1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1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1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1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1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1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1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1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1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1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1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1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1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1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1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1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1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1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1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1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1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1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1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1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1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1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1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1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1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1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1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1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1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1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1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1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1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1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1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1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1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1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1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1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1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1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1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1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1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1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1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1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1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1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1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1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1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1">
        <f t="shared" ref="O2178:O2241" si="204">E2178/D2178</f>
        <v>1.2602</v>
      </c>
      <c r="P2178" s="6">
        <f t="shared" ref="P2178:P2241" si="205">IF(ISNUMBER(E2178/L2178),E2178/L2178,0)</f>
        <v>88.74647887323944</v>
      </c>
      <c r="Q2178" t="str">
        <f t="shared" ref="Q2178:Q2241" si="206">LEFT(N2178,SEARCH("/",N2178,1)-1)</f>
        <v>music</v>
      </c>
      <c r="R2178" t="str">
        <f t="shared" ref="R2178:R2241" si="207">RIGHT(N2178,LEN(N2178)-SEARCH("/",N2178,SEARCH("/",N2178)))</f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1">
        <f t="shared" si="204"/>
        <v>1.0012000000000001</v>
      </c>
      <c r="P2179" s="6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1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1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1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1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1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1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1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1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1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1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1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1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1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1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1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1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1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1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1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1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1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1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1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1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1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1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1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1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1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1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1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1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1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1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1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1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1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1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1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1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1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1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1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1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1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1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1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1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1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1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1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1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1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1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1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1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1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1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1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1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1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1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1">
        <f t="shared" ref="O2242:O2305" si="210">E2242/D2242</f>
        <v>2.7067999999999999</v>
      </c>
      <c r="P2242" s="6">
        <f t="shared" ref="P2242:P2305" si="211">IF(ISNUMBER(E2242/L2242),E2242/L2242,0)</f>
        <v>140.97916666666666</v>
      </c>
      <c r="Q2242" t="str">
        <f t="shared" ref="Q2242:Q2305" si="212">LEFT(N2242,SEARCH("/",N2242,1)-1)</f>
        <v>games</v>
      </c>
      <c r="R2242" t="str">
        <f t="shared" ref="R2242:R2305" si="213">RIGHT(N2242,LEN(N2242)-SEARCH("/",N2242,SEARCH("/",N2242)))</f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1">
        <f t="shared" si="210"/>
        <v>8.0640000000000001</v>
      </c>
      <c r="P2243" s="6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1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1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1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1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1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1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1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1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1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1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1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1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1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1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1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1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1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1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1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1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1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1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1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1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1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1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1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1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1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1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1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1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1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1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1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1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1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1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1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1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1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1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1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1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1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1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1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1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1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1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1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1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1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1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1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1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1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1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1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1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1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1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1">
        <f t="shared" ref="O2306:O2369" si="216">E2306/D2306</f>
        <v>1.0070033333333335</v>
      </c>
      <c r="P2306" s="6">
        <f t="shared" ref="P2306:P2369" si="217">IF(ISNUMBER(E2306/L2306),E2306/L2306,0)</f>
        <v>53.469203539823013</v>
      </c>
      <c r="Q2306" t="str">
        <f t="shared" ref="Q2306:Q2369" si="218">LEFT(N2306,SEARCH("/",N2306,1)-1)</f>
        <v>music</v>
      </c>
      <c r="R2306" t="str">
        <f t="shared" ref="R2306:R2369" si="219">RIGHT(N2306,LEN(N2306)-SEARCH("/",N2306,SEARCH("/",N2306)))</f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1">
        <f t="shared" si="216"/>
        <v>1.0122777777777778</v>
      </c>
      <c r="P2307" s="6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1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1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1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1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1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1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1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1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1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1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1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1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1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1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1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1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1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1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1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1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1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1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1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1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1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1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1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1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1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1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1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1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1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1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1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1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1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1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1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1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1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1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1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1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1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1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1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1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1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1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1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1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1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1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1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1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1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1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1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1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1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1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1">
        <f t="shared" ref="O2370:O2433" si="222">E2370/D2370</f>
        <v>2.5000000000000001E-3</v>
      </c>
      <c r="P2370" s="6">
        <f t="shared" ref="P2370:P2433" si="223">IF(ISNUMBER(E2370/L2370),E2370/L2370,0)</f>
        <v>50</v>
      </c>
      <c r="Q2370" t="str">
        <f t="shared" ref="Q2370:Q2433" si="224">LEFT(N2370,SEARCH("/",N2370,1)-1)</f>
        <v>technology</v>
      </c>
      <c r="R2370" t="str">
        <f t="shared" ref="R2370:R2433" si="225">RIGHT(N2370,LEN(N2370)-SEARCH("/",N2370,SEARCH("/",N2370)))</f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1">
        <f t="shared" si="222"/>
        <v>0</v>
      </c>
      <c r="P2371" s="6">
        <f t="shared" si="223"/>
        <v>0</v>
      </c>
      <c r="Q2371" t="str">
        <f t="shared" si="224"/>
        <v>technology</v>
      </c>
      <c r="R2371" t="str">
        <f t="shared" si="225"/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1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1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1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1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1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1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1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1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1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1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1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1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1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1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1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1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1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1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1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1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1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1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1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1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1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1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1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1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1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1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1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1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1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1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1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1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1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1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1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1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1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1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1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1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1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1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1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1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1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1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1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1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1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1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1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1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1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1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1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1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1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1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1">
        <f t="shared" ref="O2434:O2497" si="228">E2434/D2434</f>
        <v>1.4285714285714287E-4</v>
      </c>
      <c r="P2434" s="6">
        <f t="shared" ref="P2434:P2497" si="229">IF(ISNUMBER(E2434/L2434),E2434/L2434,0)</f>
        <v>1</v>
      </c>
      <c r="Q2434" t="str">
        <f t="shared" ref="Q2434:Q2497" si="230">LEFT(N2434,SEARCH("/",N2434,1)-1)</f>
        <v>food</v>
      </c>
      <c r="R2434" t="str">
        <f t="shared" ref="R2434:R2497" si="231">RIGHT(N2434,LEN(N2434)-SEARCH("/",N2434,SEARCH("/",N2434)))</f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1">
        <f t="shared" si="228"/>
        <v>0</v>
      </c>
      <c r="P2435" s="6">
        <f t="shared" si="229"/>
        <v>0</v>
      </c>
      <c r="Q2435" t="str">
        <f t="shared" si="230"/>
        <v>food</v>
      </c>
      <c r="R2435" t="str">
        <f t="shared" si="231"/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1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1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1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1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1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1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1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1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1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1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1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1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1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1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1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1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1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1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1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1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1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1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1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1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1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1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1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1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1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1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1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1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1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1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1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1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1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1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1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1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1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1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1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1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1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1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1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1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1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1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1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1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1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1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1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1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1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1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1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1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1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1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1">
        <f t="shared" ref="O2498:O2561" si="234">E2498/D2498</f>
        <v>1</v>
      </c>
      <c r="P2498" s="6">
        <f t="shared" ref="P2498:P2561" si="235">IF(ISNUMBER(E2498/L2498),E2498/L2498,0)</f>
        <v>600</v>
      </c>
      <c r="Q2498" t="str">
        <f t="shared" ref="Q2498:Q2561" si="236">LEFT(N2498,SEARCH("/",N2498,1)-1)</f>
        <v>music</v>
      </c>
      <c r="R2498" t="str">
        <f t="shared" ref="R2498:R2561" si="237">RIGHT(N2498,LEN(N2498)-SEARCH("/",N2498,SEARCH("/",N2498)))</f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1">
        <f t="shared" si="234"/>
        <v>1.127715</v>
      </c>
      <c r="P2499" s="6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1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1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1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1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1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1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1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1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1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1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1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1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1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1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1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1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1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1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1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1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1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1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1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1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1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1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1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1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1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1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1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1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1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1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1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1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1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1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1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1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1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1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1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1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1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1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1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1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1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1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1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1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1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1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1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1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1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1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1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1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1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1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1">
        <f t="shared" ref="O2562:O2625" si="240">E2562/D2562</f>
        <v>1.0009999999999999</v>
      </c>
      <c r="P2562" s="6">
        <f t="shared" ref="P2562:P2625" si="241">IF(ISNUMBER(E2562/L2562),E2562/L2562,0)</f>
        <v>143</v>
      </c>
      <c r="Q2562" t="str">
        <f t="shared" ref="Q2562:Q2625" si="242">LEFT(N2562,SEARCH("/",N2562,1)-1)</f>
        <v>music</v>
      </c>
      <c r="R2562" t="str">
        <f t="shared" ref="R2562:R2625" si="243">RIGHT(N2562,LEN(N2562)-SEARCH("/",N2562,SEARCH("/",N2562)))</f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1">
        <f t="shared" si="240"/>
        <v>0</v>
      </c>
      <c r="P2563" s="6">
        <f t="shared" si="241"/>
        <v>0</v>
      </c>
      <c r="Q2563" t="str">
        <f t="shared" si="242"/>
        <v>food</v>
      </c>
      <c r="R2563" t="str">
        <f t="shared" si="243"/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1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1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1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1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1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1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1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1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1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1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1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1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1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1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1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1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1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1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1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1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1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1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1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1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1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1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1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1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1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1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1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1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1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1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1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1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1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1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1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1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1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1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1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1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1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1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1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1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1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1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1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1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1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1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1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1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1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1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1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1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1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1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1">
        <f t="shared" ref="O2626:O2689" si="246">E2626/D2626</f>
        <v>13.794206249999998</v>
      </c>
      <c r="P2626" s="6">
        <f t="shared" ref="P2626:P2689" si="247">IF(ISNUMBER(E2626/L2626),E2626/L2626,0)</f>
        <v>31.820544982698959</v>
      </c>
      <c r="Q2626" t="str">
        <f t="shared" ref="Q2626:Q2689" si="248">LEFT(N2626,SEARCH("/",N2626,1)-1)</f>
        <v>technology</v>
      </c>
      <c r="R2626" t="str">
        <f t="shared" ref="R2626:R2689" si="249">RIGHT(N2626,LEN(N2626)-SEARCH("/",N2626,SEARCH("/",N2626)))</f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1">
        <f t="shared" si="246"/>
        <v>9.56</v>
      </c>
      <c r="P2627" s="6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1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1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1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1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1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1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1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1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1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1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1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1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1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1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1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1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1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1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1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1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1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1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1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1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1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1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1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1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1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1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1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1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1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1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1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1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1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1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1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1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1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1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1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1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1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1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1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1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1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1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1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1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1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1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1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1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1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1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1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1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1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1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1">
        <f t="shared" ref="O2690:O2753" si="252">E2690/D2690</f>
        <v>1.48E-3</v>
      </c>
      <c r="P2690" s="6">
        <f t="shared" ref="P2690:P2753" si="253">IF(ISNUMBER(E2690/L2690),E2690/L2690,0)</f>
        <v>5.2857142857142856</v>
      </c>
      <c r="Q2690" t="str">
        <f t="shared" ref="Q2690:Q2753" si="254">LEFT(N2690,SEARCH("/",N2690,1)-1)</f>
        <v>food</v>
      </c>
      <c r="R2690" t="str">
        <f t="shared" ref="R2690:R2753" si="255">RIGHT(N2690,LEN(N2690)-SEARCH("/",N2690,SEARCH("/",N2690)))</f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1">
        <f t="shared" si="252"/>
        <v>2.8571428571428571E-5</v>
      </c>
      <c r="P2691" s="6">
        <f t="shared" si="253"/>
        <v>1</v>
      </c>
      <c r="Q2691" t="str">
        <f t="shared" si="254"/>
        <v>food</v>
      </c>
      <c r="R2691" t="str">
        <f t="shared" si="255"/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1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1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1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1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1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1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1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1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1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1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1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1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1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1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1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1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1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1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1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1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1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1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1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1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1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1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1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1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1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1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1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1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1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1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1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1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1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1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1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1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1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1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1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1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1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1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1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1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1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1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1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1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1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1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1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1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1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1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1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1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1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1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1">
        <f t="shared" ref="O2754:O2817" si="258">E2754/D2754</f>
        <v>0.11458333333333333</v>
      </c>
      <c r="P2754" s="6">
        <f t="shared" ref="P2754:P2817" si="259">IF(ISNUMBER(E2754/L2754),E2754/L2754,0)</f>
        <v>39.285714285714285</v>
      </c>
      <c r="Q2754" t="str">
        <f t="shared" ref="Q2754:Q2817" si="260">LEFT(N2754,SEARCH("/",N2754,1)-1)</f>
        <v>publishing</v>
      </c>
      <c r="R2754" t="str">
        <f t="shared" ref="R2754:R2817" si="261">RIGHT(N2754,LEN(N2754)-SEARCH("/",N2754,SEARCH("/",N2754)))</f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1">
        <f t="shared" si="258"/>
        <v>0.19</v>
      </c>
      <c r="P2755" s="6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1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1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1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1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1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1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1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1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1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1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1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1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1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1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1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1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1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1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1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1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1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1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1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1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1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1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1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1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1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1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1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1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1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1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1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1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1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1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1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1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1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1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1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1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1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1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1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1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1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1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1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1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1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1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1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1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1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1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1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1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1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1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1">
        <f t="shared" ref="O2818:O2881" si="264">E2818/D2818</f>
        <v>1.4156666666666666</v>
      </c>
      <c r="P2818" s="6">
        <f t="shared" ref="P2818:P2881" si="265">IF(ISNUMBER(E2818/L2818),E2818/L2818,0)</f>
        <v>25.130177514792898</v>
      </c>
      <c r="Q2818" t="str">
        <f t="shared" ref="Q2818:Q2881" si="266">LEFT(N2818,SEARCH("/",N2818,1)-1)</f>
        <v>theater</v>
      </c>
      <c r="R2818" t="str">
        <f t="shared" ref="R2818:R2881" si="267">RIGHT(N2818,LEN(N2818)-SEARCH("/",N2818,SEARCH("/",N2818)))</f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1">
        <f t="shared" si="264"/>
        <v>1.3</v>
      </c>
      <c r="P2819" s="6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1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1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1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1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1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1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1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1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1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1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1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1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1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1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1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1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1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1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1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1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1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1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1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1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1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1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1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1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1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1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1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1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1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1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1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1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1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1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1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1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1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1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1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1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1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1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1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1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1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1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1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1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1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1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1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1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1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1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1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1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1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1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1">
        <f t="shared" ref="O2882:O2945" si="270">E2882/D2882</f>
        <v>0.23333333333333334</v>
      </c>
      <c r="P2882" s="6">
        <f t="shared" ref="P2882:P2945" si="271">IF(ISNUMBER(E2882/L2882),E2882/L2882,0)</f>
        <v>96.551724137931032</v>
      </c>
      <c r="Q2882" t="str">
        <f t="shared" ref="Q2882:Q2945" si="272">LEFT(N2882,SEARCH("/",N2882,1)-1)</f>
        <v>theater</v>
      </c>
      <c r="R2882" t="str">
        <f t="shared" ref="R2882:R2945" si="273">RIGHT(N2882,LEN(N2882)-SEARCH("/",N2882,SEARCH("/",N2882)))</f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1">
        <f t="shared" si="270"/>
        <v>0</v>
      </c>
      <c r="P2883" s="6">
        <f t="shared" si="271"/>
        <v>0</v>
      </c>
      <c r="Q2883" t="str">
        <f t="shared" si="272"/>
        <v>theater</v>
      </c>
      <c r="R2883" t="str">
        <f t="shared" si="273"/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1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1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1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1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1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1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1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1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1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1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1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1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1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1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1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1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1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1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1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1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1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1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1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1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1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1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1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1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1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1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1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1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1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1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1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1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1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1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1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1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1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1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1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1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1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1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1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1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1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1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1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1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1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1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1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1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1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1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1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1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1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1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1">
        <f t="shared" ref="O2946:O3009" si="276">E2946/D2946</f>
        <v>0.01</v>
      </c>
      <c r="P2946" s="6">
        <f t="shared" ref="P2946:P3009" si="277">IF(ISNUMBER(E2946/L2946),E2946/L2946,0)</f>
        <v>100</v>
      </c>
      <c r="Q2946" t="str">
        <f t="shared" ref="Q2946:Q3009" si="278">LEFT(N2946,SEARCH("/",N2946,1)-1)</f>
        <v>theater</v>
      </c>
      <c r="R2946" t="str">
        <f t="shared" ref="R2946:R3009" si="279">RIGHT(N2946,LEN(N2946)-SEARCH("/",N2946,SEARCH("/",N2946)))</f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1">
        <f t="shared" si="276"/>
        <v>0</v>
      </c>
      <c r="P2947" s="6">
        <f t="shared" si="277"/>
        <v>0</v>
      </c>
      <c r="Q2947" t="str">
        <f t="shared" si="278"/>
        <v>theater</v>
      </c>
      <c r="R2947" t="str">
        <f t="shared" si="279"/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1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1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1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1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1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1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1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1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1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1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1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1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1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1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1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1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1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1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1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1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1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1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1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1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1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1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1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1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1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1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1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1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1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1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1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1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1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1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1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1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1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1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1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1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1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1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1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1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1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1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1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1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1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1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1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1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1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1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1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1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1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1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1">
        <f t="shared" ref="O3010:O3073" si="282">E3010/D3010</f>
        <v>1.0116666666666667</v>
      </c>
      <c r="P3010" s="6">
        <f t="shared" ref="P3010:P3073" si="283">IF(ISNUMBER(E3010/L3010),E3010/L3010,0)</f>
        <v>116.73076923076923</v>
      </c>
      <c r="Q3010" t="str">
        <f t="shared" ref="Q3010:Q3073" si="284">LEFT(N3010,SEARCH("/",N3010,1)-1)</f>
        <v>theater</v>
      </c>
      <c r="R3010" t="str">
        <f t="shared" ref="R3010:R3073" si="285">RIGHT(N3010,LEN(N3010)-SEARCH("/",N3010,SEARCH("/",N3010)))</f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1">
        <f t="shared" si="282"/>
        <v>1.19756</v>
      </c>
      <c r="P3011" s="6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1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1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1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1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1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1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1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1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1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1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1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1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1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1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1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1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1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1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1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1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1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1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1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1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1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1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1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1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1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1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1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1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1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1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1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1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1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1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1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1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1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1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1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1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1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1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1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1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1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1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1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1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1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1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1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1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1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1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1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1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1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1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1">
        <f t="shared" ref="O3074:O3137" si="288">E3074/D3074</f>
        <v>1.6666666666666666E-4</v>
      </c>
      <c r="P3074" s="6">
        <f t="shared" ref="P3074:P3137" si="289">IF(ISNUMBER(E3074/L3074),E3074/L3074,0)</f>
        <v>1</v>
      </c>
      <c r="Q3074" t="str">
        <f t="shared" ref="Q3074:Q3137" si="290">LEFT(N3074,SEARCH("/",N3074,1)-1)</f>
        <v>theater</v>
      </c>
      <c r="R3074" t="str">
        <f t="shared" ref="R3074:R3137" si="291">RIGHT(N3074,LEN(N3074)-SEARCH("/",N3074,SEARCH("/",N3074)))</f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1">
        <f t="shared" si="288"/>
        <v>2.3035714285714285E-4</v>
      </c>
      <c r="P3075" s="6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1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1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1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1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1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1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1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1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1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1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1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1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1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1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1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1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1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1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1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1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1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1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1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1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1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1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1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1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1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1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1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1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1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1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1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1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1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1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1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1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1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1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1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1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1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1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1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1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1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1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1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1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1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1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1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1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1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1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1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1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1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1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1">
        <f t="shared" ref="O3138:O3201" si="294">E3138/D3138</f>
        <v>1.278</v>
      </c>
      <c r="P3138" s="6">
        <f t="shared" ref="P3138:P3201" si="295">IF(ISNUMBER(E3138/L3138),E3138/L3138,0)</f>
        <v>29.045454545454547</v>
      </c>
      <c r="Q3138" t="str">
        <f t="shared" ref="Q3138:Q3201" si="296">LEFT(N3138,SEARCH("/",N3138,1)-1)</f>
        <v>theater</v>
      </c>
      <c r="R3138" t="str">
        <f t="shared" ref="R3138:R3201" si="297">RIGHT(N3138,LEN(N3138)-SEARCH("/",N3138,SEARCH("/",N3138)))</f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1">
        <f t="shared" si="294"/>
        <v>3.3333333333333333E-2</v>
      </c>
      <c r="P3139" s="6">
        <f t="shared" si="295"/>
        <v>50</v>
      </c>
      <c r="Q3139" t="str">
        <f t="shared" si="296"/>
        <v>theater</v>
      </c>
      <c r="R3139" t="str">
        <f t="shared" si="297"/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1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1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1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1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1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1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1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1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1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1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1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1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1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1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1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1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1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1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1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1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1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1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1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1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1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1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1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1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1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1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1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1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1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1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1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1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1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1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1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1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1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1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1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1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1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1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1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1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1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1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1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1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1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1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1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1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1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1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1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1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1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1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1">
        <f t="shared" ref="O3202:O3265" si="300">E3202/D3202</f>
        <v>2.0000000000000002E-5</v>
      </c>
      <c r="P3202" s="6">
        <f t="shared" ref="P3202:P3265" si="301">IF(ISNUMBER(E3202/L3202),E3202/L3202,0)</f>
        <v>1</v>
      </c>
      <c r="Q3202" t="str">
        <f t="shared" ref="Q3202:Q3265" si="302">LEFT(N3202,SEARCH("/",N3202,1)-1)</f>
        <v>theater</v>
      </c>
      <c r="R3202" t="str">
        <f t="shared" ref="R3202:R3265" si="303">RIGHT(N3202,LEN(N3202)-SEARCH("/",N3202,SEARCH("/",N3202)))</f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1">
        <f t="shared" si="300"/>
        <v>1.2500000000000001E-2</v>
      </c>
      <c r="P3203" s="6">
        <f t="shared" si="301"/>
        <v>12.5</v>
      </c>
      <c r="Q3203" t="str">
        <f t="shared" si="302"/>
        <v>theater</v>
      </c>
      <c r="R3203" t="str">
        <f t="shared" si="303"/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1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1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1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1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1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1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1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1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1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1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1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1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1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1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1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1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1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1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1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1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1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1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1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1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1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1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1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1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1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1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1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1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1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1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1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1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1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1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1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1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1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1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1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1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1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1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1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1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1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1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1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1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1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1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1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1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1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1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1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1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1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1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1">
        <f t="shared" ref="O3266:O3329" si="306">E3266/D3266</f>
        <v>1.03</v>
      </c>
      <c r="P3266" s="6">
        <f t="shared" ref="P3266:P3329" si="307">IF(ISNUMBER(E3266/L3266),E3266/L3266,0)</f>
        <v>52.551020408163268</v>
      </c>
      <c r="Q3266" t="str">
        <f t="shared" ref="Q3266:Q3329" si="308">LEFT(N3266,SEARCH("/",N3266,1)-1)</f>
        <v>theater</v>
      </c>
      <c r="R3266" t="str">
        <f t="shared" ref="R3266:R3329" si="309">RIGHT(N3266,LEN(N3266)-SEARCH("/",N3266,SEARCH("/",N3266)))</f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1">
        <f t="shared" si="306"/>
        <v>1.64</v>
      </c>
      <c r="P3267" s="6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1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1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1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1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1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1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1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1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1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1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1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1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1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1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1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1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1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1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1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1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1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1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1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1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1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1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1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1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1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1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1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1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1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1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1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1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1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1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1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1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1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1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1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1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1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1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1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1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1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1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1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1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1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1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1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1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1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1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1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1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1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1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1">
        <f t="shared" ref="O3330:O3393" si="312">E3330/D3330</f>
        <v>1.4638888888888888</v>
      </c>
      <c r="P3330" s="6">
        <f t="shared" ref="P3330:P3393" si="313">IF(ISNUMBER(E3330/L3330),E3330/L3330,0)</f>
        <v>292.77777777777777</v>
      </c>
      <c r="Q3330" t="str">
        <f t="shared" ref="Q3330:Q3393" si="314">LEFT(N3330,SEARCH("/",N3330,1)-1)</f>
        <v>theater</v>
      </c>
      <c r="R3330" t="str">
        <f t="shared" ref="R3330:R3393" si="315">RIGHT(N3330,LEN(N3330)-SEARCH("/",N3330,SEARCH("/",N3330)))</f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1">
        <f t="shared" si="312"/>
        <v>1.1679999999999999</v>
      </c>
      <c r="P3331" s="6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1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1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1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1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1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1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1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1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1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1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1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1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1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1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1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1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1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1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1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1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1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1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1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1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1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1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1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1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1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1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1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1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1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1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1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1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1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1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1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1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1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1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1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1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1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1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1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1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1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1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1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1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1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1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1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1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1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1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1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1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1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1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1">
        <f t="shared" ref="O3394:O3457" si="318">E3394/D3394</f>
        <v>1</v>
      </c>
      <c r="P3394" s="6">
        <f t="shared" ref="P3394:P3457" si="319">IF(ISNUMBER(E3394/L3394),E3394/L3394,0)</f>
        <v>41.666666666666664</v>
      </c>
      <c r="Q3394" t="str">
        <f t="shared" ref="Q3394:Q3457" si="320">LEFT(N3394,SEARCH("/",N3394,1)-1)</f>
        <v>theater</v>
      </c>
      <c r="R3394" t="str">
        <f t="shared" ref="R3394:R3457" si="321">RIGHT(N3394,LEN(N3394)-SEARCH("/",N3394,SEARCH("/",N3394)))</f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1">
        <f t="shared" si="318"/>
        <v>1.0580000000000001</v>
      </c>
      <c r="P3395" s="6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1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1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1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1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1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1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1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1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1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1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1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1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1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1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1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1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1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1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1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1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1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1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1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1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1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1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1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1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1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1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1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1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1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1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1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1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1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1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1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1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1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1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1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1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1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1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1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1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1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1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1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1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1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1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1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1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1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1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1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1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1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1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1">
        <f t="shared" ref="O3458:O3521" si="324">E3458/D3458</f>
        <v>1.913</v>
      </c>
      <c r="P3458" s="6">
        <f t="shared" ref="P3458:P3521" si="325">IF(ISNUMBER(E3458/L3458),E3458/L3458,0)</f>
        <v>358.6875</v>
      </c>
      <c r="Q3458" t="str">
        <f t="shared" ref="Q3458:Q3521" si="326">LEFT(N3458,SEARCH("/",N3458,1)-1)</f>
        <v>theater</v>
      </c>
      <c r="R3458" t="str">
        <f t="shared" ref="R3458:R3521" si="327">RIGHT(N3458,LEN(N3458)-SEARCH("/",N3458,SEARCH("/",N3458)))</f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1">
        <f t="shared" si="324"/>
        <v>1.4019999999999999</v>
      </c>
      <c r="P3459" s="6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1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1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1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1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1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1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1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1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1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1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1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1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1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1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1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1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1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1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1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1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1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1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1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1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1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1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1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1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1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1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1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1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1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1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1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1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1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1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1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1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1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1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1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1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1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1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1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1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1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1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1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1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1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1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1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1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1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1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1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1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1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1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1">
        <f t="shared" ref="O3522:O3585" si="330">E3522/D3522</f>
        <v>1.0075000000000001</v>
      </c>
      <c r="P3522" s="6">
        <f t="shared" ref="P3522:P3585" si="331">IF(ISNUMBER(E3522/L3522),E3522/L3522,0)</f>
        <v>95.952380952380949</v>
      </c>
      <c r="Q3522" t="str">
        <f t="shared" ref="Q3522:Q3585" si="332">LEFT(N3522,SEARCH("/",N3522,1)-1)</f>
        <v>theater</v>
      </c>
      <c r="R3522" t="str">
        <f t="shared" ref="R3522:R3585" si="333">RIGHT(N3522,LEN(N3522)-SEARCH("/",N3522,SEARCH("/",N3522)))</f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1">
        <f t="shared" si="330"/>
        <v>1.6942857142857144</v>
      </c>
      <c r="P3523" s="6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1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1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1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1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1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1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1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1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1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1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1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1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1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1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1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1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1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1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1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1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1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1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1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1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1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1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1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1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1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1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1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1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1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1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1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1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1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1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1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1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1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1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1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1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1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1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1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1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1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1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1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1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1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1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1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1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1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1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1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1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1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1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1">
        <f t="shared" ref="O3586:O3649" si="336">E3586/D3586</f>
        <v>1.155</v>
      </c>
      <c r="P3586" s="6">
        <f t="shared" ref="P3586:P3649" si="337">IF(ISNUMBER(E3586/L3586),E3586/L3586,0)</f>
        <v>30.9375</v>
      </c>
      <c r="Q3586" t="str">
        <f t="shared" ref="Q3586:Q3649" si="338">LEFT(N3586,SEARCH("/",N3586,1)-1)</f>
        <v>theater</v>
      </c>
      <c r="R3586" t="str">
        <f t="shared" ref="R3586:R3649" si="339">RIGHT(N3586,LEN(N3586)-SEARCH("/",N3586,SEARCH("/",N3586)))</f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1">
        <f t="shared" si="336"/>
        <v>1.1911764705882353</v>
      </c>
      <c r="P3587" s="6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1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1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1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1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1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1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1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1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1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1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1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1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1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1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1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1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1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1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1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1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1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1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1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1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1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1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1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1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1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1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1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1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1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1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1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1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1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1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1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1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1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1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1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1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1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1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1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1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1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1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1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1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1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1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1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1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1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1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1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1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1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1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1">
        <f t="shared" ref="O3650:O3713" si="342">E3650/D3650</f>
        <v>1.003825</v>
      </c>
      <c r="P3650" s="6">
        <f t="shared" ref="P3650:P3713" si="343">IF(ISNUMBER(E3650/L3650),E3650/L3650,0)</f>
        <v>550.04109589041093</v>
      </c>
      <c r="Q3650" t="str">
        <f t="shared" ref="Q3650:Q3713" si="344">LEFT(N3650,SEARCH("/",N3650,1)-1)</f>
        <v>theater</v>
      </c>
      <c r="R3650" t="str">
        <f t="shared" ref="R3650:R3713" si="345">RIGHT(N3650,LEN(N3650)-SEARCH("/",N3650,SEARCH("/",N3650)))</f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1">
        <f t="shared" si="342"/>
        <v>1.04</v>
      </c>
      <c r="P3651" s="6">
        <f t="shared" si="343"/>
        <v>97.5</v>
      </c>
      <c r="Q3651" t="str">
        <f t="shared" si="344"/>
        <v>theater</v>
      </c>
      <c r="R3651" t="str">
        <f t="shared" si="345"/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1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1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1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1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1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1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1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1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1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1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1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1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1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1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1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1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1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1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1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1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1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1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1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1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1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1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1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1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1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1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1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1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1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1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1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1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1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1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1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1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1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1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1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1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1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1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1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1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1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1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1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1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1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1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1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1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1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1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1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1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1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1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1">
        <f t="shared" ref="O3714:O3777" si="348">E3714/D3714</f>
        <v>1.5373333333333334</v>
      </c>
      <c r="P3714" s="6">
        <f t="shared" ref="P3714:P3777" si="349">IF(ISNUMBER(E3714/L3714),E3714/L3714,0)</f>
        <v>110.86538461538461</v>
      </c>
      <c r="Q3714" t="str">
        <f t="shared" ref="Q3714:Q3777" si="350">LEFT(N3714,SEARCH("/",N3714,1)-1)</f>
        <v>theater</v>
      </c>
      <c r="R3714" t="str">
        <f t="shared" ref="R3714:R3777" si="351">RIGHT(N3714,LEN(N3714)-SEARCH("/",N3714,SEARCH("/",N3714)))</f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1">
        <f t="shared" si="348"/>
        <v>1.0149999999999999</v>
      </c>
      <c r="P3715" s="6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1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1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1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1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1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1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1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1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1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1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1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1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1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1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1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1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1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1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1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1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1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1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1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1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1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1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1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1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1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1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1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1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1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1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1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1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1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1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1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1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1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1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1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1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1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1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1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1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1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1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1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1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1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1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1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1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1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1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1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1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1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1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1">
        <f t="shared" ref="O3778:O3841" si="354">E3778/D3778</f>
        <v>1.0671250000000001</v>
      </c>
      <c r="P3778" s="6">
        <f t="shared" ref="P3778:P3841" si="355">IF(ISNUMBER(E3778/L3778),E3778/L3778,0)</f>
        <v>90.819148936170208</v>
      </c>
      <c r="Q3778" t="str">
        <f t="shared" ref="Q3778:Q3841" si="356">LEFT(N3778,SEARCH("/",N3778,1)-1)</f>
        <v>theater</v>
      </c>
      <c r="R3778" t="str">
        <f t="shared" ref="R3778:R3841" si="357">RIGHT(N3778,LEN(N3778)-SEARCH("/",N3778,SEARCH("/",N3778)))</f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1">
        <f t="shared" si="354"/>
        <v>1.4319999999999999</v>
      </c>
      <c r="P3779" s="6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1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1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1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1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1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1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1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1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1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1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1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1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1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1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1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1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1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1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1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1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1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1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1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1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1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1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1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1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1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1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1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1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1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1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1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1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1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1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1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1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1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1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1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1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1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1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1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1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1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1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1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1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1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1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1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1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1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1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1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1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1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1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1">
        <f t="shared" ref="O3842:O3905" si="360">E3842/D3842</f>
        <v>65</v>
      </c>
      <c r="P3842" s="6">
        <f t="shared" ref="P3842:P3905" si="361">IF(ISNUMBER(E3842/L3842),E3842/L3842,0)</f>
        <v>21.666666666666668</v>
      </c>
      <c r="Q3842" t="str">
        <f t="shared" ref="Q3842:Q3905" si="362">LEFT(N3842,SEARCH("/",N3842,1)-1)</f>
        <v>theater</v>
      </c>
      <c r="R3842" t="str">
        <f t="shared" ref="R3842:R3905" si="363">RIGHT(N3842,LEN(N3842)-SEARCH("/",N3842,SEARCH("/",N3842)))</f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1">
        <f t="shared" si="360"/>
        <v>8.72E-2</v>
      </c>
      <c r="P3843" s="6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1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1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1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1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1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1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1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1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1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1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1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1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1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1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1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1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1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1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1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1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1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1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1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1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1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1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1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1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1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1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1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1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1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1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1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1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1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1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1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1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1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1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1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1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1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1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1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1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1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1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1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1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1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1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1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1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1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1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1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1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1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1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1">
        <f t="shared" ref="O3906:O3969" si="366">E3906/D3906</f>
        <v>2.9999999999999997E-4</v>
      </c>
      <c r="P3906" s="6">
        <f t="shared" ref="P3906:P3969" si="367">IF(ISNUMBER(E3906/L3906),E3906/L3906,0)</f>
        <v>1.5</v>
      </c>
      <c r="Q3906" t="str">
        <f t="shared" ref="Q3906:Q3969" si="368">LEFT(N3906,SEARCH("/",N3906,1)-1)</f>
        <v>theater</v>
      </c>
      <c r="R3906" t="str">
        <f t="shared" ref="R3906:R3969" si="369">RIGHT(N3906,LEN(N3906)-SEARCH("/",N3906,SEARCH("/",N3906)))</f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1">
        <f t="shared" si="366"/>
        <v>0.11533333333333333</v>
      </c>
      <c r="P3907" s="6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1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1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1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1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1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1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1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1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1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1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1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1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1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1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1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1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1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1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1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1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1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1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1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1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1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1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1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1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1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1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1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1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1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1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1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1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1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1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1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1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1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1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1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1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1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1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1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1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1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1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1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1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1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1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1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1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1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1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1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1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1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1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1">
        <f t="shared" ref="O3970:O4033" si="372">E3970/D3970</f>
        <v>0.10539999999999999</v>
      </c>
      <c r="P3970" s="6">
        <f t="shared" ref="P3970:P4033" si="373">IF(ISNUMBER(E3970/L3970),E3970/L3970,0)</f>
        <v>47.909090909090907</v>
      </c>
      <c r="Q3970" t="str">
        <f t="shared" ref="Q3970:Q4033" si="374">LEFT(N3970,SEARCH("/",N3970,1)-1)</f>
        <v>theater</v>
      </c>
      <c r="R3970" t="str">
        <f t="shared" ref="R3970:R4033" si="375">RIGHT(N3970,LEN(N3970)-SEARCH("/",N3970,SEARCH("/",N3970)))</f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1">
        <f t="shared" si="372"/>
        <v>7.4690265486725665E-2</v>
      </c>
      <c r="P3971" s="6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1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1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1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1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1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1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1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1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1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1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1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1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1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1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1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1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1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1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1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1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1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1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1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1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1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1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1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1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1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1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1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1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1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1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1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1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1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1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1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1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1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1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1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1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1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1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1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1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1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1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1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1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1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1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1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1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1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1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1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1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1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1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1">
        <f t="shared" ref="O4034:O4097" si="378">E4034/D4034</f>
        <v>6.8287037037037035E-2</v>
      </c>
      <c r="P4034" s="6">
        <f t="shared" ref="P4034:P4097" si="379">IF(ISNUMBER(E4034/L4034),E4034/L4034,0)</f>
        <v>59</v>
      </c>
      <c r="Q4034" t="str">
        <f t="shared" ref="Q4034:Q4097" si="380">LEFT(N4034,SEARCH("/",N4034,1)-1)</f>
        <v>theater</v>
      </c>
      <c r="R4034" t="str">
        <f t="shared" ref="R4034:R4097" si="381">RIGHT(N4034,LEN(N4034)-SEARCH("/",N4034,SEARCH("/",N4034)))</f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1">
        <f t="shared" si="378"/>
        <v>0.25698702928870293</v>
      </c>
      <c r="P4035" s="6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1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1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1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1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1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1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1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1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1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1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1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1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1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1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1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1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1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1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1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1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1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1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1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1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1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1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1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1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1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1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1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1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1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1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1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1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1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1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1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1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1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1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1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1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1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1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1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1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1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1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1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1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1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1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1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1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1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1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1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1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1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1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1">
        <f t="shared" ref="O4098:O4115" si="384">E4098/D4098</f>
        <v>0.11428571428571428</v>
      </c>
      <c r="P4098" s="6">
        <f t="shared" ref="P4098:P4115" si="385">IF(ISNUMBER(E4098/L4098),E4098/L4098,0)</f>
        <v>80</v>
      </c>
      <c r="Q4098" t="str">
        <f t="shared" ref="Q4098:Q4115" si="386">LEFT(N4098,SEARCH("/",N4098,1)-1)</f>
        <v>theater</v>
      </c>
      <c r="R4098" t="str">
        <f t="shared" ref="R4098:R4115" si="387">RIGHT(N4098,LEN(N4098)-SEARCH("/",N4098,SEARCH("/",N4098)))</f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1">
        <f t="shared" si="384"/>
        <v>0</v>
      </c>
      <c r="P4099" s="6">
        <f t="shared" si="385"/>
        <v>0</v>
      </c>
      <c r="Q4099" t="str">
        <f t="shared" si="386"/>
        <v>theater</v>
      </c>
      <c r="R4099" t="str">
        <f t="shared" si="387"/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1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1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1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1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1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1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1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1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1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1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1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1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1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1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1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1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autoFilter ref="A1:T4115" xr:uid="{4EC13AF5-8E9D-4577-BD8A-2DAB9E82F0EA}"/>
  <sortState xmlns:xlrd2="http://schemas.microsoft.com/office/spreadsheetml/2017/richdata2" ref="A2:T4116">
    <sortCondition ref="A2:A4116"/>
  </sortState>
  <conditionalFormatting sqref="F1:F1048576">
    <cfRule type="containsText" dxfId="11" priority="5" operator="containsText" text="successful">
      <formula>NOT(ISERROR(SEARCH("successful",F1)))</formula>
    </cfRule>
    <cfRule type="cellIs" dxfId="10" priority="4" operator="equal">
      <formula>"failed"</formula>
    </cfRule>
    <cfRule type="cellIs" dxfId="9" priority="3" operator="equal">
      <formula>"canceled"</formula>
    </cfRule>
    <cfRule type="cellIs" dxfId="8" priority="2" operator="equal">
      <formula>"live"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C0F3A-9B6D-4AA3-9194-A5824758681E}">
  <sheetPr codeName="Sheet2"/>
  <dimension ref="A1:F14"/>
  <sheetViews>
    <sheetView workbookViewId="0">
      <selection activeCell="D9" sqref="D9"/>
    </sheetView>
  </sheetViews>
  <sheetFormatPr defaultRowHeight="14.5" x14ac:dyDescent="0.35"/>
  <cols>
    <col min="1" max="1" width="13.54296875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  <col min="7" max="22" width="6" customWidth="1"/>
    <col min="23" max="23" width="11.26953125" bestFit="1" customWidth="1"/>
  </cols>
  <sheetData>
    <row r="1" spans="1:6" x14ac:dyDescent="0.35">
      <c r="A1" s="8" t="s">
        <v>8223</v>
      </c>
      <c r="B1" t="s">
        <v>8323</v>
      </c>
    </row>
    <row r="3" spans="1:6" x14ac:dyDescent="0.35">
      <c r="A3" s="8" t="s">
        <v>8310</v>
      </c>
      <c r="B3" s="8" t="s">
        <v>8322</v>
      </c>
    </row>
    <row r="4" spans="1:6" x14ac:dyDescent="0.35">
      <c r="A4" s="8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35">
      <c r="A5" s="9" t="s">
        <v>8313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5">
      <c r="A6" s="9" t="s">
        <v>8314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35">
      <c r="A7" s="9" t="s">
        <v>8315</v>
      </c>
      <c r="B7" s="7"/>
      <c r="C7" s="7">
        <v>140</v>
      </c>
      <c r="D7" s="7"/>
      <c r="E7" s="7">
        <v>80</v>
      </c>
      <c r="F7" s="7">
        <v>220</v>
      </c>
    </row>
    <row r="8" spans="1:6" x14ac:dyDescent="0.35">
      <c r="A8" s="9" t="s">
        <v>8316</v>
      </c>
      <c r="B8" s="7">
        <v>24</v>
      </c>
      <c r="C8" s="7"/>
      <c r="D8" s="7"/>
      <c r="E8" s="7"/>
      <c r="F8" s="7">
        <v>24</v>
      </c>
    </row>
    <row r="9" spans="1:6" x14ac:dyDescent="0.35">
      <c r="A9" s="9" t="s">
        <v>8317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35">
      <c r="A10" s="9" t="s">
        <v>8318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35">
      <c r="A11" s="9" t="s">
        <v>8319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35">
      <c r="A12" s="9" t="s">
        <v>8320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35">
      <c r="A13" s="9" t="s">
        <v>8321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35">
      <c r="A14" s="9" t="s">
        <v>8312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pageSetup orientation="portrait" horizontalDpi="1200" verticalDpi="12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9B3C4-7A5F-475A-B59B-F21DA1D30385}">
  <sheetPr codeName="Sheet3"/>
  <dimension ref="A1:F47"/>
  <sheetViews>
    <sheetView workbookViewId="0">
      <selection activeCell="O32" sqref="O32"/>
    </sheetView>
  </sheetViews>
  <sheetFormatPr defaultRowHeight="14.5" x14ac:dyDescent="0.35"/>
  <cols>
    <col min="1" max="1" width="16.81640625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</cols>
  <sheetData>
    <row r="1" spans="1:6" x14ac:dyDescent="0.35">
      <c r="A1" s="8" t="s">
        <v>8223</v>
      </c>
      <c r="B1" t="s">
        <v>8323</v>
      </c>
    </row>
    <row r="2" spans="1:6" x14ac:dyDescent="0.35">
      <c r="A2" s="8" t="s">
        <v>8308</v>
      </c>
      <c r="B2" t="s">
        <v>8323</v>
      </c>
    </row>
    <row r="4" spans="1:6" x14ac:dyDescent="0.35">
      <c r="A4" s="8" t="s">
        <v>8310</v>
      </c>
      <c r="B4" s="8" t="s">
        <v>8322</v>
      </c>
    </row>
    <row r="5" spans="1:6" x14ac:dyDescent="0.35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35">
      <c r="A6" s="9" t="s">
        <v>8324</v>
      </c>
      <c r="B6" s="7"/>
      <c r="C6" s="7">
        <v>100</v>
      </c>
      <c r="D6" s="7"/>
      <c r="E6" s="7"/>
      <c r="F6" s="7">
        <v>100</v>
      </c>
    </row>
    <row r="7" spans="1:6" x14ac:dyDescent="0.35">
      <c r="A7" s="9" t="s">
        <v>8325</v>
      </c>
      <c r="B7" s="7">
        <v>20</v>
      </c>
      <c r="C7" s="7"/>
      <c r="D7" s="7"/>
      <c r="E7" s="7"/>
      <c r="F7" s="7">
        <v>20</v>
      </c>
    </row>
    <row r="8" spans="1:6" x14ac:dyDescent="0.35">
      <c r="A8" s="9" t="s">
        <v>8326</v>
      </c>
      <c r="B8" s="7">
        <v>24</v>
      </c>
      <c r="C8" s="7"/>
      <c r="D8" s="7"/>
      <c r="E8" s="7"/>
      <c r="F8" s="7">
        <v>24</v>
      </c>
    </row>
    <row r="9" spans="1:6" x14ac:dyDescent="0.35">
      <c r="A9" s="9" t="s">
        <v>8327</v>
      </c>
      <c r="B9" s="7"/>
      <c r="C9" s="7">
        <v>40</v>
      </c>
      <c r="D9" s="7"/>
      <c r="E9" s="7"/>
      <c r="F9" s="7">
        <v>40</v>
      </c>
    </row>
    <row r="10" spans="1:6" x14ac:dyDescent="0.35">
      <c r="A10" s="9" t="s">
        <v>8328</v>
      </c>
      <c r="B10" s="7"/>
      <c r="C10" s="7"/>
      <c r="D10" s="7"/>
      <c r="E10" s="7">
        <v>40</v>
      </c>
      <c r="F10" s="7">
        <v>40</v>
      </c>
    </row>
    <row r="11" spans="1:6" x14ac:dyDescent="0.35">
      <c r="A11" s="9" t="s">
        <v>8329</v>
      </c>
      <c r="B11" s="7"/>
      <c r="C11" s="7"/>
      <c r="D11" s="7"/>
      <c r="E11" s="7">
        <v>180</v>
      </c>
      <c r="F11" s="7">
        <v>180</v>
      </c>
    </row>
    <row r="12" spans="1:6" x14ac:dyDescent="0.35">
      <c r="A12" s="9" t="s">
        <v>8330</v>
      </c>
      <c r="B12" s="7"/>
      <c r="C12" s="7">
        <v>80</v>
      </c>
      <c r="D12" s="7"/>
      <c r="E12" s="7"/>
      <c r="F12" s="7">
        <v>80</v>
      </c>
    </row>
    <row r="13" spans="1:6" x14ac:dyDescent="0.35">
      <c r="A13" s="9" t="s">
        <v>8331</v>
      </c>
      <c r="B13" s="7"/>
      <c r="C13" s="7"/>
      <c r="D13" s="7"/>
      <c r="E13" s="7">
        <v>40</v>
      </c>
      <c r="F13" s="7">
        <v>40</v>
      </c>
    </row>
    <row r="14" spans="1:6" x14ac:dyDescent="0.35">
      <c r="A14" s="9" t="s">
        <v>8332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35">
      <c r="A15" s="9" t="s">
        <v>8333</v>
      </c>
      <c r="B15" s="7"/>
      <c r="C15" s="7">
        <v>40</v>
      </c>
      <c r="D15" s="7"/>
      <c r="E15" s="7"/>
      <c r="F15" s="7">
        <v>40</v>
      </c>
    </row>
    <row r="16" spans="1:6" x14ac:dyDescent="0.35">
      <c r="A16" s="9" t="s">
        <v>8334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35">
      <c r="A17" s="9" t="s">
        <v>8335</v>
      </c>
      <c r="B17" s="7"/>
      <c r="C17" s="7">
        <v>20</v>
      </c>
      <c r="D17" s="7"/>
      <c r="E17" s="7"/>
      <c r="F17" s="7">
        <v>20</v>
      </c>
    </row>
    <row r="18" spans="1:6" x14ac:dyDescent="0.35">
      <c r="A18" s="9" t="s">
        <v>8336</v>
      </c>
      <c r="B18" s="7"/>
      <c r="C18" s="7"/>
      <c r="D18" s="7"/>
      <c r="E18" s="7">
        <v>140</v>
      </c>
      <c r="F18" s="7">
        <v>140</v>
      </c>
    </row>
    <row r="19" spans="1:6" x14ac:dyDescent="0.35">
      <c r="A19" s="9" t="s">
        <v>8337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35">
      <c r="A20" s="9" t="s">
        <v>8338</v>
      </c>
      <c r="B20" s="7"/>
      <c r="C20" s="7">
        <v>60</v>
      </c>
      <c r="D20" s="7"/>
      <c r="E20" s="7"/>
      <c r="F20" s="7">
        <v>60</v>
      </c>
    </row>
    <row r="21" spans="1:6" x14ac:dyDescent="0.35">
      <c r="A21" s="9" t="s">
        <v>8339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35">
      <c r="A22" s="9" t="s">
        <v>8340</v>
      </c>
      <c r="B22" s="7"/>
      <c r="C22" s="7"/>
      <c r="D22" s="7"/>
      <c r="E22" s="7">
        <v>20</v>
      </c>
      <c r="F22" s="7">
        <v>20</v>
      </c>
    </row>
    <row r="23" spans="1:6" x14ac:dyDescent="0.35">
      <c r="A23" s="9" t="s">
        <v>8341</v>
      </c>
      <c r="B23" s="7"/>
      <c r="C23" s="7">
        <v>40</v>
      </c>
      <c r="D23" s="7"/>
      <c r="E23" s="7"/>
      <c r="F23" s="7">
        <v>40</v>
      </c>
    </row>
    <row r="24" spans="1:6" x14ac:dyDescent="0.35">
      <c r="A24" s="9" t="s">
        <v>8342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35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35">
      <c r="A26" s="9" t="s">
        <v>8344</v>
      </c>
      <c r="B26" s="7"/>
      <c r="C26" s="7"/>
      <c r="D26" s="7"/>
      <c r="E26" s="7">
        <v>60</v>
      </c>
      <c r="F26" s="7">
        <v>60</v>
      </c>
    </row>
    <row r="27" spans="1:6" x14ac:dyDescent="0.35">
      <c r="A27" s="9" t="s">
        <v>8345</v>
      </c>
      <c r="B27" s="7"/>
      <c r="C27" s="7">
        <v>20</v>
      </c>
      <c r="D27" s="7"/>
      <c r="E27" s="7"/>
      <c r="F27" s="7">
        <v>20</v>
      </c>
    </row>
    <row r="28" spans="1:6" x14ac:dyDescent="0.35">
      <c r="A28" s="9" t="s">
        <v>8346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35">
      <c r="A29" s="9" t="s">
        <v>8347</v>
      </c>
      <c r="B29" s="7"/>
      <c r="C29" s="7">
        <v>20</v>
      </c>
      <c r="D29" s="7"/>
      <c r="E29" s="7"/>
      <c r="F29" s="7">
        <v>20</v>
      </c>
    </row>
    <row r="30" spans="1:6" x14ac:dyDescent="0.35">
      <c r="A30" s="9" t="s">
        <v>8348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35">
      <c r="A31" s="9" t="s">
        <v>8349</v>
      </c>
      <c r="B31" s="7"/>
      <c r="C31" s="7"/>
      <c r="D31" s="7"/>
      <c r="E31" s="7">
        <v>40</v>
      </c>
      <c r="F31" s="7">
        <v>40</v>
      </c>
    </row>
    <row r="32" spans="1:6" x14ac:dyDescent="0.35">
      <c r="A32" s="9" t="s">
        <v>8350</v>
      </c>
      <c r="B32" s="7"/>
      <c r="C32" s="7"/>
      <c r="D32" s="7"/>
      <c r="E32" s="7">
        <v>20</v>
      </c>
      <c r="F32" s="7">
        <v>20</v>
      </c>
    </row>
    <row r="33" spans="1:6" x14ac:dyDescent="0.35">
      <c r="A33" s="9" t="s">
        <v>8351</v>
      </c>
      <c r="B33" s="7"/>
      <c r="C33" s="7">
        <v>20</v>
      </c>
      <c r="D33" s="7"/>
      <c r="E33" s="7"/>
      <c r="F33" s="7">
        <v>20</v>
      </c>
    </row>
    <row r="34" spans="1:6" x14ac:dyDescent="0.35">
      <c r="A34" s="9" t="s">
        <v>8352</v>
      </c>
      <c r="B34" s="7"/>
      <c r="C34" s="7"/>
      <c r="D34" s="7"/>
      <c r="E34" s="7">
        <v>260</v>
      </c>
      <c r="F34" s="7">
        <v>260</v>
      </c>
    </row>
    <row r="35" spans="1:6" x14ac:dyDescent="0.35">
      <c r="A35" s="9" t="s">
        <v>8353</v>
      </c>
      <c r="B35" s="7">
        <v>40</v>
      </c>
      <c r="C35" s="7"/>
      <c r="D35" s="7"/>
      <c r="E35" s="7"/>
      <c r="F35" s="7">
        <v>40</v>
      </c>
    </row>
    <row r="36" spans="1:6" x14ac:dyDescent="0.35">
      <c r="A36" s="9" t="s">
        <v>8354</v>
      </c>
      <c r="B36" s="7"/>
      <c r="C36" s="7"/>
      <c r="D36" s="7"/>
      <c r="E36" s="7">
        <v>60</v>
      </c>
      <c r="F36" s="7">
        <v>60</v>
      </c>
    </row>
    <row r="37" spans="1:6" x14ac:dyDescent="0.35">
      <c r="A37" s="9" t="s">
        <v>8355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35">
      <c r="A38" s="9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35">
      <c r="A39" s="9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35">
      <c r="A40" s="9" t="s">
        <v>8358</v>
      </c>
      <c r="B40" s="7"/>
      <c r="C40" s="7"/>
      <c r="D40" s="7"/>
      <c r="E40" s="7">
        <v>80</v>
      </c>
      <c r="F40" s="7">
        <v>80</v>
      </c>
    </row>
    <row r="41" spans="1:6" x14ac:dyDescent="0.35">
      <c r="A41" s="9" t="s">
        <v>8359</v>
      </c>
      <c r="B41" s="7"/>
      <c r="C41" s="7"/>
      <c r="D41" s="7"/>
      <c r="E41" s="7">
        <v>60</v>
      </c>
      <c r="F41" s="7">
        <v>60</v>
      </c>
    </row>
    <row r="42" spans="1:6" x14ac:dyDescent="0.35">
      <c r="A42" s="9" t="s">
        <v>8360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35">
      <c r="A43" s="9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35">
      <c r="A44" s="9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35">
      <c r="A45" s="9" t="s">
        <v>8363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35">
      <c r="A46" s="9" t="s">
        <v>8364</v>
      </c>
      <c r="B46" s="7">
        <v>20</v>
      </c>
      <c r="C46" s="7"/>
      <c r="D46" s="7"/>
      <c r="E46" s="7"/>
      <c r="F46" s="7">
        <v>20</v>
      </c>
    </row>
    <row r="47" spans="1:6" x14ac:dyDescent="0.35">
      <c r="A47" s="9" t="s">
        <v>8312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DC4B9-838E-4019-BB8E-0131E660DF0F}">
  <sheetPr codeName="Sheet4"/>
  <dimension ref="A1:E18"/>
  <sheetViews>
    <sheetView workbookViewId="0">
      <selection activeCell="D7" sqref="D7"/>
    </sheetView>
  </sheetViews>
  <sheetFormatPr defaultRowHeight="14.5" x14ac:dyDescent="0.35"/>
  <cols>
    <col min="1" max="1" width="13.54296875" bestFit="1" customWidth="1"/>
    <col min="2" max="2" width="16.26953125" bestFit="1" customWidth="1"/>
    <col min="3" max="3" width="6.1796875" bestFit="1" customWidth="1"/>
    <col min="4" max="4" width="10" bestFit="1" customWidth="1"/>
    <col min="5" max="6" width="11.26953125" bestFit="1" customWidth="1"/>
  </cols>
  <sheetData>
    <row r="1" spans="1:5" x14ac:dyDescent="0.35">
      <c r="A1" s="8" t="s">
        <v>8308</v>
      </c>
      <c r="B1" t="s">
        <v>8323</v>
      </c>
    </row>
    <row r="2" spans="1:5" x14ac:dyDescent="0.35">
      <c r="A2" s="8" t="s">
        <v>8379</v>
      </c>
      <c r="B2" t="s">
        <v>8323</v>
      </c>
    </row>
    <row r="4" spans="1:5" x14ac:dyDescent="0.35">
      <c r="A4" s="8" t="s">
        <v>8310</v>
      </c>
      <c r="B4" s="8" t="s">
        <v>8322</v>
      </c>
    </row>
    <row r="5" spans="1:5" x14ac:dyDescent="0.35">
      <c r="A5" s="8" t="s">
        <v>8311</v>
      </c>
      <c r="B5" t="s">
        <v>8220</v>
      </c>
      <c r="C5" t="s">
        <v>8221</v>
      </c>
      <c r="D5" t="s">
        <v>8219</v>
      </c>
      <c r="E5" t="s">
        <v>8312</v>
      </c>
    </row>
    <row r="6" spans="1:5" x14ac:dyDescent="0.35">
      <c r="A6" s="9" t="s">
        <v>8373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35">
      <c r="A7" s="9" t="s">
        <v>8374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35">
      <c r="A8" s="9" t="s">
        <v>8375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35">
      <c r="A9" s="9" t="s">
        <v>8376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35">
      <c r="A10" s="9" t="s">
        <v>8367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35">
      <c r="A11" s="9" t="s">
        <v>8377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35">
      <c r="A12" s="9" t="s">
        <v>8368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35">
      <c r="A13" s="9" t="s">
        <v>8369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35">
      <c r="A14" s="9" t="s">
        <v>8370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35">
      <c r="A15" s="9" t="s">
        <v>8371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35">
      <c r="A16" s="9" t="s">
        <v>8372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35">
      <c r="A17" s="9" t="s">
        <v>8378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35">
      <c r="A18" s="9" t="s">
        <v>8312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2E606-4D54-48A1-925A-4EF485866CBC}">
  <dimension ref="A1:H13"/>
  <sheetViews>
    <sheetView workbookViewId="0">
      <selection activeCell="K16" sqref="K16"/>
    </sheetView>
  </sheetViews>
  <sheetFormatPr defaultRowHeight="14.5" x14ac:dyDescent="0.35"/>
  <cols>
    <col min="1" max="1" width="27.54296875" customWidth="1"/>
    <col min="2" max="9" width="12.26953125" customWidth="1"/>
  </cols>
  <sheetData>
    <row r="1" spans="1:8" s="3" customFormat="1" ht="30" customHeight="1" x14ac:dyDescent="0.35">
      <c r="A1" s="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 x14ac:dyDescent="0.35">
      <c r="A2" t="s">
        <v>8388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SUM(B2:D2)</f>
        <v>453</v>
      </c>
      <c r="F2" s="11">
        <f>B2/$E2</f>
        <v>0.71081677704194257</v>
      </c>
      <c r="G2" s="11">
        <f t="shared" ref="G2:H2" si="0">C2/$E2</f>
        <v>0.24944812362030905</v>
      </c>
      <c r="H2" s="11">
        <f t="shared" si="0"/>
        <v>3.9735099337748346E-2</v>
      </c>
    </row>
    <row r="3" spans="1:8" x14ac:dyDescent="0.35">
      <c r="A3" t="s">
        <v>8389</v>
      </c>
      <c r="B3">
        <f>COUNTIFS(Data!$F:$F,"successful",Data!$D:$D,"&gt;=1000", Data!$D:$D,"&lt;5000")</f>
        <v>932</v>
      </c>
      <c r="C3">
        <f>COUNTIFS(Data!$F:$F,"failed",Data!$D:$D,"&gt;=1000", Data!$D:$D,"&lt;5000")</f>
        <v>420</v>
      </c>
      <c r="D3">
        <f>COUNTIFS(Data!$F:$F,"canceled",Data!$D:$D,"&gt;=1000", Data!$D:$D,"&lt;5000")</f>
        <v>60</v>
      </c>
      <c r="E3">
        <f t="shared" ref="E3:E13" si="1">SUM(B3:D3)</f>
        <v>1412</v>
      </c>
      <c r="F3" s="11">
        <f t="shared" ref="F3:F13" si="2">B3/$E3</f>
        <v>0.66005665722379603</v>
      </c>
      <c r="G3" s="11">
        <f t="shared" ref="G3:G13" si="3">C3/$E3</f>
        <v>0.29745042492917845</v>
      </c>
      <c r="H3" s="11">
        <f t="shared" ref="H3:H13" si="4">D3/$E3</f>
        <v>4.2492917847025496E-2</v>
      </c>
    </row>
    <row r="4" spans="1:8" x14ac:dyDescent="0.35">
      <c r="A4" t="s">
        <v>8390</v>
      </c>
      <c r="B4">
        <f>COUNTIFS(Data!$F:$F,"successful",Data!$D:$D,"&gt;=5000", Data!$D:$D,"&lt;10000")</f>
        <v>381</v>
      </c>
      <c r="C4">
        <f>COUNTIFS(Data!$F:$F,"failed",Data!$D:$D,"&gt;=5000", Data!$D:$D,"&lt;10000")</f>
        <v>283</v>
      </c>
      <c r="D4">
        <f>COUNTIFS(Data!$F:$F,"canceled",Data!$D:$D,"&gt;=5000", Data!$D:$D,"&lt;10000")</f>
        <v>52</v>
      </c>
      <c r="E4">
        <f t="shared" si="1"/>
        <v>716</v>
      </c>
      <c r="F4" s="11">
        <f t="shared" si="2"/>
        <v>0.53212290502793291</v>
      </c>
      <c r="G4" s="11">
        <f t="shared" si="3"/>
        <v>0.39525139664804471</v>
      </c>
      <c r="H4" s="11">
        <f t="shared" si="4"/>
        <v>7.2625698324022353E-2</v>
      </c>
    </row>
    <row r="5" spans="1:8" x14ac:dyDescent="0.35">
      <c r="A5" t="s">
        <v>8391</v>
      </c>
      <c r="B5">
        <f>COUNTIFS(Data!$F:$F,"successful",Data!$D:$D,"&gt;=10000", Data!$D:$D,"&lt;15000")</f>
        <v>168</v>
      </c>
      <c r="C5">
        <f>COUNTIFS(Data!$F:$F,"failed",Data!$D:$D,"&gt;=10000", Data!$D:$D,"&lt;15000")</f>
        <v>144</v>
      </c>
      <c r="D5">
        <f>COUNTIFS(Data!$F:$F,"canceled",Data!$D:$D,"&gt;=10000", Data!$D:$D,"&lt;15000")</f>
        <v>40</v>
      </c>
      <c r="E5">
        <f t="shared" si="1"/>
        <v>352</v>
      </c>
      <c r="F5" s="11">
        <f t="shared" si="2"/>
        <v>0.47727272727272729</v>
      </c>
      <c r="G5" s="11">
        <f t="shared" si="3"/>
        <v>0.40909090909090912</v>
      </c>
      <c r="H5" s="11">
        <f t="shared" si="4"/>
        <v>0.11363636363636363</v>
      </c>
    </row>
    <row r="6" spans="1:8" x14ac:dyDescent="0.35">
      <c r="A6" t="s">
        <v>8392</v>
      </c>
      <c r="B6">
        <f>COUNTIFS(Data!$F:$F,"successful",Data!$D:$D,"&gt;=15000", Data!$D:$D,"&lt;20000")</f>
        <v>94</v>
      </c>
      <c r="C6">
        <f>COUNTIFS(Data!$F:$F,"failed",Data!$D:$D,"&gt;=15000", Data!$D:$D,"&lt;20000")</f>
        <v>90</v>
      </c>
      <c r="D6">
        <f>COUNTIFS(Data!$F:$F,"canceled",Data!$D:$D,"&gt;=15000", Data!$D:$D,"&lt;20000")</f>
        <v>17</v>
      </c>
      <c r="E6">
        <f t="shared" si="1"/>
        <v>201</v>
      </c>
      <c r="F6" s="11">
        <f t="shared" si="2"/>
        <v>0.46766169154228854</v>
      </c>
      <c r="G6" s="11">
        <f t="shared" si="3"/>
        <v>0.44776119402985076</v>
      </c>
      <c r="H6" s="11">
        <f t="shared" si="4"/>
        <v>8.45771144278607E-2</v>
      </c>
    </row>
    <row r="7" spans="1:8" x14ac:dyDescent="0.35">
      <c r="A7" t="s">
        <v>8393</v>
      </c>
      <c r="B7">
        <f>COUNTIFS(Data!$F:$F,"successful",Data!$D:$D,"&gt;=20000", Data!$D:$D,"&lt;25000")</f>
        <v>62</v>
      </c>
      <c r="C7">
        <f>COUNTIFS(Data!$F:$F,"failed",Data!$D:$D,"&gt;=20000", Data!$D:$D,"&lt;25000")</f>
        <v>72</v>
      </c>
      <c r="D7">
        <f>COUNTIFS(Data!$F:$F,"canceled",Data!$D:$D,"&gt;=20000", Data!$D:$D,"&lt;25000")</f>
        <v>14</v>
      </c>
      <c r="E7">
        <f t="shared" si="1"/>
        <v>148</v>
      </c>
      <c r="F7" s="11">
        <f t="shared" si="2"/>
        <v>0.41891891891891891</v>
      </c>
      <c r="G7" s="11">
        <f t="shared" si="3"/>
        <v>0.48648648648648651</v>
      </c>
      <c r="H7" s="11">
        <f t="shared" si="4"/>
        <v>9.45945945945946E-2</v>
      </c>
    </row>
    <row r="8" spans="1:8" x14ac:dyDescent="0.35">
      <c r="A8" t="s">
        <v>8394</v>
      </c>
      <c r="B8">
        <f>COUNTIFS(Data!$F:$F,"successful",Data!$D:$D,"&gt;=25000", Data!$D:$D,"&lt;30000")</f>
        <v>55</v>
      </c>
      <c r="C8">
        <f>COUNTIFS(Data!$F:$F,"failed",Data!$D:$D,"&gt;=25000", Data!$D:$D,"&lt;30000")</f>
        <v>64</v>
      </c>
      <c r="D8">
        <f>COUNTIFS(Data!$F:$F,"canceled",Data!$D:$D,"&gt;=25000", Data!$D:$D,"&lt;30000")</f>
        <v>18</v>
      </c>
      <c r="E8">
        <f t="shared" si="1"/>
        <v>137</v>
      </c>
      <c r="F8" s="11">
        <f t="shared" si="2"/>
        <v>0.40145985401459855</v>
      </c>
      <c r="G8" s="11">
        <f t="shared" si="3"/>
        <v>0.46715328467153283</v>
      </c>
      <c r="H8" s="11">
        <f t="shared" si="4"/>
        <v>0.13138686131386862</v>
      </c>
    </row>
    <row r="9" spans="1:8" x14ac:dyDescent="0.35">
      <c r="A9" t="s">
        <v>8395</v>
      </c>
      <c r="B9">
        <f>COUNTIFS(Data!$F:$F,"successful",Data!$D:$D,"&gt;=30000", Data!$D:$D,"&lt;35000")</f>
        <v>32</v>
      </c>
      <c r="C9">
        <f>COUNTIFS(Data!$F:$F,"failed",Data!$D:$D,"&gt;=30000", Data!$D:$D,"&lt;35000")</f>
        <v>37</v>
      </c>
      <c r="D9">
        <f>COUNTIFS(Data!$F:$F,"canceled",Data!$D:$D,"&gt;=30000", Data!$D:$D,"&lt;35000")</f>
        <v>13</v>
      </c>
      <c r="E9">
        <f t="shared" si="1"/>
        <v>82</v>
      </c>
      <c r="F9" s="11">
        <f t="shared" si="2"/>
        <v>0.3902439024390244</v>
      </c>
      <c r="G9" s="11">
        <f t="shared" si="3"/>
        <v>0.45121951219512196</v>
      </c>
      <c r="H9" s="11">
        <f t="shared" si="4"/>
        <v>0.15853658536585366</v>
      </c>
    </row>
    <row r="10" spans="1:8" x14ac:dyDescent="0.35">
      <c r="A10" t="s">
        <v>8396</v>
      </c>
      <c r="B10">
        <f>COUNTIFS(Data!$F:$F,"successful",Data!$D:$D,"&gt;=35000", Data!$D:$D,"&lt;40000")</f>
        <v>26</v>
      </c>
      <c r="C10">
        <f>COUNTIFS(Data!$F:$F,"failed",Data!$D:$D,"&gt;=35000", Data!$D:$D,"&lt;40000")</f>
        <v>22</v>
      </c>
      <c r="D10">
        <f>COUNTIFS(Data!$F:$F,"canceled",Data!$D:$D,"&gt;=35000", Data!$D:$D,"&lt;40000")</f>
        <v>7</v>
      </c>
      <c r="E10">
        <f t="shared" si="1"/>
        <v>55</v>
      </c>
      <c r="F10" s="11">
        <f t="shared" si="2"/>
        <v>0.47272727272727272</v>
      </c>
      <c r="G10" s="11">
        <f t="shared" si="3"/>
        <v>0.4</v>
      </c>
      <c r="H10" s="11">
        <f t="shared" si="4"/>
        <v>0.12727272727272726</v>
      </c>
    </row>
    <row r="11" spans="1:8" x14ac:dyDescent="0.35">
      <c r="A11" t="s">
        <v>8397</v>
      </c>
      <c r="B11">
        <f>COUNTIFS(Data!$F:$F,"successful",Data!$D:$D,"&gt;=40000", Data!$D:$D,"&lt;45000")</f>
        <v>21</v>
      </c>
      <c r="C11">
        <f>COUNTIFS(Data!$F:$F,"failed",Data!$D:$D,"&gt;=40000", Data!$D:$D,"&lt;45000")</f>
        <v>16</v>
      </c>
      <c r="D11">
        <f>COUNTIFS(Data!$F:$F,"canceled",Data!$D:$D,"&gt;=40000", Data!$D:$D,"&lt;45000")</f>
        <v>6</v>
      </c>
      <c r="E11">
        <f t="shared" si="1"/>
        <v>43</v>
      </c>
      <c r="F11" s="11">
        <f t="shared" si="2"/>
        <v>0.48837209302325579</v>
      </c>
      <c r="G11" s="11">
        <f t="shared" si="3"/>
        <v>0.37209302325581395</v>
      </c>
      <c r="H11" s="11">
        <f t="shared" si="4"/>
        <v>0.13953488372093023</v>
      </c>
    </row>
    <row r="12" spans="1:8" x14ac:dyDescent="0.35">
      <c r="A12" t="s">
        <v>8398</v>
      </c>
      <c r="B12">
        <f>COUNTIFS(Data!$F:$F,"successful",Data!$D:$D,"&gt;=45000", Data!$D:$D,"&lt;50000")</f>
        <v>6</v>
      </c>
      <c r="C12">
        <f>COUNTIFS(Data!$F:$F,"failed",Data!$D:$D,"&gt;=45000", Data!$D:$D,"&lt;50000")</f>
        <v>11</v>
      </c>
      <c r="D12">
        <f>COUNTIFS(Data!$F:$F,"canceled",Data!$D:$D,"&gt;=45000", Data!$D:$D,"&lt;50000")</f>
        <v>4</v>
      </c>
      <c r="E12">
        <f t="shared" si="1"/>
        <v>21</v>
      </c>
      <c r="F12" s="11">
        <f t="shared" si="2"/>
        <v>0.2857142857142857</v>
      </c>
      <c r="G12" s="11">
        <f t="shared" si="3"/>
        <v>0.52380952380952384</v>
      </c>
      <c r="H12" s="11">
        <f t="shared" si="4"/>
        <v>0.19047619047619047</v>
      </c>
    </row>
    <row r="13" spans="1:8" x14ac:dyDescent="0.35">
      <c r="A13" t="s">
        <v>8399</v>
      </c>
      <c r="B13">
        <f>COUNTIFS(Data!$F:$F,"successful",Data!$D:$D,"&gt;=50000")</f>
        <v>86</v>
      </c>
      <c r="C13">
        <f>COUNTIFS(Data!$F:$F,"failed",Data!$D:$D,"&gt;=50000")</f>
        <v>258</v>
      </c>
      <c r="D13">
        <f>COUNTIFS(Data!$F:$F,"canceled",Data!$D:$D,"&gt;=50000")</f>
        <v>100</v>
      </c>
      <c r="E13">
        <f t="shared" si="1"/>
        <v>444</v>
      </c>
      <c r="F13" s="11">
        <f t="shared" si="2"/>
        <v>0.19369369369369369</v>
      </c>
      <c r="G13" s="11">
        <f t="shared" si="3"/>
        <v>0.58108108108108103</v>
      </c>
      <c r="H13" s="11">
        <f t="shared" si="4"/>
        <v>0.22522522522522523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61F3C-7C26-47B7-9258-6C276F9F1434}">
  <dimension ref="A1:L2186"/>
  <sheetViews>
    <sheetView tabSelected="1" workbookViewId="0">
      <selection activeCell="J2" sqref="J2"/>
    </sheetView>
  </sheetViews>
  <sheetFormatPr defaultRowHeight="14.5" x14ac:dyDescent="0.35"/>
  <cols>
    <col min="7" max="7" width="10.7265625" customWidth="1"/>
    <col min="8" max="8" width="13.1796875" customWidth="1"/>
    <col min="10" max="10" width="12.453125" customWidth="1"/>
    <col min="11" max="12" width="10" customWidth="1"/>
    <col min="18" max="18" width="11.54296875" bestFit="1" customWidth="1"/>
  </cols>
  <sheetData>
    <row r="1" spans="1:12" s="3" customFormat="1" ht="39" customHeight="1" x14ac:dyDescent="0.45">
      <c r="A1" s="2" t="s">
        <v>8218</v>
      </c>
      <c r="B1" s="2" t="s">
        <v>8262</v>
      </c>
      <c r="D1" s="2" t="s">
        <v>8218</v>
      </c>
      <c r="E1" s="2" t="s">
        <v>8262</v>
      </c>
      <c r="J1" s="16" t="s">
        <v>8413</v>
      </c>
      <c r="K1" s="16"/>
      <c r="L1" s="16"/>
    </row>
    <row r="2" spans="1:12" x14ac:dyDescent="0.35">
      <c r="A2" t="s">
        <v>8219</v>
      </c>
      <c r="B2">
        <v>182</v>
      </c>
      <c r="D2" t="s">
        <v>8221</v>
      </c>
      <c r="E2">
        <v>0</v>
      </c>
      <c r="G2" s="6">
        <f>B2-194.43</f>
        <v>-12.430000000000007</v>
      </c>
      <c r="H2" s="15">
        <f>G2^2</f>
        <v>154.50490000000016</v>
      </c>
      <c r="K2" t="s">
        <v>8401</v>
      </c>
      <c r="L2" t="s">
        <v>8402</v>
      </c>
    </row>
    <row r="3" spans="1:12" x14ac:dyDescent="0.35">
      <c r="A3" t="s">
        <v>8219</v>
      </c>
      <c r="B3">
        <v>79</v>
      </c>
      <c r="D3" t="s">
        <v>8221</v>
      </c>
      <c r="E3">
        <v>1</v>
      </c>
      <c r="G3" s="6">
        <f t="shared" ref="G3:G66" si="0">B3-194.43</f>
        <v>-115.43</v>
      </c>
      <c r="H3" s="15">
        <f t="shared" ref="H3:H66" si="1">G3^2</f>
        <v>13324.084900000002</v>
      </c>
      <c r="J3" t="s">
        <v>8400</v>
      </c>
      <c r="K3" s="6">
        <f>AVERAGE(B:B)</f>
        <v>194.42517162471395</v>
      </c>
      <c r="L3" s="6">
        <f>AVERAGE(E:E)</f>
        <v>17.709803921568628</v>
      </c>
    </row>
    <row r="4" spans="1:12" x14ac:dyDescent="0.35">
      <c r="A4" t="s">
        <v>8219</v>
      </c>
      <c r="B4">
        <v>35</v>
      </c>
      <c r="D4" t="s">
        <v>8221</v>
      </c>
      <c r="E4">
        <v>10</v>
      </c>
      <c r="G4" s="6">
        <f t="shared" si="0"/>
        <v>-159.43</v>
      </c>
      <c r="H4" s="15">
        <f t="shared" si="1"/>
        <v>25417.924900000002</v>
      </c>
      <c r="J4" t="s">
        <v>8403</v>
      </c>
      <c r="K4" s="14">
        <f>MEDIAN(B:B)</f>
        <v>62</v>
      </c>
      <c r="L4" s="14">
        <f>MEDIAN(E:E)</f>
        <v>4</v>
      </c>
    </row>
    <row r="5" spans="1:12" x14ac:dyDescent="0.35">
      <c r="A5" t="s">
        <v>8219</v>
      </c>
      <c r="B5">
        <v>150</v>
      </c>
      <c r="D5" t="s">
        <v>8221</v>
      </c>
      <c r="E5">
        <v>0</v>
      </c>
      <c r="G5" s="6">
        <f t="shared" si="0"/>
        <v>-44.430000000000007</v>
      </c>
      <c r="H5" s="15">
        <f t="shared" si="1"/>
        <v>1974.0249000000006</v>
      </c>
      <c r="J5" t="s">
        <v>8404</v>
      </c>
      <c r="K5" s="14">
        <f>MIN(B:B)</f>
        <v>1</v>
      </c>
      <c r="L5" s="14">
        <f>MIN(E:E)</f>
        <v>0</v>
      </c>
    </row>
    <row r="6" spans="1:12" x14ac:dyDescent="0.35">
      <c r="A6" t="s">
        <v>8219</v>
      </c>
      <c r="B6">
        <v>284</v>
      </c>
      <c r="D6" t="s">
        <v>8221</v>
      </c>
      <c r="E6">
        <v>7</v>
      </c>
      <c r="G6" s="6">
        <f t="shared" si="0"/>
        <v>89.57</v>
      </c>
      <c r="H6" s="15">
        <f t="shared" si="1"/>
        <v>8022.7848999999987</v>
      </c>
      <c r="J6" t="s">
        <v>8405</v>
      </c>
      <c r="K6" s="14">
        <f>MAX(B:B)</f>
        <v>26457</v>
      </c>
      <c r="L6" s="14">
        <f>MAX(E:E)</f>
        <v>1293</v>
      </c>
    </row>
    <row r="7" spans="1:12" x14ac:dyDescent="0.35">
      <c r="A7" t="s">
        <v>8219</v>
      </c>
      <c r="B7">
        <v>47</v>
      </c>
      <c r="D7" t="s">
        <v>8221</v>
      </c>
      <c r="E7">
        <v>0</v>
      </c>
      <c r="G7" s="6">
        <f t="shared" si="0"/>
        <v>-147.43</v>
      </c>
      <c r="H7" s="15">
        <f t="shared" si="1"/>
        <v>21735.604900000002</v>
      </c>
      <c r="J7" t="s">
        <v>8406</v>
      </c>
      <c r="K7" s="6">
        <f>_xlfn.VAR.S(B:B)</f>
        <v>713167.37912800396</v>
      </c>
      <c r="L7" s="6">
        <f>_xlfn.VAR.S(E:E)</f>
        <v>3775.6894394644714</v>
      </c>
    </row>
    <row r="8" spans="1:12" x14ac:dyDescent="0.35">
      <c r="A8" t="s">
        <v>8219</v>
      </c>
      <c r="B8">
        <v>58</v>
      </c>
      <c r="D8" t="s">
        <v>8221</v>
      </c>
      <c r="E8">
        <v>1</v>
      </c>
      <c r="G8" s="6">
        <f t="shared" si="0"/>
        <v>-136.43</v>
      </c>
      <c r="H8" s="15">
        <f t="shared" si="1"/>
        <v>18613.144900000003</v>
      </c>
      <c r="J8" t="s">
        <v>8407</v>
      </c>
      <c r="K8" s="6">
        <f>_xlfn.STDEV.S(B:B)</f>
        <v>844.49237955591047</v>
      </c>
      <c r="L8" s="6">
        <f>_xlfn.STDEV.S(E:E)</f>
        <v>61.446638959868842</v>
      </c>
    </row>
    <row r="9" spans="1:12" x14ac:dyDescent="0.35">
      <c r="A9" t="s">
        <v>8219</v>
      </c>
      <c r="B9">
        <v>57</v>
      </c>
      <c r="D9" t="s">
        <v>8221</v>
      </c>
      <c r="E9">
        <v>2</v>
      </c>
      <c r="G9" s="6">
        <f t="shared" si="0"/>
        <v>-137.43</v>
      </c>
      <c r="H9" s="15">
        <f t="shared" si="1"/>
        <v>18887.004900000004</v>
      </c>
    </row>
    <row r="10" spans="1:12" x14ac:dyDescent="0.35">
      <c r="A10" t="s">
        <v>8219</v>
      </c>
      <c r="B10">
        <v>12</v>
      </c>
      <c r="D10" t="s">
        <v>8221</v>
      </c>
      <c r="E10">
        <v>3</v>
      </c>
      <c r="G10" s="6">
        <f t="shared" si="0"/>
        <v>-182.43</v>
      </c>
      <c r="H10" s="15">
        <f t="shared" si="1"/>
        <v>33280.704900000004</v>
      </c>
    </row>
    <row r="11" spans="1:12" x14ac:dyDescent="0.35">
      <c r="A11" t="s">
        <v>8219</v>
      </c>
      <c r="B11">
        <v>20</v>
      </c>
      <c r="D11" t="s">
        <v>8221</v>
      </c>
      <c r="E11">
        <v>10</v>
      </c>
      <c r="G11" s="6">
        <f t="shared" si="0"/>
        <v>-174.43</v>
      </c>
      <c r="H11" s="15">
        <f t="shared" si="1"/>
        <v>30425.824900000003</v>
      </c>
      <c r="J11" t="s">
        <v>8408</v>
      </c>
    </row>
    <row r="12" spans="1:12" x14ac:dyDescent="0.35">
      <c r="A12" t="s">
        <v>8219</v>
      </c>
      <c r="B12">
        <v>19</v>
      </c>
      <c r="D12" t="s">
        <v>8221</v>
      </c>
      <c r="E12">
        <v>10</v>
      </c>
      <c r="G12" s="6">
        <f t="shared" si="0"/>
        <v>-175.43</v>
      </c>
      <c r="H12" s="15">
        <f t="shared" si="1"/>
        <v>30775.684900000004</v>
      </c>
      <c r="J12" t="s">
        <v>8409</v>
      </c>
    </row>
    <row r="13" spans="1:12" x14ac:dyDescent="0.35">
      <c r="A13" t="s">
        <v>8219</v>
      </c>
      <c r="B13">
        <v>75</v>
      </c>
      <c r="D13" t="s">
        <v>8221</v>
      </c>
      <c r="E13">
        <v>1</v>
      </c>
      <c r="G13" s="6">
        <f t="shared" si="0"/>
        <v>-119.43</v>
      </c>
      <c r="H13" s="15">
        <f t="shared" si="1"/>
        <v>14263.524900000002</v>
      </c>
    </row>
    <row r="14" spans="1:12" x14ac:dyDescent="0.35">
      <c r="A14" t="s">
        <v>8219</v>
      </c>
      <c r="B14">
        <v>827</v>
      </c>
      <c r="D14" t="s">
        <v>8221</v>
      </c>
      <c r="E14">
        <v>0</v>
      </c>
      <c r="G14" s="6">
        <f t="shared" si="0"/>
        <v>632.56999999999994</v>
      </c>
      <c r="H14" s="15">
        <f t="shared" si="1"/>
        <v>400144.80489999993</v>
      </c>
      <c r="J14" t="s">
        <v>8410</v>
      </c>
    </row>
    <row r="15" spans="1:12" x14ac:dyDescent="0.35">
      <c r="A15" t="s">
        <v>8219</v>
      </c>
      <c r="B15">
        <v>51</v>
      </c>
      <c r="D15" t="s">
        <v>8221</v>
      </c>
      <c r="E15">
        <v>0</v>
      </c>
      <c r="G15" s="6">
        <f t="shared" si="0"/>
        <v>-143.43</v>
      </c>
      <c r="H15" s="15">
        <f t="shared" si="1"/>
        <v>20572.164900000003</v>
      </c>
      <c r="J15" t="s">
        <v>8411</v>
      </c>
    </row>
    <row r="16" spans="1:12" x14ac:dyDescent="0.35">
      <c r="A16" t="s">
        <v>8219</v>
      </c>
      <c r="B16">
        <v>41</v>
      </c>
      <c r="D16" t="s">
        <v>8221</v>
      </c>
      <c r="E16">
        <v>0</v>
      </c>
      <c r="G16" s="6">
        <f t="shared" si="0"/>
        <v>-153.43</v>
      </c>
      <c r="H16" s="15">
        <f t="shared" si="1"/>
        <v>23540.764900000002</v>
      </c>
      <c r="J16" t="s">
        <v>8412</v>
      </c>
    </row>
    <row r="17" spans="1:8" x14ac:dyDescent="0.35">
      <c r="A17" t="s">
        <v>8219</v>
      </c>
      <c r="B17">
        <v>98</v>
      </c>
      <c r="D17" t="s">
        <v>8221</v>
      </c>
      <c r="E17">
        <v>26</v>
      </c>
      <c r="G17" s="6">
        <f t="shared" si="0"/>
        <v>-96.43</v>
      </c>
      <c r="H17" s="15">
        <f t="shared" si="1"/>
        <v>9298.7449000000015</v>
      </c>
    </row>
    <row r="18" spans="1:8" x14ac:dyDescent="0.35">
      <c r="A18" t="s">
        <v>8219</v>
      </c>
      <c r="B18">
        <v>70</v>
      </c>
      <c r="D18" t="s">
        <v>8221</v>
      </c>
      <c r="E18">
        <v>0</v>
      </c>
      <c r="G18" s="6">
        <f t="shared" si="0"/>
        <v>-124.43</v>
      </c>
      <c r="H18" s="15">
        <f t="shared" si="1"/>
        <v>15482.824900000001</v>
      </c>
    </row>
    <row r="19" spans="1:8" x14ac:dyDescent="0.35">
      <c r="A19" t="s">
        <v>8219</v>
      </c>
      <c r="B19">
        <v>36</v>
      </c>
      <c r="D19" t="s">
        <v>8221</v>
      </c>
      <c r="E19">
        <v>7</v>
      </c>
      <c r="G19" s="6">
        <f t="shared" si="0"/>
        <v>-158.43</v>
      </c>
      <c r="H19" s="15">
        <f t="shared" si="1"/>
        <v>25100.064900000001</v>
      </c>
    </row>
    <row r="20" spans="1:8" x14ac:dyDescent="0.35">
      <c r="A20" t="s">
        <v>8219</v>
      </c>
      <c r="B20">
        <v>342</v>
      </c>
      <c r="D20" t="s">
        <v>8221</v>
      </c>
      <c r="E20">
        <v>0</v>
      </c>
      <c r="G20" s="6">
        <f t="shared" si="0"/>
        <v>147.57</v>
      </c>
      <c r="H20" s="15">
        <f t="shared" si="1"/>
        <v>21776.904899999998</v>
      </c>
    </row>
    <row r="21" spans="1:8" x14ac:dyDescent="0.35">
      <c r="A21" t="s">
        <v>8219</v>
      </c>
      <c r="B21">
        <v>22</v>
      </c>
      <c r="D21" t="s">
        <v>8221</v>
      </c>
      <c r="E21">
        <v>2</v>
      </c>
      <c r="G21" s="6">
        <f t="shared" si="0"/>
        <v>-172.43</v>
      </c>
      <c r="H21" s="15">
        <f t="shared" si="1"/>
        <v>29732.104900000002</v>
      </c>
    </row>
    <row r="22" spans="1:8" x14ac:dyDescent="0.35">
      <c r="A22" t="s">
        <v>8219</v>
      </c>
      <c r="B22">
        <v>25</v>
      </c>
      <c r="D22" t="s">
        <v>8221</v>
      </c>
      <c r="E22">
        <v>13</v>
      </c>
      <c r="G22" s="6">
        <f t="shared" si="0"/>
        <v>-169.43</v>
      </c>
      <c r="H22" s="15">
        <f t="shared" si="1"/>
        <v>28706.524900000004</v>
      </c>
    </row>
    <row r="23" spans="1:8" x14ac:dyDescent="0.35">
      <c r="A23" t="s">
        <v>8219</v>
      </c>
      <c r="B23">
        <v>101</v>
      </c>
      <c r="D23" t="s">
        <v>8221</v>
      </c>
      <c r="E23">
        <v>4</v>
      </c>
      <c r="G23" s="6">
        <f t="shared" si="0"/>
        <v>-93.43</v>
      </c>
      <c r="H23" s="15">
        <f t="shared" si="1"/>
        <v>8729.1649000000016</v>
      </c>
    </row>
    <row r="24" spans="1:8" x14ac:dyDescent="0.35">
      <c r="A24" t="s">
        <v>8219</v>
      </c>
      <c r="B24">
        <v>8</v>
      </c>
      <c r="D24" t="s">
        <v>8221</v>
      </c>
      <c r="E24">
        <v>0</v>
      </c>
      <c r="G24" s="6">
        <f t="shared" si="0"/>
        <v>-186.43</v>
      </c>
      <c r="H24" s="15">
        <f t="shared" si="1"/>
        <v>34756.144899999999</v>
      </c>
    </row>
    <row r="25" spans="1:8" x14ac:dyDescent="0.35">
      <c r="A25" t="s">
        <v>8219</v>
      </c>
      <c r="B25">
        <v>23</v>
      </c>
      <c r="D25" t="s">
        <v>8221</v>
      </c>
      <c r="E25">
        <v>12</v>
      </c>
      <c r="G25" s="6">
        <f t="shared" si="0"/>
        <v>-171.43</v>
      </c>
      <c r="H25" s="15">
        <f t="shared" si="1"/>
        <v>29388.244900000002</v>
      </c>
    </row>
    <row r="26" spans="1:8" x14ac:dyDescent="0.35">
      <c r="A26" t="s">
        <v>8219</v>
      </c>
      <c r="B26">
        <v>574</v>
      </c>
      <c r="D26" t="s">
        <v>8221</v>
      </c>
      <c r="E26">
        <v>2</v>
      </c>
      <c r="G26" s="6">
        <f t="shared" si="0"/>
        <v>379.57</v>
      </c>
      <c r="H26" s="15">
        <f t="shared" si="1"/>
        <v>144073.3849</v>
      </c>
    </row>
    <row r="27" spans="1:8" x14ac:dyDescent="0.35">
      <c r="A27" t="s">
        <v>8219</v>
      </c>
      <c r="B27">
        <v>14</v>
      </c>
      <c r="D27" t="s">
        <v>8221</v>
      </c>
      <c r="E27">
        <v>10</v>
      </c>
      <c r="G27" s="6">
        <f t="shared" si="0"/>
        <v>-180.43</v>
      </c>
      <c r="H27" s="15">
        <f t="shared" si="1"/>
        <v>32554.984900000003</v>
      </c>
    </row>
    <row r="28" spans="1:8" x14ac:dyDescent="0.35">
      <c r="A28" t="s">
        <v>8219</v>
      </c>
      <c r="B28">
        <v>19</v>
      </c>
      <c r="D28" t="s">
        <v>8221</v>
      </c>
      <c r="E28">
        <v>0</v>
      </c>
      <c r="G28" s="6">
        <f t="shared" si="0"/>
        <v>-175.43</v>
      </c>
      <c r="H28" s="15">
        <f t="shared" si="1"/>
        <v>30775.684900000004</v>
      </c>
    </row>
    <row r="29" spans="1:8" x14ac:dyDescent="0.35">
      <c r="A29" t="s">
        <v>8219</v>
      </c>
      <c r="B29">
        <v>150</v>
      </c>
      <c r="D29" t="s">
        <v>8221</v>
      </c>
      <c r="E29">
        <v>5</v>
      </c>
      <c r="G29" s="6">
        <f t="shared" si="0"/>
        <v>-44.430000000000007</v>
      </c>
      <c r="H29" s="15">
        <f t="shared" si="1"/>
        <v>1974.0249000000006</v>
      </c>
    </row>
    <row r="30" spans="1:8" x14ac:dyDescent="0.35">
      <c r="A30" t="s">
        <v>8219</v>
      </c>
      <c r="B30">
        <v>71</v>
      </c>
      <c r="D30" t="s">
        <v>8221</v>
      </c>
      <c r="E30">
        <v>0</v>
      </c>
      <c r="G30" s="6">
        <f t="shared" si="0"/>
        <v>-123.43</v>
      </c>
      <c r="H30" s="15">
        <f t="shared" si="1"/>
        <v>15234.964900000001</v>
      </c>
    </row>
    <row r="31" spans="1:8" x14ac:dyDescent="0.35">
      <c r="A31" t="s">
        <v>8219</v>
      </c>
      <c r="B31">
        <v>117</v>
      </c>
      <c r="D31" t="s">
        <v>8221</v>
      </c>
      <c r="E31">
        <v>5</v>
      </c>
      <c r="G31" s="6">
        <f t="shared" si="0"/>
        <v>-77.430000000000007</v>
      </c>
      <c r="H31" s="15">
        <f t="shared" si="1"/>
        <v>5995.4049000000014</v>
      </c>
    </row>
    <row r="32" spans="1:8" x14ac:dyDescent="0.35">
      <c r="A32" t="s">
        <v>8219</v>
      </c>
      <c r="B32">
        <v>53</v>
      </c>
      <c r="D32" t="s">
        <v>8221</v>
      </c>
      <c r="E32">
        <v>1</v>
      </c>
      <c r="G32" s="6">
        <f t="shared" si="0"/>
        <v>-141.43</v>
      </c>
      <c r="H32" s="15">
        <f t="shared" si="1"/>
        <v>20002.444900000002</v>
      </c>
    </row>
    <row r="33" spans="1:8" x14ac:dyDescent="0.35">
      <c r="A33" t="s">
        <v>8219</v>
      </c>
      <c r="B33">
        <v>1</v>
      </c>
      <c r="D33" t="s">
        <v>8221</v>
      </c>
      <c r="E33">
        <v>3</v>
      </c>
      <c r="G33" s="6">
        <f t="shared" si="0"/>
        <v>-193.43</v>
      </c>
      <c r="H33" s="15">
        <f t="shared" si="1"/>
        <v>37415.164900000003</v>
      </c>
    </row>
    <row r="34" spans="1:8" x14ac:dyDescent="0.35">
      <c r="A34" t="s">
        <v>8219</v>
      </c>
      <c r="B34">
        <v>89</v>
      </c>
      <c r="D34" t="s">
        <v>8221</v>
      </c>
      <c r="E34">
        <v>3</v>
      </c>
      <c r="G34" s="6">
        <f t="shared" si="0"/>
        <v>-105.43</v>
      </c>
      <c r="H34" s="15">
        <f t="shared" si="1"/>
        <v>11115.484900000001</v>
      </c>
    </row>
    <row r="35" spans="1:8" x14ac:dyDescent="0.35">
      <c r="A35" t="s">
        <v>8219</v>
      </c>
      <c r="B35">
        <v>64</v>
      </c>
      <c r="D35" t="s">
        <v>8221</v>
      </c>
      <c r="E35">
        <v>0</v>
      </c>
      <c r="G35" s="6">
        <f t="shared" si="0"/>
        <v>-130.43</v>
      </c>
      <c r="H35" s="15">
        <f t="shared" si="1"/>
        <v>17011.984900000003</v>
      </c>
    </row>
    <row r="36" spans="1:8" x14ac:dyDescent="0.35">
      <c r="A36" t="s">
        <v>8219</v>
      </c>
      <c r="B36">
        <v>68</v>
      </c>
      <c r="D36" t="s">
        <v>8221</v>
      </c>
      <c r="E36">
        <v>3</v>
      </c>
      <c r="G36" s="6">
        <f t="shared" si="0"/>
        <v>-126.43</v>
      </c>
      <c r="H36" s="15">
        <f t="shared" si="1"/>
        <v>15984.544900000003</v>
      </c>
    </row>
    <row r="37" spans="1:8" x14ac:dyDescent="0.35">
      <c r="A37" t="s">
        <v>8219</v>
      </c>
      <c r="B37">
        <v>28</v>
      </c>
      <c r="D37" t="s">
        <v>8221</v>
      </c>
      <c r="E37">
        <v>0</v>
      </c>
      <c r="G37" s="6">
        <f t="shared" si="0"/>
        <v>-166.43</v>
      </c>
      <c r="H37" s="15">
        <f t="shared" si="1"/>
        <v>27698.944900000002</v>
      </c>
    </row>
    <row r="38" spans="1:8" x14ac:dyDescent="0.35">
      <c r="A38" t="s">
        <v>8219</v>
      </c>
      <c r="B38">
        <v>44</v>
      </c>
      <c r="D38" t="s">
        <v>8221</v>
      </c>
      <c r="E38">
        <v>19</v>
      </c>
      <c r="G38" s="6">
        <f t="shared" si="0"/>
        <v>-150.43</v>
      </c>
      <c r="H38" s="15">
        <f t="shared" si="1"/>
        <v>22629.184900000004</v>
      </c>
    </row>
    <row r="39" spans="1:8" x14ac:dyDescent="0.35">
      <c r="A39" t="s">
        <v>8219</v>
      </c>
      <c r="B39">
        <v>253</v>
      </c>
      <c r="D39" t="s">
        <v>8221</v>
      </c>
      <c r="E39">
        <v>8</v>
      </c>
      <c r="G39" s="6">
        <f t="shared" si="0"/>
        <v>58.569999999999993</v>
      </c>
      <c r="H39" s="15">
        <f t="shared" si="1"/>
        <v>3430.4448999999991</v>
      </c>
    </row>
    <row r="40" spans="1:8" x14ac:dyDescent="0.35">
      <c r="A40" t="s">
        <v>8219</v>
      </c>
      <c r="B40">
        <v>66</v>
      </c>
      <c r="D40" t="s">
        <v>8221</v>
      </c>
      <c r="E40">
        <v>6</v>
      </c>
      <c r="G40" s="6">
        <f t="shared" si="0"/>
        <v>-128.43</v>
      </c>
      <c r="H40" s="15">
        <f t="shared" si="1"/>
        <v>16494.264900000002</v>
      </c>
    </row>
    <row r="41" spans="1:8" x14ac:dyDescent="0.35">
      <c r="A41" t="s">
        <v>8219</v>
      </c>
      <c r="B41">
        <v>217</v>
      </c>
      <c r="D41" t="s">
        <v>8221</v>
      </c>
      <c r="E41">
        <v>0</v>
      </c>
      <c r="G41" s="6">
        <f t="shared" si="0"/>
        <v>22.569999999999993</v>
      </c>
      <c r="H41" s="15">
        <f t="shared" si="1"/>
        <v>509.40489999999971</v>
      </c>
    </row>
    <row r="42" spans="1:8" x14ac:dyDescent="0.35">
      <c r="A42" t="s">
        <v>8219</v>
      </c>
      <c r="B42">
        <v>16</v>
      </c>
      <c r="D42" t="s">
        <v>8221</v>
      </c>
      <c r="E42">
        <v>18</v>
      </c>
      <c r="G42" s="6">
        <f t="shared" si="0"/>
        <v>-178.43</v>
      </c>
      <c r="H42" s="15">
        <f t="shared" si="1"/>
        <v>31837.264900000002</v>
      </c>
    </row>
    <row r="43" spans="1:8" x14ac:dyDescent="0.35">
      <c r="A43" t="s">
        <v>8219</v>
      </c>
      <c r="B43">
        <v>19</v>
      </c>
      <c r="D43" t="s">
        <v>8221</v>
      </c>
      <c r="E43">
        <v>7</v>
      </c>
      <c r="G43" s="6">
        <f t="shared" si="0"/>
        <v>-175.43</v>
      </c>
      <c r="H43" s="15">
        <f t="shared" si="1"/>
        <v>30775.684900000004</v>
      </c>
    </row>
    <row r="44" spans="1:8" x14ac:dyDescent="0.35">
      <c r="A44" t="s">
        <v>8219</v>
      </c>
      <c r="B44">
        <v>169</v>
      </c>
      <c r="D44" t="s">
        <v>8221</v>
      </c>
      <c r="E44">
        <v>0</v>
      </c>
      <c r="G44" s="6">
        <f t="shared" si="0"/>
        <v>-25.430000000000007</v>
      </c>
      <c r="H44" s="15">
        <f t="shared" si="1"/>
        <v>646.68490000000031</v>
      </c>
    </row>
    <row r="45" spans="1:8" x14ac:dyDescent="0.35">
      <c r="A45" t="s">
        <v>8219</v>
      </c>
      <c r="B45">
        <v>263</v>
      </c>
      <c r="D45" t="s">
        <v>8221</v>
      </c>
      <c r="E45">
        <v>8</v>
      </c>
      <c r="G45" s="6">
        <f t="shared" si="0"/>
        <v>68.569999999999993</v>
      </c>
      <c r="H45" s="15">
        <f t="shared" si="1"/>
        <v>4701.8448999999991</v>
      </c>
    </row>
    <row r="46" spans="1:8" x14ac:dyDescent="0.35">
      <c r="A46" t="s">
        <v>8219</v>
      </c>
      <c r="B46">
        <v>15</v>
      </c>
      <c r="D46" t="s">
        <v>8221</v>
      </c>
      <c r="E46">
        <v>1293</v>
      </c>
      <c r="G46" s="6">
        <f t="shared" si="0"/>
        <v>-179.43</v>
      </c>
      <c r="H46" s="15">
        <f t="shared" si="1"/>
        <v>32195.124900000003</v>
      </c>
    </row>
    <row r="47" spans="1:8" x14ac:dyDescent="0.35">
      <c r="A47" t="s">
        <v>8219</v>
      </c>
      <c r="B47">
        <v>61</v>
      </c>
      <c r="D47" t="s">
        <v>8221</v>
      </c>
      <c r="E47">
        <v>17</v>
      </c>
      <c r="G47" s="6">
        <f t="shared" si="0"/>
        <v>-133.43</v>
      </c>
      <c r="H47" s="15">
        <f t="shared" si="1"/>
        <v>17803.564900000001</v>
      </c>
    </row>
    <row r="48" spans="1:8" x14ac:dyDescent="0.35">
      <c r="A48" t="s">
        <v>8219</v>
      </c>
      <c r="B48">
        <v>45</v>
      </c>
      <c r="D48" t="s">
        <v>8221</v>
      </c>
      <c r="E48">
        <v>0</v>
      </c>
      <c r="G48" s="6">
        <f t="shared" si="0"/>
        <v>-149.43</v>
      </c>
      <c r="H48" s="15">
        <f t="shared" si="1"/>
        <v>22329.324900000003</v>
      </c>
    </row>
    <row r="49" spans="1:8" x14ac:dyDescent="0.35">
      <c r="A49" t="s">
        <v>8219</v>
      </c>
      <c r="B49">
        <v>70</v>
      </c>
      <c r="D49" t="s">
        <v>8221</v>
      </c>
      <c r="E49">
        <v>13</v>
      </c>
      <c r="G49" s="6">
        <f t="shared" si="0"/>
        <v>-124.43</v>
      </c>
      <c r="H49" s="15">
        <f t="shared" si="1"/>
        <v>15482.824900000001</v>
      </c>
    </row>
    <row r="50" spans="1:8" x14ac:dyDescent="0.35">
      <c r="A50" t="s">
        <v>8219</v>
      </c>
      <c r="B50">
        <v>38</v>
      </c>
      <c r="D50" t="s">
        <v>8221</v>
      </c>
      <c r="E50">
        <v>0</v>
      </c>
      <c r="G50" s="6">
        <f t="shared" si="0"/>
        <v>-156.43</v>
      </c>
      <c r="H50" s="15">
        <f t="shared" si="1"/>
        <v>24470.344900000004</v>
      </c>
    </row>
    <row r="51" spans="1:8" x14ac:dyDescent="0.35">
      <c r="A51" t="s">
        <v>8219</v>
      </c>
      <c r="B51">
        <v>87</v>
      </c>
      <c r="D51" t="s">
        <v>8221</v>
      </c>
      <c r="E51">
        <v>0</v>
      </c>
      <c r="G51" s="6">
        <f t="shared" si="0"/>
        <v>-107.43</v>
      </c>
      <c r="H51" s="15">
        <f t="shared" si="1"/>
        <v>11541.204900000001</v>
      </c>
    </row>
    <row r="52" spans="1:8" x14ac:dyDescent="0.35">
      <c r="A52" t="s">
        <v>8219</v>
      </c>
      <c r="B52">
        <v>22</v>
      </c>
      <c r="D52" t="s">
        <v>8221</v>
      </c>
      <c r="E52">
        <v>33</v>
      </c>
      <c r="G52" s="6">
        <f t="shared" si="0"/>
        <v>-172.43</v>
      </c>
      <c r="H52" s="15">
        <f t="shared" si="1"/>
        <v>29732.104900000002</v>
      </c>
    </row>
    <row r="53" spans="1:8" x14ac:dyDescent="0.35">
      <c r="A53" t="s">
        <v>8219</v>
      </c>
      <c r="B53">
        <v>119</v>
      </c>
      <c r="D53" t="s">
        <v>8221</v>
      </c>
      <c r="E53">
        <v>12</v>
      </c>
      <c r="G53" s="6">
        <f t="shared" si="0"/>
        <v>-75.430000000000007</v>
      </c>
      <c r="H53" s="15">
        <f t="shared" si="1"/>
        <v>5689.6849000000011</v>
      </c>
    </row>
    <row r="54" spans="1:8" x14ac:dyDescent="0.35">
      <c r="A54" t="s">
        <v>8219</v>
      </c>
      <c r="B54">
        <v>52</v>
      </c>
      <c r="D54" t="s">
        <v>8221</v>
      </c>
      <c r="E54">
        <v>1</v>
      </c>
      <c r="G54" s="6">
        <f t="shared" si="0"/>
        <v>-142.43</v>
      </c>
      <c r="H54" s="15">
        <f t="shared" si="1"/>
        <v>20286.304900000003</v>
      </c>
    </row>
    <row r="55" spans="1:8" x14ac:dyDescent="0.35">
      <c r="A55" t="s">
        <v>8219</v>
      </c>
      <c r="B55">
        <v>117</v>
      </c>
      <c r="D55" t="s">
        <v>8221</v>
      </c>
      <c r="E55">
        <v>1</v>
      </c>
      <c r="G55" s="6">
        <f t="shared" si="0"/>
        <v>-77.430000000000007</v>
      </c>
      <c r="H55" s="15">
        <f t="shared" si="1"/>
        <v>5995.4049000000014</v>
      </c>
    </row>
    <row r="56" spans="1:8" x14ac:dyDescent="0.35">
      <c r="A56" t="s">
        <v>8219</v>
      </c>
      <c r="B56">
        <v>52</v>
      </c>
      <c r="D56" t="s">
        <v>8221</v>
      </c>
      <c r="E56">
        <v>1</v>
      </c>
      <c r="G56" s="6">
        <f t="shared" si="0"/>
        <v>-142.43</v>
      </c>
      <c r="H56" s="15">
        <f t="shared" si="1"/>
        <v>20286.304900000003</v>
      </c>
    </row>
    <row r="57" spans="1:8" x14ac:dyDescent="0.35">
      <c r="A57" t="s">
        <v>8219</v>
      </c>
      <c r="B57">
        <v>86</v>
      </c>
      <c r="D57" t="s">
        <v>8221</v>
      </c>
      <c r="E57">
        <v>1</v>
      </c>
      <c r="G57" s="6">
        <f t="shared" si="0"/>
        <v>-108.43</v>
      </c>
      <c r="H57" s="15">
        <f t="shared" si="1"/>
        <v>11757.064900000001</v>
      </c>
    </row>
    <row r="58" spans="1:8" x14ac:dyDescent="0.35">
      <c r="A58" t="s">
        <v>8219</v>
      </c>
      <c r="B58">
        <v>174</v>
      </c>
      <c r="D58" t="s">
        <v>8221</v>
      </c>
      <c r="E58">
        <v>84</v>
      </c>
      <c r="G58" s="6">
        <f t="shared" si="0"/>
        <v>-20.430000000000007</v>
      </c>
      <c r="H58" s="15">
        <f t="shared" si="1"/>
        <v>417.3849000000003</v>
      </c>
    </row>
    <row r="59" spans="1:8" x14ac:dyDescent="0.35">
      <c r="A59" t="s">
        <v>8219</v>
      </c>
      <c r="B59">
        <v>69</v>
      </c>
      <c r="D59" t="s">
        <v>8221</v>
      </c>
      <c r="E59">
        <v>38</v>
      </c>
      <c r="G59" s="6">
        <f t="shared" si="0"/>
        <v>-125.43</v>
      </c>
      <c r="H59" s="15">
        <f t="shared" si="1"/>
        <v>15732.684900000002</v>
      </c>
    </row>
    <row r="60" spans="1:8" x14ac:dyDescent="0.35">
      <c r="A60" t="s">
        <v>8219</v>
      </c>
      <c r="B60">
        <v>75</v>
      </c>
      <c r="D60" t="s">
        <v>8221</v>
      </c>
      <c r="E60">
        <v>1</v>
      </c>
      <c r="G60" s="6">
        <f t="shared" si="0"/>
        <v>-119.43</v>
      </c>
      <c r="H60" s="15">
        <f t="shared" si="1"/>
        <v>14263.524900000002</v>
      </c>
    </row>
    <row r="61" spans="1:8" x14ac:dyDescent="0.35">
      <c r="A61" t="s">
        <v>8219</v>
      </c>
      <c r="B61">
        <v>33</v>
      </c>
      <c r="D61" t="s">
        <v>8221</v>
      </c>
      <c r="E61">
        <v>76</v>
      </c>
      <c r="G61" s="6">
        <f t="shared" si="0"/>
        <v>-161.43</v>
      </c>
      <c r="H61" s="15">
        <f t="shared" si="1"/>
        <v>26059.644900000003</v>
      </c>
    </row>
    <row r="62" spans="1:8" x14ac:dyDescent="0.35">
      <c r="A62" t="s">
        <v>8219</v>
      </c>
      <c r="B62">
        <v>108</v>
      </c>
      <c r="D62" t="s">
        <v>8221</v>
      </c>
      <c r="E62">
        <v>3</v>
      </c>
      <c r="G62" s="6">
        <f t="shared" si="0"/>
        <v>-86.43</v>
      </c>
      <c r="H62" s="15">
        <f t="shared" si="1"/>
        <v>7470.1449000000011</v>
      </c>
    </row>
    <row r="63" spans="1:8" x14ac:dyDescent="0.35">
      <c r="A63" t="s">
        <v>8219</v>
      </c>
      <c r="B63">
        <v>23</v>
      </c>
      <c r="D63" t="s">
        <v>8221</v>
      </c>
      <c r="E63">
        <v>0</v>
      </c>
      <c r="G63" s="6">
        <f t="shared" si="0"/>
        <v>-171.43</v>
      </c>
      <c r="H63" s="15">
        <f t="shared" si="1"/>
        <v>29388.244900000002</v>
      </c>
    </row>
    <row r="64" spans="1:8" x14ac:dyDescent="0.35">
      <c r="A64" t="s">
        <v>8219</v>
      </c>
      <c r="B64">
        <v>48</v>
      </c>
      <c r="D64" t="s">
        <v>8221</v>
      </c>
      <c r="E64">
        <v>2</v>
      </c>
      <c r="G64" s="6">
        <f t="shared" si="0"/>
        <v>-146.43</v>
      </c>
      <c r="H64" s="15">
        <f t="shared" si="1"/>
        <v>21441.744900000002</v>
      </c>
    </row>
    <row r="65" spans="1:8" x14ac:dyDescent="0.35">
      <c r="A65" t="s">
        <v>8219</v>
      </c>
      <c r="B65">
        <v>64</v>
      </c>
      <c r="D65" t="s">
        <v>8221</v>
      </c>
      <c r="E65">
        <v>0</v>
      </c>
      <c r="G65" s="6">
        <f t="shared" si="0"/>
        <v>-130.43</v>
      </c>
      <c r="H65" s="15">
        <f t="shared" si="1"/>
        <v>17011.984900000003</v>
      </c>
    </row>
    <row r="66" spans="1:8" x14ac:dyDescent="0.35">
      <c r="A66" t="s">
        <v>8219</v>
      </c>
      <c r="B66">
        <v>24</v>
      </c>
      <c r="D66" t="s">
        <v>8221</v>
      </c>
      <c r="E66">
        <v>0</v>
      </c>
      <c r="G66" s="6">
        <f t="shared" si="0"/>
        <v>-170.43</v>
      </c>
      <c r="H66" s="15">
        <f t="shared" si="1"/>
        <v>29046.384900000001</v>
      </c>
    </row>
    <row r="67" spans="1:8" x14ac:dyDescent="0.35">
      <c r="A67" t="s">
        <v>8219</v>
      </c>
      <c r="B67">
        <v>57</v>
      </c>
      <c r="D67" t="s">
        <v>8221</v>
      </c>
      <c r="E67">
        <v>0</v>
      </c>
      <c r="G67" s="6">
        <f t="shared" ref="G67:G130" si="2">B67-194.43</f>
        <v>-137.43</v>
      </c>
      <c r="H67" s="15">
        <f t="shared" ref="H67:H130" si="3">G67^2</f>
        <v>18887.004900000004</v>
      </c>
    </row>
    <row r="68" spans="1:8" x14ac:dyDescent="0.35">
      <c r="A68" t="s">
        <v>8219</v>
      </c>
      <c r="B68">
        <v>26</v>
      </c>
      <c r="D68" t="s">
        <v>8221</v>
      </c>
      <c r="E68">
        <v>2</v>
      </c>
      <c r="G68" s="6">
        <f t="shared" si="2"/>
        <v>-168.43</v>
      </c>
      <c r="H68" s="15">
        <f t="shared" si="3"/>
        <v>28368.664900000003</v>
      </c>
    </row>
    <row r="69" spans="1:8" x14ac:dyDescent="0.35">
      <c r="A69" t="s">
        <v>8219</v>
      </c>
      <c r="B69">
        <v>20</v>
      </c>
      <c r="D69" t="s">
        <v>8221</v>
      </c>
      <c r="E69">
        <v>0</v>
      </c>
      <c r="G69" s="6">
        <f t="shared" si="2"/>
        <v>-174.43</v>
      </c>
      <c r="H69" s="15">
        <f t="shared" si="3"/>
        <v>30425.824900000003</v>
      </c>
    </row>
    <row r="70" spans="1:8" x14ac:dyDescent="0.35">
      <c r="A70" t="s">
        <v>8219</v>
      </c>
      <c r="B70">
        <v>36</v>
      </c>
      <c r="D70" t="s">
        <v>8221</v>
      </c>
      <c r="E70">
        <v>0</v>
      </c>
      <c r="G70" s="6">
        <f t="shared" si="2"/>
        <v>-158.43</v>
      </c>
      <c r="H70" s="15">
        <f t="shared" si="3"/>
        <v>25100.064900000001</v>
      </c>
    </row>
    <row r="71" spans="1:8" x14ac:dyDescent="0.35">
      <c r="A71" t="s">
        <v>8219</v>
      </c>
      <c r="B71">
        <v>178</v>
      </c>
      <c r="D71" t="s">
        <v>8221</v>
      </c>
      <c r="E71">
        <v>0</v>
      </c>
      <c r="G71" s="6">
        <f t="shared" si="2"/>
        <v>-16.430000000000007</v>
      </c>
      <c r="H71" s="15">
        <f t="shared" si="3"/>
        <v>269.94490000000025</v>
      </c>
    </row>
    <row r="72" spans="1:8" x14ac:dyDescent="0.35">
      <c r="A72" t="s">
        <v>8219</v>
      </c>
      <c r="B72">
        <v>17</v>
      </c>
      <c r="D72" t="s">
        <v>8221</v>
      </c>
      <c r="E72">
        <v>2</v>
      </c>
      <c r="G72" s="6">
        <f t="shared" si="2"/>
        <v>-177.43</v>
      </c>
      <c r="H72" s="15">
        <f t="shared" si="3"/>
        <v>31481.404900000001</v>
      </c>
    </row>
    <row r="73" spans="1:8" x14ac:dyDescent="0.35">
      <c r="A73" t="s">
        <v>8219</v>
      </c>
      <c r="B73">
        <v>32</v>
      </c>
      <c r="D73" t="s">
        <v>8221</v>
      </c>
      <c r="E73">
        <v>0</v>
      </c>
      <c r="G73" s="6">
        <f t="shared" si="2"/>
        <v>-162.43</v>
      </c>
      <c r="H73" s="15">
        <f t="shared" si="3"/>
        <v>26383.504900000004</v>
      </c>
    </row>
    <row r="74" spans="1:8" x14ac:dyDescent="0.35">
      <c r="A74" t="s">
        <v>8219</v>
      </c>
      <c r="B74">
        <v>41</v>
      </c>
      <c r="D74" t="s">
        <v>8221</v>
      </c>
      <c r="E74">
        <v>7</v>
      </c>
      <c r="G74" s="6">
        <f t="shared" si="2"/>
        <v>-153.43</v>
      </c>
      <c r="H74" s="15">
        <f t="shared" si="3"/>
        <v>23540.764900000002</v>
      </c>
    </row>
    <row r="75" spans="1:8" x14ac:dyDescent="0.35">
      <c r="A75" t="s">
        <v>8219</v>
      </c>
      <c r="B75">
        <v>18</v>
      </c>
      <c r="D75" t="s">
        <v>8221</v>
      </c>
      <c r="E75">
        <v>0</v>
      </c>
      <c r="G75" s="6">
        <f t="shared" si="2"/>
        <v>-176.43</v>
      </c>
      <c r="H75" s="15">
        <f t="shared" si="3"/>
        <v>31127.544900000001</v>
      </c>
    </row>
    <row r="76" spans="1:8" x14ac:dyDescent="0.35">
      <c r="A76" t="s">
        <v>8219</v>
      </c>
      <c r="B76">
        <v>29</v>
      </c>
      <c r="D76" t="s">
        <v>8221</v>
      </c>
      <c r="E76">
        <v>5</v>
      </c>
      <c r="G76" s="6">
        <f t="shared" si="2"/>
        <v>-165.43</v>
      </c>
      <c r="H76" s="15">
        <f t="shared" si="3"/>
        <v>27367.084900000002</v>
      </c>
    </row>
    <row r="77" spans="1:8" x14ac:dyDescent="0.35">
      <c r="A77" t="s">
        <v>8219</v>
      </c>
      <c r="B77">
        <v>47</v>
      </c>
      <c r="D77" t="s">
        <v>8221</v>
      </c>
      <c r="E77">
        <v>0</v>
      </c>
      <c r="G77" s="6">
        <f t="shared" si="2"/>
        <v>-147.43</v>
      </c>
      <c r="H77" s="15">
        <f t="shared" si="3"/>
        <v>21735.604900000002</v>
      </c>
    </row>
    <row r="78" spans="1:8" x14ac:dyDescent="0.35">
      <c r="A78" t="s">
        <v>8219</v>
      </c>
      <c r="B78">
        <v>15</v>
      </c>
      <c r="D78" t="s">
        <v>8221</v>
      </c>
      <c r="E78">
        <v>0</v>
      </c>
      <c r="G78" s="6">
        <f t="shared" si="2"/>
        <v>-179.43</v>
      </c>
      <c r="H78" s="15">
        <f t="shared" si="3"/>
        <v>32195.124900000003</v>
      </c>
    </row>
    <row r="79" spans="1:8" x14ac:dyDescent="0.35">
      <c r="A79" t="s">
        <v>8219</v>
      </c>
      <c r="B79">
        <v>26</v>
      </c>
      <c r="D79" t="s">
        <v>8221</v>
      </c>
      <c r="E79">
        <v>1</v>
      </c>
      <c r="G79" s="6">
        <f t="shared" si="2"/>
        <v>-168.43</v>
      </c>
      <c r="H79" s="15">
        <f t="shared" si="3"/>
        <v>28368.664900000003</v>
      </c>
    </row>
    <row r="80" spans="1:8" x14ac:dyDescent="0.35">
      <c r="A80" t="s">
        <v>8219</v>
      </c>
      <c r="B80">
        <v>35</v>
      </c>
      <c r="D80" t="s">
        <v>8221</v>
      </c>
      <c r="E80">
        <v>0</v>
      </c>
      <c r="G80" s="6">
        <f t="shared" si="2"/>
        <v>-159.43</v>
      </c>
      <c r="H80" s="15">
        <f t="shared" si="3"/>
        <v>25417.924900000002</v>
      </c>
    </row>
    <row r="81" spans="1:8" x14ac:dyDescent="0.35">
      <c r="A81" t="s">
        <v>8219</v>
      </c>
      <c r="B81">
        <v>41</v>
      </c>
      <c r="D81" t="s">
        <v>8221</v>
      </c>
      <c r="E81">
        <v>5</v>
      </c>
      <c r="G81" s="6">
        <f t="shared" si="2"/>
        <v>-153.43</v>
      </c>
      <c r="H81" s="15">
        <f t="shared" si="3"/>
        <v>23540.764900000002</v>
      </c>
    </row>
    <row r="82" spans="1:8" x14ac:dyDescent="0.35">
      <c r="A82" t="s">
        <v>8219</v>
      </c>
      <c r="B82">
        <v>47</v>
      </c>
      <c r="D82" t="s">
        <v>8221</v>
      </c>
      <c r="E82">
        <v>3</v>
      </c>
      <c r="G82" s="6">
        <f t="shared" si="2"/>
        <v>-147.43</v>
      </c>
      <c r="H82" s="15">
        <f t="shared" si="3"/>
        <v>21735.604900000002</v>
      </c>
    </row>
    <row r="83" spans="1:8" x14ac:dyDescent="0.35">
      <c r="A83" t="s">
        <v>8219</v>
      </c>
      <c r="B83">
        <v>28</v>
      </c>
      <c r="D83" t="s">
        <v>8221</v>
      </c>
      <c r="E83">
        <v>6</v>
      </c>
      <c r="G83" s="6">
        <f t="shared" si="2"/>
        <v>-166.43</v>
      </c>
      <c r="H83" s="15">
        <f t="shared" si="3"/>
        <v>27698.944900000002</v>
      </c>
    </row>
    <row r="84" spans="1:8" x14ac:dyDescent="0.35">
      <c r="A84" t="s">
        <v>8219</v>
      </c>
      <c r="B84">
        <v>100</v>
      </c>
      <c r="D84" t="s">
        <v>8221</v>
      </c>
      <c r="E84">
        <v>12</v>
      </c>
      <c r="G84" s="6">
        <f t="shared" si="2"/>
        <v>-94.43</v>
      </c>
      <c r="H84" s="15">
        <f t="shared" si="3"/>
        <v>8917.0249000000022</v>
      </c>
    </row>
    <row r="85" spans="1:8" x14ac:dyDescent="0.35">
      <c r="A85" t="s">
        <v>8219</v>
      </c>
      <c r="B85">
        <v>13</v>
      </c>
      <c r="D85" t="s">
        <v>8221</v>
      </c>
      <c r="E85">
        <v>13</v>
      </c>
      <c r="G85" s="6">
        <f t="shared" si="2"/>
        <v>-181.43</v>
      </c>
      <c r="H85" s="15">
        <f t="shared" si="3"/>
        <v>32916.844900000004</v>
      </c>
    </row>
    <row r="86" spans="1:8" x14ac:dyDescent="0.35">
      <c r="A86" t="s">
        <v>8219</v>
      </c>
      <c r="B86">
        <v>7</v>
      </c>
      <c r="D86" t="s">
        <v>8221</v>
      </c>
      <c r="E86">
        <v>5</v>
      </c>
      <c r="G86" s="6">
        <f t="shared" si="2"/>
        <v>-187.43</v>
      </c>
      <c r="H86" s="15">
        <f t="shared" si="3"/>
        <v>35130.0049</v>
      </c>
    </row>
    <row r="87" spans="1:8" x14ac:dyDescent="0.35">
      <c r="A87" t="s">
        <v>8219</v>
      </c>
      <c r="B87">
        <v>21</v>
      </c>
      <c r="D87" t="s">
        <v>8221</v>
      </c>
      <c r="E87">
        <v>2</v>
      </c>
      <c r="G87" s="6">
        <f t="shared" si="2"/>
        <v>-173.43</v>
      </c>
      <c r="H87" s="15">
        <f t="shared" si="3"/>
        <v>30077.964900000003</v>
      </c>
    </row>
    <row r="88" spans="1:8" x14ac:dyDescent="0.35">
      <c r="A88" t="s">
        <v>8219</v>
      </c>
      <c r="B88">
        <v>17</v>
      </c>
      <c r="D88" t="s">
        <v>8221</v>
      </c>
      <c r="E88">
        <v>8</v>
      </c>
      <c r="G88" s="6">
        <f t="shared" si="2"/>
        <v>-177.43</v>
      </c>
      <c r="H88" s="15">
        <f t="shared" si="3"/>
        <v>31481.404900000001</v>
      </c>
    </row>
    <row r="89" spans="1:8" x14ac:dyDescent="0.35">
      <c r="A89" t="s">
        <v>8219</v>
      </c>
      <c r="B89">
        <v>25</v>
      </c>
      <c r="D89" t="s">
        <v>8221</v>
      </c>
      <c r="E89">
        <v>0</v>
      </c>
      <c r="G89" s="6">
        <f t="shared" si="2"/>
        <v>-169.43</v>
      </c>
      <c r="H89" s="15">
        <f t="shared" si="3"/>
        <v>28706.524900000004</v>
      </c>
    </row>
    <row r="90" spans="1:8" x14ac:dyDescent="0.35">
      <c r="A90" t="s">
        <v>8219</v>
      </c>
      <c r="B90">
        <v>60</v>
      </c>
      <c r="D90" t="s">
        <v>8221</v>
      </c>
      <c r="E90">
        <v>13</v>
      </c>
      <c r="G90" s="6">
        <f t="shared" si="2"/>
        <v>-134.43</v>
      </c>
      <c r="H90" s="15">
        <f t="shared" si="3"/>
        <v>18071.424900000002</v>
      </c>
    </row>
    <row r="91" spans="1:8" x14ac:dyDescent="0.35">
      <c r="A91" t="s">
        <v>8219</v>
      </c>
      <c r="B91">
        <v>56</v>
      </c>
      <c r="D91" t="s">
        <v>8221</v>
      </c>
      <c r="E91">
        <v>0</v>
      </c>
      <c r="G91" s="6">
        <f t="shared" si="2"/>
        <v>-138.43</v>
      </c>
      <c r="H91" s="15">
        <f t="shared" si="3"/>
        <v>19162.8649</v>
      </c>
    </row>
    <row r="92" spans="1:8" x14ac:dyDescent="0.35">
      <c r="A92" t="s">
        <v>8219</v>
      </c>
      <c r="B92">
        <v>16</v>
      </c>
      <c r="D92" t="s">
        <v>8221</v>
      </c>
      <c r="E92">
        <v>5</v>
      </c>
      <c r="G92" s="6">
        <f t="shared" si="2"/>
        <v>-178.43</v>
      </c>
      <c r="H92" s="15">
        <f t="shared" si="3"/>
        <v>31837.264900000002</v>
      </c>
    </row>
    <row r="93" spans="1:8" x14ac:dyDescent="0.35">
      <c r="A93" t="s">
        <v>8219</v>
      </c>
      <c r="B93">
        <v>46</v>
      </c>
      <c r="D93" t="s">
        <v>8221</v>
      </c>
      <c r="E93">
        <v>8</v>
      </c>
      <c r="G93" s="6">
        <f t="shared" si="2"/>
        <v>-148.43</v>
      </c>
      <c r="H93" s="15">
        <f t="shared" si="3"/>
        <v>22031.464900000003</v>
      </c>
    </row>
    <row r="94" spans="1:8" x14ac:dyDescent="0.35">
      <c r="A94" t="s">
        <v>8219</v>
      </c>
      <c r="B94">
        <v>43</v>
      </c>
      <c r="D94" t="s">
        <v>8221</v>
      </c>
      <c r="E94">
        <v>8</v>
      </c>
      <c r="G94" s="6">
        <f t="shared" si="2"/>
        <v>-151.43</v>
      </c>
      <c r="H94" s="15">
        <f t="shared" si="3"/>
        <v>22931.044900000001</v>
      </c>
    </row>
    <row r="95" spans="1:8" x14ac:dyDescent="0.35">
      <c r="A95" t="s">
        <v>8219</v>
      </c>
      <c r="B95">
        <v>15</v>
      </c>
      <c r="D95" t="s">
        <v>8221</v>
      </c>
      <c r="E95">
        <v>0</v>
      </c>
      <c r="G95" s="6">
        <f t="shared" si="2"/>
        <v>-179.43</v>
      </c>
      <c r="H95" s="15">
        <f t="shared" si="3"/>
        <v>32195.124900000003</v>
      </c>
    </row>
    <row r="96" spans="1:8" x14ac:dyDescent="0.35">
      <c r="A96" t="s">
        <v>8219</v>
      </c>
      <c r="B96">
        <v>12</v>
      </c>
      <c r="D96" t="s">
        <v>8221</v>
      </c>
      <c r="E96">
        <v>2</v>
      </c>
      <c r="G96" s="6">
        <f t="shared" si="2"/>
        <v>-182.43</v>
      </c>
      <c r="H96" s="15">
        <f t="shared" si="3"/>
        <v>33280.704900000004</v>
      </c>
    </row>
    <row r="97" spans="1:8" x14ac:dyDescent="0.35">
      <c r="A97" t="s">
        <v>8219</v>
      </c>
      <c r="B97">
        <v>21</v>
      </c>
      <c r="D97" t="s">
        <v>8221</v>
      </c>
      <c r="E97">
        <v>3</v>
      </c>
      <c r="G97" s="6">
        <f t="shared" si="2"/>
        <v>-173.43</v>
      </c>
      <c r="H97" s="15">
        <f t="shared" si="3"/>
        <v>30077.964900000003</v>
      </c>
    </row>
    <row r="98" spans="1:8" x14ac:dyDescent="0.35">
      <c r="A98" t="s">
        <v>8219</v>
      </c>
      <c r="B98">
        <v>34</v>
      </c>
      <c r="D98" t="s">
        <v>8221</v>
      </c>
      <c r="E98">
        <v>0</v>
      </c>
      <c r="G98" s="6">
        <f t="shared" si="2"/>
        <v>-160.43</v>
      </c>
      <c r="H98" s="15">
        <f t="shared" si="3"/>
        <v>25737.784900000002</v>
      </c>
    </row>
    <row r="99" spans="1:8" x14ac:dyDescent="0.35">
      <c r="A99" t="s">
        <v>8219</v>
      </c>
      <c r="B99">
        <v>8</v>
      </c>
      <c r="D99" t="s">
        <v>8221</v>
      </c>
      <c r="E99">
        <v>0</v>
      </c>
      <c r="G99" s="6">
        <f t="shared" si="2"/>
        <v>-186.43</v>
      </c>
      <c r="H99" s="15">
        <f t="shared" si="3"/>
        <v>34756.144899999999</v>
      </c>
    </row>
    <row r="100" spans="1:8" x14ac:dyDescent="0.35">
      <c r="A100" t="s">
        <v>8219</v>
      </c>
      <c r="B100">
        <v>60</v>
      </c>
      <c r="D100" t="s">
        <v>8221</v>
      </c>
      <c r="E100">
        <v>11</v>
      </c>
      <c r="G100" s="6">
        <f t="shared" si="2"/>
        <v>-134.43</v>
      </c>
      <c r="H100" s="15">
        <f t="shared" si="3"/>
        <v>18071.424900000002</v>
      </c>
    </row>
    <row r="101" spans="1:8" x14ac:dyDescent="0.35">
      <c r="A101" t="s">
        <v>8219</v>
      </c>
      <c r="B101">
        <v>39</v>
      </c>
      <c r="D101" t="s">
        <v>8221</v>
      </c>
      <c r="E101">
        <v>0</v>
      </c>
      <c r="G101" s="6">
        <f t="shared" si="2"/>
        <v>-155.43</v>
      </c>
      <c r="H101" s="15">
        <f t="shared" si="3"/>
        <v>24158.484900000003</v>
      </c>
    </row>
    <row r="102" spans="1:8" x14ac:dyDescent="0.35">
      <c r="A102" t="s">
        <v>8219</v>
      </c>
      <c r="B102">
        <v>26</v>
      </c>
      <c r="D102" t="s">
        <v>8221</v>
      </c>
      <c r="E102">
        <v>1</v>
      </c>
      <c r="G102" s="6">
        <f t="shared" si="2"/>
        <v>-168.43</v>
      </c>
      <c r="H102" s="15">
        <f t="shared" si="3"/>
        <v>28368.664900000003</v>
      </c>
    </row>
    <row r="103" spans="1:8" x14ac:dyDescent="0.35">
      <c r="A103" t="s">
        <v>8219</v>
      </c>
      <c r="B103">
        <v>35</v>
      </c>
      <c r="D103" t="s">
        <v>8221</v>
      </c>
      <c r="E103">
        <v>0</v>
      </c>
      <c r="G103" s="6">
        <f t="shared" si="2"/>
        <v>-159.43</v>
      </c>
      <c r="H103" s="15">
        <f t="shared" si="3"/>
        <v>25417.924900000002</v>
      </c>
    </row>
    <row r="104" spans="1:8" x14ac:dyDescent="0.35">
      <c r="A104" t="s">
        <v>8219</v>
      </c>
      <c r="B104">
        <v>65</v>
      </c>
      <c r="D104" t="s">
        <v>8221</v>
      </c>
      <c r="E104">
        <v>17</v>
      </c>
      <c r="G104" s="6">
        <f t="shared" si="2"/>
        <v>-129.43</v>
      </c>
      <c r="H104" s="15">
        <f t="shared" si="3"/>
        <v>16752.124900000003</v>
      </c>
    </row>
    <row r="105" spans="1:8" x14ac:dyDescent="0.35">
      <c r="A105" t="s">
        <v>8219</v>
      </c>
      <c r="B105">
        <v>49</v>
      </c>
      <c r="D105" t="s">
        <v>8221</v>
      </c>
      <c r="E105">
        <v>2</v>
      </c>
      <c r="G105" s="6">
        <f t="shared" si="2"/>
        <v>-145.43</v>
      </c>
      <c r="H105" s="15">
        <f t="shared" si="3"/>
        <v>21149.884900000001</v>
      </c>
    </row>
    <row r="106" spans="1:8" x14ac:dyDescent="0.35">
      <c r="A106" t="s">
        <v>8219</v>
      </c>
      <c r="B106">
        <v>10</v>
      </c>
      <c r="D106" t="s">
        <v>8221</v>
      </c>
      <c r="E106">
        <v>1</v>
      </c>
      <c r="G106" s="6">
        <f t="shared" si="2"/>
        <v>-184.43</v>
      </c>
      <c r="H106" s="15">
        <f t="shared" si="3"/>
        <v>34014.424900000005</v>
      </c>
    </row>
    <row r="107" spans="1:8" x14ac:dyDescent="0.35">
      <c r="A107" t="s">
        <v>8219</v>
      </c>
      <c r="B107">
        <v>60</v>
      </c>
      <c r="D107" t="s">
        <v>8221</v>
      </c>
      <c r="E107">
        <v>2</v>
      </c>
      <c r="G107" s="6">
        <f t="shared" si="2"/>
        <v>-134.43</v>
      </c>
      <c r="H107" s="15">
        <f t="shared" si="3"/>
        <v>18071.424900000002</v>
      </c>
    </row>
    <row r="108" spans="1:8" x14ac:dyDescent="0.35">
      <c r="A108" t="s">
        <v>8219</v>
      </c>
      <c r="B108">
        <v>27</v>
      </c>
      <c r="D108" t="s">
        <v>8221</v>
      </c>
      <c r="E108">
        <v>16</v>
      </c>
      <c r="G108" s="6">
        <f t="shared" si="2"/>
        <v>-167.43</v>
      </c>
      <c r="H108" s="15">
        <f t="shared" si="3"/>
        <v>28032.804900000003</v>
      </c>
    </row>
    <row r="109" spans="1:8" x14ac:dyDescent="0.35">
      <c r="A109" t="s">
        <v>8219</v>
      </c>
      <c r="B109">
        <v>69</v>
      </c>
      <c r="D109" t="s">
        <v>8221</v>
      </c>
      <c r="E109">
        <v>1</v>
      </c>
      <c r="G109" s="6">
        <f t="shared" si="2"/>
        <v>-125.43</v>
      </c>
      <c r="H109" s="15">
        <f t="shared" si="3"/>
        <v>15732.684900000002</v>
      </c>
    </row>
    <row r="110" spans="1:8" x14ac:dyDescent="0.35">
      <c r="A110" t="s">
        <v>8219</v>
      </c>
      <c r="B110">
        <v>47</v>
      </c>
      <c r="D110" t="s">
        <v>8221</v>
      </c>
      <c r="E110">
        <v>4</v>
      </c>
      <c r="G110" s="6">
        <f t="shared" si="2"/>
        <v>-147.43</v>
      </c>
      <c r="H110" s="15">
        <f t="shared" si="3"/>
        <v>21735.604900000002</v>
      </c>
    </row>
    <row r="111" spans="1:8" x14ac:dyDescent="0.35">
      <c r="A111" t="s">
        <v>8219</v>
      </c>
      <c r="B111">
        <v>47</v>
      </c>
      <c r="D111" t="s">
        <v>8221</v>
      </c>
      <c r="E111">
        <v>5</v>
      </c>
      <c r="G111" s="6">
        <f t="shared" si="2"/>
        <v>-147.43</v>
      </c>
      <c r="H111" s="15">
        <f t="shared" si="3"/>
        <v>21735.604900000002</v>
      </c>
    </row>
    <row r="112" spans="1:8" x14ac:dyDescent="0.35">
      <c r="A112" t="s">
        <v>8219</v>
      </c>
      <c r="B112">
        <v>26</v>
      </c>
      <c r="D112" t="s">
        <v>8221</v>
      </c>
      <c r="E112">
        <v>7</v>
      </c>
      <c r="G112" s="6">
        <f t="shared" si="2"/>
        <v>-168.43</v>
      </c>
      <c r="H112" s="15">
        <f t="shared" si="3"/>
        <v>28368.664900000003</v>
      </c>
    </row>
    <row r="113" spans="1:8" x14ac:dyDescent="0.35">
      <c r="A113" t="s">
        <v>8219</v>
      </c>
      <c r="B113">
        <v>53</v>
      </c>
      <c r="D113" t="s">
        <v>8221</v>
      </c>
      <c r="E113">
        <v>0</v>
      </c>
      <c r="G113" s="6">
        <f t="shared" si="2"/>
        <v>-141.43</v>
      </c>
      <c r="H113" s="15">
        <f t="shared" si="3"/>
        <v>20002.444900000002</v>
      </c>
    </row>
    <row r="114" spans="1:8" x14ac:dyDescent="0.35">
      <c r="A114" t="s">
        <v>8219</v>
      </c>
      <c r="B114">
        <v>81</v>
      </c>
      <c r="D114" t="s">
        <v>8221</v>
      </c>
      <c r="E114">
        <v>12</v>
      </c>
      <c r="G114" s="6">
        <f t="shared" si="2"/>
        <v>-113.43</v>
      </c>
      <c r="H114" s="15">
        <f t="shared" si="3"/>
        <v>12866.364900000002</v>
      </c>
    </row>
    <row r="115" spans="1:8" x14ac:dyDescent="0.35">
      <c r="A115" t="s">
        <v>8219</v>
      </c>
      <c r="B115">
        <v>78</v>
      </c>
      <c r="D115" t="s">
        <v>8221</v>
      </c>
      <c r="E115">
        <v>2</v>
      </c>
      <c r="G115" s="6">
        <f t="shared" si="2"/>
        <v>-116.43</v>
      </c>
      <c r="H115" s="15">
        <f t="shared" si="3"/>
        <v>13555.944900000002</v>
      </c>
    </row>
    <row r="116" spans="1:8" x14ac:dyDescent="0.35">
      <c r="A116" t="s">
        <v>8219</v>
      </c>
      <c r="B116">
        <v>35</v>
      </c>
      <c r="D116" t="s">
        <v>8221</v>
      </c>
      <c r="E116">
        <v>5</v>
      </c>
      <c r="G116" s="6">
        <f t="shared" si="2"/>
        <v>-159.43</v>
      </c>
      <c r="H116" s="15">
        <f t="shared" si="3"/>
        <v>25417.924900000002</v>
      </c>
    </row>
    <row r="117" spans="1:8" x14ac:dyDescent="0.35">
      <c r="A117" t="s">
        <v>8219</v>
      </c>
      <c r="B117">
        <v>22</v>
      </c>
      <c r="D117" t="s">
        <v>8221</v>
      </c>
      <c r="E117">
        <v>2</v>
      </c>
      <c r="G117" s="6">
        <f t="shared" si="2"/>
        <v>-172.43</v>
      </c>
      <c r="H117" s="15">
        <f t="shared" si="3"/>
        <v>29732.104900000002</v>
      </c>
    </row>
    <row r="118" spans="1:8" x14ac:dyDescent="0.35">
      <c r="A118" t="s">
        <v>8219</v>
      </c>
      <c r="B118">
        <v>57</v>
      </c>
      <c r="D118" t="s">
        <v>8221</v>
      </c>
      <c r="E118">
        <v>3</v>
      </c>
      <c r="G118" s="6">
        <f t="shared" si="2"/>
        <v>-137.43</v>
      </c>
      <c r="H118" s="15">
        <f t="shared" si="3"/>
        <v>18887.004900000004</v>
      </c>
    </row>
    <row r="119" spans="1:8" x14ac:dyDescent="0.35">
      <c r="A119" t="s">
        <v>8219</v>
      </c>
      <c r="B119">
        <v>27</v>
      </c>
      <c r="D119" t="s">
        <v>8221</v>
      </c>
      <c r="E119">
        <v>0</v>
      </c>
      <c r="G119" s="6">
        <f t="shared" si="2"/>
        <v>-167.43</v>
      </c>
      <c r="H119" s="15">
        <f t="shared" si="3"/>
        <v>28032.804900000003</v>
      </c>
    </row>
    <row r="120" spans="1:8" x14ac:dyDescent="0.35">
      <c r="A120" t="s">
        <v>8219</v>
      </c>
      <c r="B120">
        <v>39</v>
      </c>
      <c r="D120" t="s">
        <v>8221</v>
      </c>
      <c r="E120">
        <v>49</v>
      </c>
      <c r="G120" s="6">
        <f t="shared" si="2"/>
        <v>-155.43</v>
      </c>
      <c r="H120" s="15">
        <f t="shared" si="3"/>
        <v>24158.484900000003</v>
      </c>
    </row>
    <row r="121" spans="1:8" x14ac:dyDescent="0.35">
      <c r="A121" t="s">
        <v>8219</v>
      </c>
      <c r="B121">
        <v>37</v>
      </c>
      <c r="D121" t="s">
        <v>8221</v>
      </c>
      <c r="E121">
        <v>1</v>
      </c>
      <c r="G121" s="6">
        <f t="shared" si="2"/>
        <v>-157.43</v>
      </c>
      <c r="H121" s="15">
        <f t="shared" si="3"/>
        <v>24784.204900000001</v>
      </c>
    </row>
    <row r="122" spans="1:8" x14ac:dyDescent="0.35">
      <c r="A122" t="s">
        <v>8219</v>
      </c>
      <c r="B122">
        <v>137</v>
      </c>
      <c r="D122" t="s">
        <v>8221</v>
      </c>
      <c r="E122">
        <v>2</v>
      </c>
      <c r="G122" s="6">
        <f t="shared" si="2"/>
        <v>-57.430000000000007</v>
      </c>
      <c r="H122" s="15">
        <f t="shared" si="3"/>
        <v>3298.2049000000006</v>
      </c>
    </row>
    <row r="123" spans="1:8" x14ac:dyDescent="0.35">
      <c r="A123" t="s">
        <v>8219</v>
      </c>
      <c r="B123">
        <v>376</v>
      </c>
      <c r="D123" t="s">
        <v>8221</v>
      </c>
      <c r="E123">
        <v>0</v>
      </c>
      <c r="G123" s="6">
        <f t="shared" si="2"/>
        <v>181.57</v>
      </c>
      <c r="H123" s="15">
        <f t="shared" si="3"/>
        <v>32967.664899999996</v>
      </c>
    </row>
    <row r="124" spans="1:8" x14ac:dyDescent="0.35">
      <c r="A124" t="s">
        <v>8219</v>
      </c>
      <c r="B124">
        <v>202</v>
      </c>
      <c r="D124" t="s">
        <v>8221</v>
      </c>
      <c r="E124">
        <v>0</v>
      </c>
      <c r="G124" s="6">
        <f t="shared" si="2"/>
        <v>7.5699999999999932</v>
      </c>
      <c r="H124" s="15">
        <f t="shared" si="3"/>
        <v>57.304899999999897</v>
      </c>
    </row>
    <row r="125" spans="1:8" x14ac:dyDescent="0.35">
      <c r="A125" t="s">
        <v>8219</v>
      </c>
      <c r="B125">
        <v>328</v>
      </c>
      <c r="D125" t="s">
        <v>8221</v>
      </c>
      <c r="E125">
        <v>11</v>
      </c>
      <c r="G125" s="6">
        <f t="shared" si="2"/>
        <v>133.57</v>
      </c>
      <c r="H125" s="15">
        <f t="shared" si="3"/>
        <v>17840.944899999999</v>
      </c>
    </row>
    <row r="126" spans="1:8" x14ac:dyDescent="0.35">
      <c r="A126" t="s">
        <v>8219</v>
      </c>
      <c r="B126">
        <v>84</v>
      </c>
      <c r="D126" t="s">
        <v>8221</v>
      </c>
      <c r="E126">
        <v>1</v>
      </c>
      <c r="G126" s="6">
        <f t="shared" si="2"/>
        <v>-110.43</v>
      </c>
      <c r="H126" s="15">
        <f t="shared" si="3"/>
        <v>12194.784900000002</v>
      </c>
    </row>
    <row r="127" spans="1:8" x14ac:dyDescent="0.35">
      <c r="A127" t="s">
        <v>8219</v>
      </c>
      <c r="B127">
        <v>96</v>
      </c>
      <c r="D127" t="s">
        <v>8221</v>
      </c>
      <c r="E127">
        <v>8</v>
      </c>
      <c r="G127" s="6">
        <f t="shared" si="2"/>
        <v>-98.43</v>
      </c>
      <c r="H127" s="15">
        <f t="shared" si="3"/>
        <v>9688.4649000000009</v>
      </c>
    </row>
    <row r="128" spans="1:8" x14ac:dyDescent="0.35">
      <c r="A128" t="s">
        <v>8219</v>
      </c>
      <c r="B128">
        <v>223</v>
      </c>
      <c r="D128" t="s">
        <v>8221</v>
      </c>
      <c r="E128">
        <v>5</v>
      </c>
      <c r="G128" s="6">
        <f t="shared" si="2"/>
        <v>28.569999999999993</v>
      </c>
      <c r="H128" s="15">
        <f t="shared" si="3"/>
        <v>816.24489999999957</v>
      </c>
    </row>
    <row r="129" spans="1:8" x14ac:dyDescent="0.35">
      <c r="A129" t="s">
        <v>8219</v>
      </c>
      <c r="B129">
        <v>62</v>
      </c>
      <c r="D129" t="s">
        <v>8221</v>
      </c>
      <c r="E129">
        <v>39</v>
      </c>
      <c r="G129" s="6">
        <f t="shared" si="2"/>
        <v>-132.43</v>
      </c>
      <c r="H129" s="15">
        <f t="shared" si="3"/>
        <v>17537.704900000001</v>
      </c>
    </row>
    <row r="130" spans="1:8" x14ac:dyDescent="0.35">
      <c r="A130" t="s">
        <v>8219</v>
      </c>
      <c r="B130">
        <v>146</v>
      </c>
      <c r="D130" t="s">
        <v>8221</v>
      </c>
      <c r="E130">
        <v>0</v>
      </c>
      <c r="G130" s="6">
        <f t="shared" si="2"/>
        <v>-48.430000000000007</v>
      </c>
      <c r="H130" s="15">
        <f t="shared" si="3"/>
        <v>2345.4649000000009</v>
      </c>
    </row>
    <row r="131" spans="1:8" x14ac:dyDescent="0.35">
      <c r="A131" t="s">
        <v>8219</v>
      </c>
      <c r="B131">
        <v>235</v>
      </c>
      <c r="D131" t="s">
        <v>8221</v>
      </c>
      <c r="E131">
        <v>0</v>
      </c>
      <c r="G131" s="6">
        <f t="shared" ref="G131:G194" si="4">B131-194.43</f>
        <v>40.569999999999993</v>
      </c>
      <c r="H131" s="15">
        <f t="shared" ref="H131:H194" si="5">G131^2</f>
        <v>1645.9248999999995</v>
      </c>
    </row>
    <row r="132" spans="1:8" x14ac:dyDescent="0.35">
      <c r="A132" t="s">
        <v>8219</v>
      </c>
      <c r="B132">
        <v>437</v>
      </c>
      <c r="D132" t="s">
        <v>8221</v>
      </c>
      <c r="E132">
        <v>2</v>
      </c>
      <c r="G132" s="6">
        <f t="shared" si="4"/>
        <v>242.57</v>
      </c>
      <c r="H132" s="15">
        <f t="shared" si="5"/>
        <v>58840.204899999997</v>
      </c>
    </row>
    <row r="133" spans="1:8" x14ac:dyDescent="0.35">
      <c r="A133" t="s">
        <v>8219</v>
      </c>
      <c r="B133">
        <v>77</v>
      </c>
      <c r="D133" t="s">
        <v>8221</v>
      </c>
      <c r="E133">
        <v>170</v>
      </c>
      <c r="G133" s="6">
        <f t="shared" si="4"/>
        <v>-117.43</v>
      </c>
      <c r="H133" s="15">
        <f t="shared" si="5"/>
        <v>13789.804900000001</v>
      </c>
    </row>
    <row r="134" spans="1:8" x14ac:dyDescent="0.35">
      <c r="A134" t="s">
        <v>8219</v>
      </c>
      <c r="B134">
        <v>108</v>
      </c>
      <c r="D134" t="s">
        <v>8221</v>
      </c>
      <c r="E134">
        <v>5</v>
      </c>
      <c r="G134" s="6">
        <f t="shared" si="4"/>
        <v>-86.43</v>
      </c>
      <c r="H134" s="15">
        <f t="shared" si="5"/>
        <v>7470.1449000000011</v>
      </c>
    </row>
    <row r="135" spans="1:8" x14ac:dyDescent="0.35">
      <c r="A135" t="s">
        <v>8219</v>
      </c>
      <c r="B135">
        <v>7</v>
      </c>
      <c r="D135" t="s">
        <v>8221</v>
      </c>
      <c r="E135">
        <v>14</v>
      </c>
      <c r="G135" s="6">
        <f t="shared" si="4"/>
        <v>-187.43</v>
      </c>
      <c r="H135" s="15">
        <f t="shared" si="5"/>
        <v>35130.0049</v>
      </c>
    </row>
    <row r="136" spans="1:8" x14ac:dyDescent="0.35">
      <c r="A136" t="s">
        <v>8219</v>
      </c>
      <c r="B136">
        <v>314</v>
      </c>
      <c r="D136" t="s">
        <v>8221</v>
      </c>
      <c r="E136">
        <v>1</v>
      </c>
      <c r="G136" s="6">
        <f t="shared" si="4"/>
        <v>119.57</v>
      </c>
      <c r="H136" s="15">
        <f t="shared" si="5"/>
        <v>14296.984899999998</v>
      </c>
    </row>
    <row r="137" spans="1:8" x14ac:dyDescent="0.35">
      <c r="A137" t="s">
        <v>8219</v>
      </c>
      <c r="B137">
        <v>188</v>
      </c>
      <c r="D137" t="s">
        <v>8221</v>
      </c>
      <c r="E137">
        <v>0</v>
      </c>
      <c r="G137" s="6">
        <f t="shared" si="4"/>
        <v>-6.4300000000000068</v>
      </c>
      <c r="H137" s="15">
        <f t="shared" si="5"/>
        <v>41.344900000000088</v>
      </c>
    </row>
    <row r="138" spans="1:8" x14ac:dyDescent="0.35">
      <c r="A138" t="s">
        <v>8219</v>
      </c>
      <c r="B138">
        <v>275</v>
      </c>
      <c r="D138" t="s">
        <v>8221</v>
      </c>
      <c r="E138">
        <v>124</v>
      </c>
      <c r="G138" s="6">
        <f t="shared" si="4"/>
        <v>80.569999999999993</v>
      </c>
      <c r="H138" s="15">
        <f t="shared" si="5"/>
        <v>6491.5248999999985</v>
      </c>
    </row>
    <row r="139" spans="1:8" x14ac:dyDescent="0.35">
      <c r="A139" t="s">
        <v>8219</v>
      </c>
      <c r="B139">
        <v>560</v>
      </c>
      <c r="D139" t="s">
        <v>8221</v>
      </c>
      <c r="E139">
        <v>0</v>
      </c>
      <c r="G139" s="6">
        <f t="shared" si="4"/>
        <v>365.57</v>
      </c>
      <c r="H139" s="15">
        <f t="shared" si="5"/>
        <v>133641.42489999998</v>
      </c>
    </row>
    <row r="140" spans="1:8" x14ac:dyDescent="0.35">
      <c r="A140" t="s">
        <v>8219</v>
      </c>
      <c r="B140">
        <v>688</v>
      </c>
      <c r="D140" t="s">
        <v>8221</v>
      </c>
      <c r="E140">
        <v>0</v>
      </c>
      <c r="G140" s="6">
        <f t="shared" si="4"/>
        <v>493.57</v>
      </c>
      <c r="H140" s="15">
        <f t="shared" si="5"/>
        <v>243611.3449</v>
      </c>
    </row>
    <row r="141" spans="1:8" x14ac:dyDescent="0.35">
      <c r="A141" t="s">
        <v>8219</v>
      </c>
      <c r="B141">
        <v>942</v>
      </c>
      <c r="D141" t="s">
        <v>8221</v>
      </c>
      <c r="E141">
        <v>55</v>
      </c>
      <c r="G141" s="6">
        <f t="shared" si="4"/>
        <v>747.56999999999994</v>
      </c>
      <c r="H141" s="15">
        <f t="shared" si="5"/>
        <v>558860.90489999985</v>
      </c>
    </row>
    <row r="142" spans="1:8" x14ac:dyDescent="0.35">
      <c r="A142" t="s">
        <v>8219</v>
      </c>
      <c r="B142">
        <v>88</v>
      </c>
      <c r="D142" t="s">
        <v>8221</v>
      </c>
      <c r="E142">
        <v>140</v>
      </c>
      <c r="G142" s="6">
        <f t="shared" si="4"/>
        <v>-106.43</v>
      </c>
      <c r="H142" s="15">
        <f t="shared" si="5"/>
        <v>11327.344900000002</v>
      </c>
    </row>
    <row r="143" spans="1:8" x14ac:dyDescent="0.35">
      <c r="A143" t="s">
        <v>8219</v>
      </c>
      <c r="B143">
        <v>220</v>
      </c>
      <c r="D143" t="s">
        <v>8221</v>
      </c>
      <c r="E143">
        <v>21</v>
      </c>
      <c r="G143" s="6">
        <f t="shared" si="4"/>
        <v>25.569999999999993</v>
      </c>
      <c r="H143" s="15">
        <f t="shared" si="5"/>
        <v>653.82489999999962</v>
      </c>
    </row>
    <row r="144" spans="1:8" x14ac:dyDescent="0.35">
      <c r="A144" t="s">
        <v>8219</v>
      </c>
      <c r="B144">
        <v>145</v>
      </c>
      <c r="D144" t="s">
        <v>8221</v>
      </c>
      <c r="E144">
        <v>1</v>
      </c>
      <c r="G144" s="6">
        <f t="shared" si="4"/>
        <v>-49.430000000000007</v>
      </c>
      <c r="H144" s="15">
        <f t="shared" si="5"/>
        <v>2443.3249000000005</v>
      </c>
    </row>
    <row r="145" spans="1:8" x14ac:dyDescent="0.35">
      <c r="A145" t="s">
        <v>8219</v>
      </c>
      <c r="B145">
        <v>963</v>
      </c>
      <c r="D145" t="s">
        <v>8221</v>
      </c>
      <c r="E145">
        <v>147</v>
      </c>
      <c r="G145" s="6">
        <f t="shared" si="4"/>
        <v>768.56999999999994</v>
      </c>
      <c r="H145" s="15">
        <f t="shared" si="5"/>
        <v>590699.84489999991</v>
      </c>
    </row>
    <row r="146" spans="1:8" x14ac:dyDescent="0.35">
      <c r="A146" t="s">
        <v>8219</v>
      </c>
      <c r="B146">
        <v>91</v>
      </c>
      <c r="D146" t="s">
        <v>8221</v>
      </c>
      <c r="E146">
        <v>11</v>
      </c>
      <c r="G146" s="6">
        <f t="shared" si="4"/>
        <v>-103.43</v>
      </c>
      <c r="H146" s="15">
        <f t="shared" si="5"/>
        <v>10697.764900000002</v>
      </c>
    </row>
    <row r="147" spans="1:8" x14ac:dyDescent="0.35">
      <c r="A147" t="s">
        <v>8219</v>
      </c>
      <c r="B147">
        <v>58</v>
      </c>
      <c r="D147" t="s">
        <v>8221</v>
      </c>
      <c r="E147">
        <v>125</v>
      </c>
      <c r="G147" s="6">
        <f t="shared" si="4"/>
        <v>-136.43</v>
      </c>
      <c r="H147" s="15">
        <f t="shared" si="5"/>
        <v>18613.144900000003</v>
      </c>
    </row>
    <row r="148" spans="1:8" x14ac:dyDescent="0.35">
      <c r="A148" t="s">
        <v>8219</v>
      </c>
      <c r="B148">
        <v>36</v>
      </c>
      <c r="D148" t="s">
        <v>8221</v>
      </c>
      <c r="E148">
        <v>1</v>
      </c>
      <c r="G148" s="6">
        <f t="shared" si="4"/>
        <v>-158.43</v>
      </c>
      <c r="H148" s="15">
        <f t="shared" si="5"/>
        <v>25100.064900000001</v>
      </c>
    </row>
    <row r="149" spans="1:8" x14ac:dyDescent="0.35">
      <c r="A149" t="s">
        <v>8219</v>
      </c>
      <c r="B149">
        <v>165</v>
      </c>
      <c r="D149" t="s">
        <v>8221</v>
      </c>
      <c r="E149">
        <v>0</v>
      </c>
      <c r="G149" s="6">
        <f t="shared" si="4"/>
        <v>-29.430000000000007</v>
      </c>
      <c r="H149" s="15">
        <f t="shared" si="5"/>
        <v>866.12490000000037</v>
      </c>
    </row>
    <row r="150" spans="1:8" x14ac:dyDescent="0.35">
      <c r="A150" t="s">
        <v>8219</v>
      </c>
      <c r="B150">
        <v>111</v>
      </c>
      <c r="D150" t="s">
        <v>8221</v>
      </c>
      <c r="E150">
        <v>0</v>
      </c>
      <c r="G150" s="6">
        <f t="shared" si="4"/>
        <v>-83.43</v>
      </c>
      <c r="H150" s="15">
        <f t="shared" si="5"/>
        <v>6960.5649000000012</v>
      </c>
    </row>
    <row r="151" spans="1:8" x14ac:dyDescent="0.35">
      <c r="A151" t="s">
        <v>8219</v>
      </c>
      <c r="B151">
        <v>1596</v>
      </c>
      <c r="D151" t="s">
        <v>8221</v>
      </c>
      <c r="E151">
        <v>3</v>
      </c>
      <c r="G151" s="6">
        <f t="shared" si="4"/>
        <v>1401.57</v>
      </c>
      <c r="H151" s="15">
        <f t="shared" si="5"/>
        <v>1964398.4648999998</v>
      </c>
    </row>
    <row r="152" spans="1:8" x14ac:dyDescent="0.35">
      <c r="A152" t="s">
        <v>8219</v>
      </c>
      <c r="B152">
        <v>61</v>
      </c>
      <c r="D152" t="s">
        <v>8221</v>
      </c>
      <c r="E152">
        <v>0</v>
      </c>
      <c r="G152" s="6">
        <f t="shared" si="4"/>
        <v>-133.43</v>
      </c>
      <c r="H152" s="15">
        <f t="shared" si="5"/>
        <v>17803.564900000001</v>
      </c>
    </row>
    <row r="153" spans="1:8" x14ac:dyDescent="0.35">
      <c r="A153" t="s">
        <v>8219</v>
      </c>
      <c r="B153">
        <v>287</v>
      </c>
      <c r="D153" t="s">
        <v>8221</v>
      </c>
      <c r="E153">
        <v>0</v>
      </c>
      <c r="G153" s="6">
        <f t="shared" si="4"/>
        <v>92.57</v>
      </c>
      <c r="H153" s="15">
        <f t="shared" si="5"/>
        <v>8569.2048999999988</v>
      </c>
    </row>
    <row r="154" spans="1:8" x14ac:dyDescent="0.35">
      <c r="A154" t="s">
        <v>8219</v>
      </c>
      <c r="B154">
        <v>65</v>
      </c>
      <c r="D154" t="s">
        <v>8221</v>
      </c>
      <c r="E154">
        <v>0</v>
      </c>
      <c r="G154" s="6">
        <f t="shared" si="4"/>
        <v>-129.43</v>
      </c>
      <c r="H154" s="15">
        <f t="shared" si="5"/>
        <v>16752.124900000003</v>
      </c>
    </row>
    <row r="155" spans="1:8" x14ac:dyDescent="0.35">
      <c r="A155" t="s">
        <v>8219</v>
      </c>
      <c r="B155">
        <v>118</v>
      </c>
      <c r="D155" t="s">
        <v>8221</v>
      </c>
      <c r="E155">
        <v>0</v>
      </c>
      <c r="G155" s="6">
        <f t="shared" si="4"/>
        <v>-76.430000000000007</v>
      </c>
      <c r="H155" s="15">
        <f t="shared" si="5"/>
        <v>5841.5449000000008</v>
      </c>
    </row>
    <row r="156" spans="1:8" x14ac:dyDescent="0.35">
      <c r="A156" t="s">
        <v>8219</v>
      </c>
      <c r="B156">
        <v>113</v>
      </c>
      <c r="D156" t="s">
        <v>8221</v>
      </c>
      <c r="E156">
        <v>3</v>
      </c>
      <c r="G156" s="6">
        <f t="shared" si="4"/>
        <v>-81.430000000000007</v>
      </c>
      <c r="H156" s="15">
        <f t="shared" si="5"/>
        <v>6630.844900000001</v>
      </c>
    </row>
    <row r="157" spans="1:8" x14ac:dyDescent="0.35">
      <c r="A157" t="s">
        <v>8219</v>
      </c>
      <c r="B157">
        <v>332</v>
      </c>
      <c r="D157" t="s">
        <v>8221</v>
      </c>
      <c r="E157">
        <v>0</v>
      </c>
      <c r="G157" s="6">
        <f t="shared" si="4"/>
        <v>137.57</v>
      </c>
      <c r="H157" s="15">
        <f t="shared" si="5"/>
        <v>18925.5049</v>
      </c>
    </row>
    <row r="158" spans="1:8" x14ac:dyDescent="0.35">
      <c r="A158" t="s">
        <v>8219</v>
      </c>
      <c r="B158">
        <v>62</v>
      </c>
      <c r="D158" t="s">
        <v>8221</v>
      </c>
      <c r="E158">
        <v>1</v>
      </c>
      <c r="G158" s="6">
        <f t="shared" si="4"/>
        <v>-132.43</v>
      </c>
      <c r="H158" s="15">
        <f t="shared" si="5"/>
        <v>17537.704900000001</v>
      </c>
    </row>
    <row r="159" spans="1:8" x14ac:dyDescent="0.35">
      <c r="A159" t="s">
        <v>8219</v>
      </c>
      <c r="B159">
        <v>951</v>
      </c>
      <c r="D159" t="s">
        <v>8221</v>
      </c>
      <c r="E159">
        <v>3</v>
      </c>
      <c r="G159" s="6">
        <f t="shared" si="4"/>
        <v>756.56999999999994</v>
      </c>
      <c r="H159" s="15">
        <f t="shared" si="5"/>
        <v>572398.16489999986</v>
      </c>
    </row>
    <row r="160" spans="1:8" x14ac:dyDescent="0.35">
      <c r="A160" t="s">
        <v>8219</v>
      </c>
      <c r="B160">
        <v>415</v>
      </c>
      <c r="D160" t="s">
        <v>8221</v>
      </c>
      <c r="E160">
        <v>22</v>
      </c>
      <c r="G160" s="6">
        <f t="shared" si="4"/>
        <v>220.57</v>
      </c>
      <c r="H160" s="15">
        <f t="shared" si="5"/>
        <v>48651.124899999995</v>
      </c>
    </row>
    <row r="161" spans="1:8" x14ac:dyDescent="0.35">
      <c r="A161" t="s">
        <v>8219</v>
      </c>
      <c r="B161">
        <v>305</v>
      </c>
      <c r="D161" t="s">
        <v>8221</v>
      </c>
      <c r="E161">
        <v>26</v>
      </c>
      <c r="G161" s="6">
        <f t="shared" si="4"/>
        <v>110.57</v>
      </c>
      <c r="H161" s="15">
        <f t="shared" si="5"/>
        <v>12225.724899999999</v>
      </c>
    </row>
    <row r="162" spans="1:8" x14ac:dyDescent="0.35">
      <c r="A162" t="s">
        <v>8219</v>
      </c>
      <c r="B162">
        <v>2139</v>
      </c>
      <c r="D162" t="s">
        <v>8221</v>
      </c>
      <c r="E162">
        <v>4</v>
      </c>
      <c r="G162" s="6">
        <f t="shared" si="4"/>
        <v>1944.57</v>
      </c>
      <c r="H162" s="15">
        <f t="shared" si="5"/>
        <v>3781352.4848999996</v>
      </c>
    </row>
    <row r="163" spans="1:8" x14ac:dyDescent="0.35">
      <c r="A163" t="s">
        <v>8219</v>
      </c>
      <c r="B163">
        <v>79</v>
      </c>
      <c r="D163" t="s">
        <v>8221</v>
      </c>
      <c r="E163">
        <v>0</v>
      </c>
      <c r="G163" s="6">
        <f t="shared" si="4"/>
        <v>-115.43</v>
      </c>
      <c r="H163" s="15">
        <f t="shared" si="5"/>
        <v>13324.084900000002</v>
      </c>
    </row>
    <row r="164" spans="1:8" x14ac:dyDescent="0.35">
      <c r="A164" t="s">
        <v>8219</v>
      </c>
      <c r="B164">
        <v>179</v>
      </c>
      <c r="D164" t="s">
        <v>8221</v>
      </c>
      <c r="E164">
        <v>4</v>
      </c>
      <c r="G164" s="6">
        <f t="shared" si="4"/>
        <v>-15.430000000000007</v>
      </c>
      <c r="H164" s="15">
        <f t="shared" si="5"/>
        <v>238.0849000000002</v>
      </c>
    </row>
    <row r="165" spans="1:8" x14ac:dyDescent="0.35">
      <c r="A165" t="s">
        <v>8219</v>
      </c>
      <c r="B165">
        <v>202</v>
      </c>
      <c r="D165" t="s">
        <v>8221</v>
      </c>
      <c r="E165">
        <v>9</v>
      </c>
      <c r="G165" s="6">
        <f t="shared" si="4"/>
        <v>7.5699999999999932</v>
      </c>
      <c r="H165" s="15">
        <f t="shared" si="5"/>
        <v>57.304899999999897</v>
      </c>
    </row>
    <row r="166" spans="1:8" x14ac:dyDescent="0.35">
      <c r="A166" t="s">
        <v>8219</v>
      </c>
      <c r="B166">
        <v>760</v>
      </c>
      <c r="D166" t="s">
        <v>8221</v>
      </c>
      <c r="E166">
        <v>5</v>
      </c>
      <c r="G166" s="6">
        <f t="shared" si="4"/>
        <v>565.56999999999994</v>
      </c>
      <c r="H166" s="15">
        <f t="shared" si="5"/>
        <v>319869.42489999993</v>
      </c>
    </row>
    <row r="167" spans="1:8" x14ac:dyDescent="0.35">
      <c r="A167" t="s">
        <v>8219</v>
      </c>
      <c r="B167">
        <v>563</v>
      </c>
      <c r="D167" t="s">
        <v>8221</v>
      </c>
      <c r="E167">
        <v>14</v>
      </c>
      <c r="G167" s="6">
        <f t="shared" si="4"/>
        <v>368.57</v>
      </c>
      <c r="H167" s="15">
        <f t="shared" si="5"/>
        <v>135843.8449</v>
      </c>
    </row>
    <row r="168" spans="1:8" x14ac:dyDescent="0.35">
      <c r="A168" t="s">
        <v>8219</v>
      </c>
      <c r="B168">
        <v>135</v>
      </c>
      <c r="D168" t="s">
        <v>8221</v>
      </c>
      <c r="E168">
        <v>1</v>
      </c>
      <c r="G168" s="6">
        <f t="shared" si="4"/>
        <v>-59.430000000000007</v>
      </c>
      <c r="H168" s="15">
        <f t="shared" si="5"/>
        <v>3531.9249000000009</v>
      </c>
    </row>
    <row r="169" spans="1:8" x14ac:dyDescent="0.35">
      <c r="A169" t="s">
        <v>8219</v>
      </c>
      <c r="B169">
        <v>290</v>
      </c>
      <c r="D169" t="s">
        <v>8221</v>
      </c>
      <c r="E169">
        <v>10</v>
      </c>
      <c r="G169" s="6">
        <f t="shared" si="4"/>
        <v>95.57</v>
      </c>
      <c r="H169" s="15">
        <f t="shared" si="5"/>
        <v>9133.6248999999989</v>
      </c>
    </row>
    <row r="170" spans="1:8" x14ac:dyDescent="0.35">
      <c r="A170" t="s">
        <v>8219</v>
      </c>
      <c r="B170">
        <v>447</v>
      </c>
      <c r="D170" t="s">
        <v>8221</v>
      </c>
      <c r="E170">
        <v>3</v>
      </c>
      <c r="G170" s="6">
        <f t="shared" si="4"/>
        <v>252.57</v>
      </c>
      <c r="H170" s="15">
        <f t="shared" si="5"/>
        <v>63791.604899999998</v>
      </c>
    </row>
    <row r="171" spans="1:8" x14ac:dyDescent="0.35">
      <c r="A171" t="s">
        <v>8219</v>
      </c>
      <c r="B171">
        <v>232</v>
      </c>
      <c r="D171" t="s">
        <v>8221</v>
      </c>
      <c r="E171">
        <v>1</v>
      </c>
      <c r="G171" s="6">
        <f t="shared" si="4"/>
        <v>37.569999999999993</v>
      </c>
      <c r="H171" s="15">
        <f t="shared" si="5"/>
        <v>1411.5048999999995</v>
      </c>
    </row>
    <row r="172" spans="1:8" x14ac:dyDescent="0.35">
      <c r="A172" t="s">
        <v>8219</v>
      </c>
      <c r="B172">
        <v>168</v>
      </c>
      <c r="D172" t="s">
        <v>8221</v>
      </c>
      <c r="E172">
        <v>0</v>
      </c>
      <c r="G172" s="6">
        <f t="shared" si="4"/>
        <v>-26.430000000000007</v>
      </c>
      <c r="H172" s="15">
        <f t="shared" si="5"/>
        <v>698.54490000000033</v>
      </c>
    </row>
    <row r="173" spans="1:8" x14ac:dyDescent="0.35">
      <c r="A173" t="s">
        <v>8219</v>
      </c>
      <c r="B173">
        <v>128</v>
      </c>
      <c r="D173" t="s">
        <v>8221</v>
      </c>
      <c r="E173">
        <v>5</v>
      </c>
      <c r="G173" s="6">
        <f t="shared" si="4"/>
        <v>-66.430000000000007</v>
      </c>
      <c r="H173" s="15">
        <f t="shared" si="5"/>
        <v>4412.9449000000013</v>
      </c>
    </row>
    <row r="174" spans="1:8" x14ac:dyDescent="0.35">
      <c r="A174" t="s">
        <v>8219</v>
      </c>
      <c r="B174">
        <v>493</v>
      </c>
      <c r="D174" t="s">
        <v>8221</v>
      </c>
      <c r="E174">
        <v>2</v>
      </c>
      <c r="G174" s="6">
        <f t="shared" si="4"/>
        <v>298.57</v>
      </c>
      <c r="H174" s="15">
        <f t="shared" si="5"/>
        <v>89144.044899999994</v>
      </c>
    </row>
    <row r="175" spans="1:8" x14ac:dyDescent="0.35">
      <c r="A175" t="s">
        <v>8219</v>
      </c>
      <c r="B175">
        <v>131</v>
      </c>
      <c r="D175" t="s">
        <v>8221</v>
      </c>
      <c r="E175">
        <v>68</v>
      </c>
      <c r="G175" s="6">
        <f t="shared" si="4"/>
        <v>-63.430000000000007</v>
      </c>
      <c r="H175" s="15">
        <f t="shared" si="5"/>
        <v>4023.3649000000009</v>
      </c>
    </row>
    <row r="176" spans="1:8" x14ac:dyDescent="0.35">
      <c r="A176" t="s">
        <v>8219</v>
      </c>
      <c r="B176">
        <v>50</v>
      </c>
      <c r="D176" t="s">
        <v>8221</v>
      </c>
      <c r="E176">
        <v>3</v>
      </c>
      <c r="G176" s="6">
        <f t="shared" si="4"/>
        <v>-144.43</v>
      </c>
      <c r="H176" s="15">
        <f t="shared" si="5"/>
        <v>20860.0249</v>
      </c>
    </row>
    <row r="177" spans="1:8" x14ac:dyDescent="0.35">
      <c r="A177" t="s">
        <v>8219</v>
      </c>
      <c r="B177">
        <v>665</v>
      </c>
      <c r="D177" t="s">
        <v>8221</v>
      </c>
      <c r="E177">
        <v>34</v>
      </c>
      <c r="G177" s="6">
        <f t="shared" si="4"/>
        <v>470.57</v>
      </c>
      <c r="H177" s="15">
        <f t="shared" si="5"/>
        <v>221436.1249</v>
      </c>
    </row>
    <row r="178" spans="1:8" x14ac:dyDescent="0.35">
      <c r="A178" t="s">
        <v>8219</v>
      </c>
      <c r="B178">
        <v>129</v>
      </c>
      <c r="D178" t="s">
        <v>8221</v>
      </c>
      <c r="E178">
        <v>0</v>
      </c>
      <c r="G178" s="6">
        <f t="shared" si="4"/>
        <v>-65.430000000000007</v>
      </c>
      <c r="H178" s="15">
        <f t="shared" si="5"/>
        <v>4281.0849000000007</v>
      </c>
    </row>
    <row r="179" spans="1:8" x14ac:dyDescent="0.35">
      <c r="A179" t="s">
        <v>8219</v>
      </c>
      <c r="B179">
        <v>142</v>
      </c>
      <c r="D179" t="s">
        <v>8221</v>
      </c>
      <c r="E179">
        <v>3</v>
      </c>
      <c r="G179" s="6">
        <f t="shared" si="4"/>
        <v>-52.430000000000007</v>
      </c>
      <c r="H179" s="15">
        <f t="shared" si="5"/>
        <v>2748.9049000000009</v>
      </c>
    </row>
    <row r="180" spans="1:8" x14ac:dyDescent="0.35">
      <c r="A180" t="s">
        <v>8219</v>
      </c>
      <c r="B180">
        <v>2436</v>
      </c>
      <c r="D180" t="s">
        <v>8221</v>
      </c>
      <c r="E180">
        <v>0</v>
      </c>
      <c r="G180" s="6">
        <f t="shared" si="4"/>
        <v>2241.5700000000002</v>
      </c>
      <c r="H180" s="15">
        <f t="shared" si="5"/>
        <v>5024636.0649000006</v>
      </c>
    </row>
    <row r="181" spans="1:8" x14ac:dyDescent="0.35">
      <c r="A181" t="s">
        <v>8219</v>
      </c>
      <c r="B181">
        <v>244</v>
      </c>
      <c r="D181" t="s">
        <v>8221</v>
      </c>
      <c r="E181">
        <v>70</v>
      </c>
      <c r="G181" s="6">
        <f t="shared" si="4"/>
        <v>49.569999999999993</v>
      </c>
      <c r="H181" s="15">
        <f t="shared" si="5"/>
        <v>2457.1848999999993</v>
      </c>
    </row>
    <row r="182" spans="1:8" x14ac:dyDescent="0.35">
      <c r="A182" t="s">
        <v>8219</v>
      </c>
      <c r="B182">
        <v>298</v>
      </c>
      <c r="D182" t="s">
        <v>8221</v>
      </c>
      <c r="E182">
        <v>1</v>
      </c>
      <c r="G182" s="6">
        <f t="shared" si="4"/>
        <v>103.57</v>
      </c>
      <c r="H182" s="15">
        <f t="shared" si="5"/>
        <v>10726.744899999998</v>
      </c>
    </row>
    <row r="183" spans="1:8" x14ac:dyDescent="0.35">
      <c r="A183" t="s">
        <v>8219</v>
      </c>
      <c r="B183">
        <v>251</v>
      </c>
      <c r="D183" t="s">
        <v>8221</v>
      </c>
      <c r="E183">
        <v>1</v>
      </c>
      <c r="G183" s="6">
        <f t="shared" si="4"/>
        <v>56.569999999999993</v>
      </c>
      <c r="H183" s="15">
        <f t="shared" si="5"/>
        <v>3200.1648999999993</v>
      </c>
    </row>
    <row r="184" spans="1:8" x14ac:dyDescent="0.35">
      <c r="A184" t="s">
        <v>8219</v>
      </c>
      <c r="B184">
        <v>108</v>
      </c>
      <c r="D184" t="s">
        <v>8221</v>
      </c>
      <c r="E184">
        <v>1</v>
      </c>
      <c r="G184" s="6">
        <f t="shared" si="4"/>
        <v>-86.43</v>
      </c>
      <c r="H184" s="15">
        <f t="shared" si="5"/>
        <v>7470.1449000000011</v>
      </c>
    </row>
    <row r="185" spans="1:8" x14ac:dyDescent="0.35">
      <c r="A185" t="s">
        <v>8219</v>
      </c>
      <c r="B185">
        <v>82</v>
      </c>
      <c r="D185" t="s">
        <v>8221</v>
      </c>
      <c r="E185">
        <v>2</v>
      </c>
      <c r="G185" s="6">
        <f t="shared" si="4"/>
        <v>-112.43</v>
      </c>
      <c r="H185" s="15">
        <f t="shared" si="5"/>
        <v>12640.504900000002</v>
      </c>
    </row>
    <row r="186" spans="1:8" x14ac:dyDescent="0.35">
      <c r="A186" t="s">
        <v>8219</v>
      </c>
      <c r="B186">
        <v>74</v>
      </c>
      <c r="D186" t="s">
        <v>8221</v>
      </c>
      <c r="E186">
        <v>2</v>
      </c>
      <c r="G186" s="6">
        <f t="shared" si="4"/>
        <v>-120.43</v>
      </c>
      <c r="H186" s="15">
        <f t="shared" si="5"/>
        <v>14503.384900000001</v>
      </c>
    </row>
    <row r="187" spans="1:8" x14ac:dyDescent="0.35">
      <c r="A187" t="s">
        <v>8219</v>
      </c>
      <c r="B187">
        <v>189</v>
      </c>
      <c r="D187" t="s">
        <v>8221</v>
      </c>
      <c r="E187">
        <v>34</v>
      </c>
      <c r="G187" s="6">
        <f t="shared" si="4"/>
        <v>-5.4300000000000068</v>
      </c>
      <c r="H187" s="15">
        <f t="shared" si="5"/>
        <v>29.484900000000074</v>
      </c>
    </row>
    <row r="188" spans="1:8" x14ac:dyDescent="0.35">
      <c r="A188" t="s">
        <v>8219</v>
      </c>
      <c r="B188">
        <v>80</v>
      </c>
      <c r="D188" t="s">
        <v>8221</v>
      </c>
      <c r="E188">
        <v>2</v>
      </c>
      <c r="G188" s="6">
        <f t="shared" si="4"/>
        <v>-114.43</v>
      </c>
      <c r="H188" s="15">
        <f t="shared" si="5"/>
        <v>13094.224900000001</v>
      </c>
    </row>
    <row r="189" spans="1:8" x14ac:dyDescent="0.35">
      <c r="A189" t="s">
        <v>8219</v>
      </c>
      <c r="B189">
        <v>576</v>
      </c>
      <c r="D189" t="s">
        <v>8221</v>
      </c>
      <c r="E189">
        <v>0</v>
      </c>
      <c r="G189" s="6">
        <f t="shared" si="4"/>
        <v>381.57</v>
      </c>
      <c r="H189" s="15">
        <f t="shared" si="5"/>
        <v>145595.6649</v>
      </c>
    </row>
    <row r="190" spans="1:8" x14ac:dyDescent="0.35">
      <c r="A190" t="s">
        <v>8219</v>
      </c>
      <c r="B190">
        <v>202</v>
      </c>
      <c r="D190" t="s">
        <v>8221</v>
      </c>
      <c r="E190">
        <v>1</v>
      </c>
      <c r="G190" s="6">
        <f t="shared" si="4"/>
        <v>7.5699999999999932</v>
      </c>
      <c r="H190" s="15">
        <f t="shared" si="5"/>
        <v>57.304899999999897</v>
      </c>
    </row>
    <row r="191" spans="1:8" x14ac:dyDescent="0.35">
      <c r="A191" t="s">
        <v>8219</v>
      </c>
      <c r="B191">
        <v>238</v>
      </c>
      <c r="D191" t="s">
        <v>8221</v>
      </c>
      <c r="E191">
        <v>8</v>
      </c>
      <c r="G191" s="6">
        <f t="shared" si="4"/>
        <v>43.569999999999993</v>
      </c>
      <c r="H191" s="15">
        <f t="shared" si="5"/>
        <v>1898.3448999999994</v>
      </c>
    </row>
    <row r="192" spans="1:8" x14ac:dyDescent="0.35">
      <c r="A192" t="s">
        <v>8219</v>
      </c>
      <c r="B192">
        <v>36</v>
      </c>
      <c r="D192" t="s">
        <v>8221</v>
      </c>
      <c r="E192">
        <v>4</v>
      </c>
      <c r="G192" s="6">
        <f t="shared" si="4"/>
        <v>-158.43</v>
      </c>
      <c r="H192" s="15">
        <f t="shared" si="5"/>
        <v>25100.064900000001</v>
      </c>
    </row>
    <row r="193" spans="1:8" x14ac:dyDescent="0.35">
      <c r="A193" t="s">
        <v>8219</v>
      </c>
      <c r="B193">
        <v>150</v>
      </c>
      <c r="D193" t="s">
        <v>8221</v>
      </c>
      <c r="E193">
        <v>28</v>
      </c>
      <c r="G193" s="6">
        <f t="shared" si="4"/>
        <v>-44.430000000000007</v>
      </c>
      <c r="H193" s="15">
        <f t="shared" si="5"/>
        <v>1974.0249000000006</v>
      </c>
    </row>
    <row r="194" spans="1:8" x14ac:dyDescent="0.35">
      <c r="A194" t="s">
        <v>8219</v>
      </c>
      <c r="B194">
        <v>146</v>
      </c>
      <c r="D194" t="s">
        <v>8221</v>
      </c>
      <c r="E194">
        <v>0</v>
      </c>
      <c r="G194" s="6">
        <f t="shared" si="4"/>
        <v>-48.430000000000007</v>
      </c>
      <c r="H194" s="15">
        <f t="shared" si="5"/>
        <v>2345.4649000000009</v>
      </c>
    </row>
    <row r="195" spans="1:8" x14ac:dyDescent="0.35">
      <c r="A195" t="s">
        <v>8219</v>
      </c>
      <c r="B195">
        <v>222</v>
      </c>
      <c r="D195" t="s">
        <v>8221</v>
      </c>
      <c r="E195">
        <v>6</v>
      </c>
      <c r="G195" s="6">
        <f t="shared" ref="G195:G258" si="6">B195-194.43</f>
        <v>27.569999999999993</v>
      </c>
      <c r="H195" s="15">
        <f t="shared" ref="H195:H258" si="7">G195^2</f>
        <v>760.10489999999959</v>
      </c>
    </row>
    <row r="196" spans="1:8" x14ac:dyDescent="0.35">
      <c r="A196" t="s">
        <v>8219</v>
      </c>
      <c r="B196">
        <v>120</v>
      </c>
      <c r="D196" t="s">
        <v>8221</v>
      </c>
      <c r="E196">
        <v>22</v>
      </c>
      <c r="G196" s="6">
        <f t="shared" si="6"/>
        <v>-74.430000000000007</v>
      </c>
      <c r="H196" s="15">
        <f t="shared" si="7"/>
        <v>5539.8249000000014</v>
      </c>
    </row>
    <row r="197" spans="1:8" x14ac:dyDescent="0.35">
      <c r="A197" t="s">
        <v>8219</v>
      </c>
      <c r="B197">
        <v>126</v>
      </c>
      <c r="D197" t="s">
        <v>8221</v>
      </c>
      <c r="E197">
        <v>0</v>
      </c>
      <c r="G197" s="6">
        <f t="shared" si="6"/>
        <v>-68.430000000000007</v>
      </c>
      <c r="H197" s="15">
        <f t="shared" si="7"/>
        <v>4682.6649000000007</v>
      </c>
    </row>
    <row r="198" spans="1:8" x14ac:dyDescent="0.35">
      <c r="A198" t="s">
        <v>8219</v>
      </c>
      <c r="B198">
        <v>158</v>
      </c>
      <c r="D198" t="s">
        <v>8221</v>
      </c>
      <c r="E198">
        <v>1</v>
      </c>
      <c r="G198" s="6">
        <f t="shared" si="6"/>
        <v>-36.430000000000007</v>
      </c>
      <c r="H198" s="15">
        <f t="shared" si="7"/>
        <v>1327.1449000000005</v>
      </c>
    </row>
    <row r="199" spans="1:8" x14ac:dyDescent="0.35">
      <c r="A199" t="s">
        <v>8219</v>
      </c>
      <c r="B199">
        <v>316</v>
      </c>
      <c r="D199" t="s">
        <v>8221</v>
      </c>
      <c r="E199">
        <v>20</v>
      </c>
      <c r="G199" s="6">
        <f t="shared" si="6"/>
        <v>121.57</v>
      </c>
      <c r="H199" s="15">
        <f t="shared" si="7"/>
        <v>14779.264899999998</v>
      </c>
    </row>
    <row r="200" spans="1:8" x14ac:dyDescent="0.35">
      <c r="A200" t="s">
        <v>8219</v>
      </c>
      <c r="B200">
        <v>284</v>
      </c>
      <c r="D200" t="s">
        <v>8221</v>
      </c>
      <c r="E200">
        <v>0</v>
      </c>
      <c r="G200" s="6">
        <f t="shared" si="6"/>
        <v>89.57</v>
      </c>
      <c r="H200" s="15">
        <f t="shared" si="7"/>
        <v>8022.7848999999987</v>
      </c>
    </row>
    <row r="201" spans="1:8" x14ac:dyDescent="0.35">
      <c r="A201" t="s">
        <v>8219</v>
      </c>
      <c r="B201">
        <v>51</v>
      </c>
      <c r="D201" t="s">
        <v>8221</v>
      </c>
      <c r="E201">
        <v>1</v>
      </c>
      <c r="G201" s="6">
        <f t="shared" si="6"/>
        <v>-143.43</v>
      </c>
      <c r="H201" s="15">
        <f t="shared" si="7"/>
        <v>20572.164900000003</v>
      </c>
    </row>
    <row r="202" spans="1:8" x14ac:dyDescent="0.35">
      <c r="A202" t="s">
        <v>8219</v>
      </c>
      <c r="B202">
        <v>158</v>
      </c>
      <c r="D202" t="s">
        <v>8221</v>
      </c>
      <c r="E202">
        <v>3</v>
      </c>
      <c r="G202" s="6">
        <f t="shared" si="6"/>
        <v>-36.430000000000007</v>
      </c>
      <c r="H202" s="15">
        <f t="shared" si="7"/>
        <v>1327.1449000000005</v>
      </c>
    </row>
    <row r="203" spans="1:8" x14ac:dyDescent="0.35">
      <c r="A203" t="s">
        <v>8219</v>
      </c>
      <c r="B203">
        <v>337</v>
      </c>
      <c r="D203" t="s">
        <v>8221</v>
      </c>
      <c r="E203">
        <v>2</v>
      </c>
      <c r="G203" s="6">
        <f t="shared" si="6"/>
        <v>142.57</v>
      </c>
      <c r="H203" s="15">
        <f t="shared" si="7"/>
        <v>20326.204899999997</v>
      </c>
    </row>
    <row r="204" spans="1:8" x14ac:dyDescent="0.35">
      <c r="A204" t="s">
        <v>8219</v>
      </c>
      <c r="B204">
        <v>186</v>
      </c>
      <c r="D204" t="s">
        <v>8221</v>
      </c>
      <c r="E204">
        <v>0</v>
      </c>
      <c r="G204" s="6">
        <f t="shared" si="6"/>
        <v>-8.4300000000000068</v>
      </c>
      <c r="H204" s="15">
        <f t="shared" si="7"/>
        <v>71.064900000000108</v>
      </c>
    </row>
    <row r="205" spans="1:8" x14ac:dyDescent="0.35">
      <c r="A205" t="s">
        <v>8219</v>
      </c>
      <c r="B205">
        <v>58</v>
      </c>
      <c r="D205" t="s">
        <v>8221</v>
      </c>
      <c r="E205">
        <v>2</v>
      </c>
      <c r="G205" s="6">
        <f t="shared" si="6"/>
        <v>-136.43</v>
      </c>
      <c r="H205" s="15">
        <f t="shared" si="7"/>
        <v>18613.144900000003</v>
      </c>
    </row>
    <row r="206" spans="1:8" x14ac:dyDescent="0.35">
      <c r="A206" t="s">
        <v>8219</v>
      </c>
      <c r="B206">
        <v>82</v>
      </c>
      <c r="D206" t="s">
        <v>8221</v>
      </c>
      <c r="E206">
        <v>1</v>
      </c>
      <c r="G206" s="6">
        <f t="shared" si="6"/>
        <v>-112.43</v>
      </c>
      <c r="H206" s="15">
        <f t="shared" si="7"/>
        <v>12640.504900000002</v>
      </c>
    </row>
    <row r="207" spans="1:8" x14ac:dyDescent="0.35">
      <c r="A207" t="s">
        <v>8219</v>
      </c>
      <c r="B207">
        <v>736</v>
      </c>
      <c r="D207" t="s">
        <v>8221</v>
      </c>
      <c r="E207">
        <v>0</v>
      </c>
      <c r="G207" s="6">
        <f t="shared" si="6"/>
        <v>541.56999999999994</v>
      </c>
      <c r="H207" s="15">
        <f t="shared" si="7"/>
        <v>293298.06489999994</v>
      </c>
    </row>
    <row r="208" spans="1:8" x14ac:dyDescent="0.35">
      <c r="A208" t="s">
        <v>8219</v>
      </c>
      <c r="B208">
        <v>1151</v>
      </c>
      <c r="D208" t="s">
        <v>8221</v>
      </c>
      <c r="E208">
        <v>1</v>
      </c>
      <c r="G208" s="6">
        <f t="shared" si="6"/>
        <v>956.56999999999994</v>
      </c>
      <c r="H208" s="15">
        <f t="shared" si="7"/>
        <v>915026.16489999986</v>
      </c>
    </row>
    <row r="209" spans="1:8" x14ac:dyDescent="0.35">
      <c r="A209" t="s">
        <v>8219</v>
      </c>
      <c r="B209">
        <v>34</v>
      </c>
      <c r="D209" t="s">
        <v>8221</v>
      </c>
      <c r="E209">
        <v>0</v>
      </c>
      <c r="G209" s="6">
        <f t="shared" si="6"/>
        <v>-160.43</v>
      </c>
      <c r="H209" s="15">
        <f t="shared" si="7"/>
        <v>25737.784900000002</v>
      </c>
    </row>
    <row r="210" spans="1:8" x14ac:dyDescent="0.35">
      <c r="A210" t="s">
        <v>8219</v>
      </c>
      <c r="B210">
        <v>498</v>
      </c>
      <c r="D210" t="s">
        <v>8221</v>
      </c>
      <c r="E210">
        <v>5</v>
      </c>
      <c r="G210" s="6">
        <f t="shared" si="6"/>
        <v>303.57</v>
      </c>
      <c r="H210" s="15">
        <f t="shared" si="7"/>
        <v>92154.744899999991</v>
      </c>
    </row>
    <row r="211" spans="1:8" x14ac:dyDescent="0.35">
      <c r="A211" t="s">
        <v>8219</v>
      </c>
      <c r="B211">
        <v>167</v>
      </c>
      <c r="D211" t="s">
        <v>8221</v>
      </c>
      <c r="E211">
        <v>1</v>
      </c>
      <c r="G211" s="6">
        <f t="shared" si="6"/>
        <v>-27.430000000000007</v>
      </c>
      <c r="H211" s="15">
        <f t="shared" si="7"/>
        <v>752.40490000000034</v>
      </c>
    </row>
    <row r="212" spans="1:8" x14ac:dyDescent="0.35">
      <c r="A212" t="s">
        <v>8219</v>
      </c>
      <c r="B212">
        <v>340</v>
      </c>
      <c r="D212" t="s">
        <v>8221</v>
      </c>
      <c r="E212">
        <v>1</v>
      </c>
      <c r="G212" s="6">
        <f t="shared" si="6"/>
        <v>145.57</v>
      </c>
      <c r="H212" s="15">
        <f t="shared" si="7"/>
        <v>21190.624899999999</v>
      </c>
    </row>
    <row r="213" spans="1:8" x14ac:dyDescent="0.35">
      <c r="A213" t="s">
        <v>8219</v>
      </c>
      <c r="B213">
        <v>438</v>
      </c>
      <c r="D213" t="s">
        <v>8221</v>
      </c>
      <c r="E213">
        <v>2</v>
      </c>
      <c r="G213" s="6">
        <f t="shared" si="6"/>
        <v>243.57</v>
      </c>
      <c r="H213" s="15">
        <f t="shared" si="7"/>
        <v>59326.344899999996</v>
      </c>
    </row>
    <row r="214" spans="1:8" x14ac:dyDescent="0.35">
      <c r="A214" t="s">
        <v>8219</v>
      </c>
      <c r="B214">
        <v>555</v>
      </c>
      <c r="D214" t="s">
        <v>8221</v>
      </c>
      <c r="E214">
        <v>0</v>
      </c>
      <c r="G214" s="6">
        <f t="shared" si="6"/>
        <v>360.57</v>
      </c>
      <c r="H214" s="15">
        <f t="shared" si="7"/>
        <v>130010.7249</v>
      </c>
    </row>
    <row r="215" spans="1:8" x14ac:dyDescent="0.35">
      <c r="A215" t="s">
        <v>8219</v>
      </c>
      <c r="B215">
        <v>266</v>
      </c>
      <c r="D215" t="s">
        <v>8221</v>
      </c>
      <c r="E215">
        <v>9</v>
      </c>
      <c r="G215" s="6">
        <f t="shared" si="6"/>
        <v>71.569999999999993</v>
      </c>
      <c r="H215" s="15">
        <f t="shared" si="7"/>
        <v>5122.2648999999992</v>
      </c>
    </row>
    <row r="216" spans="1:8" x14ac:dyDescent="0.35">
      <c r="A216" t="s">
        <v>8219</v>
      </c>
      <c r="B216">
        <v>69</v>
      </c>
      <c r="D216" t="s">
        <v>8221</v>
      </c>
      <c r="E216">
        <v>4</v>
      </c>
      <c r="G216" s="6">
        <f t="shared" si="6"/>
        <v>-125.43</v>
      </c>
      <c r="H216" s="15">
        <f t="shared" si="7"/>
        <v>15732.684900000002</v>
      </c>
    </row>
    <row r="217" spans="1:8" x14ac:dyDescent="0.35">
      <c r="A217" t="s">
        <v>8219</v>
      </c>
      <c r="B217">
        <v>80</v>
      </c>
      <c r="D217" t="s">
        <v>8221</v>
      </c>
      <c r="E217">
        <v>4</v>
      </c>
      <c r="G217" s="6">
        <f t="shared" si="6"/>
        <v>-114.43</v>
      </c>
      <c r="H217" s="15">
        <f t="shared" si="7"/>
        <v>13094.224900000001</v>
      </c>
    </row>
    <row r="218" spans="1:8" x14ac:dyDescent="0.35">
      <c r="A218" t="s">
        <v>8219</v>
      </c>
      <c r="B218">
        <v>493</v>
      </c>
      <c r="D218" t="s">
        <v>8221</v>
      </c>
      <c r="E218">
        <v>1</v>
      </c>
      <c r="G218" s="6">
        <f t="shared" si="6"/>
        <v>298.57</v>
      </c>
      <c r="H218" s="15">
        <f t="shared" si="7"/>
        <v>89144.044899999994</v>
      </c>
    </row>
    <row r="219" spans="1:8" x14ac:dyDescent="0.35">
      <c r="A219" t="s">
        <v>8219</v>
      </c>
      <c r="B219">
        <v>31</v>
      </c>
      <c r="D219" t="s">
        <v>8221</v>
      </c>
      <c r="E219">
        <v>1</v>
      </c>
      <c r="G219" s="6">
        <f t="shared" si="6"/>
        <v>-163.43</v>
      </c>
      <c r="H219" s="15">
        <f t="shared" si="7"/>
        <v>26709.3649</v>
      </c>
    </row>
    <row r="220" spans="1:8" x14ac:dyDescent="0.35">
      <c r="A220" t="s">
        <v>8219</v>
      </c>
      <c r="B220">
        <v>236</v>
      </c>
      <c r="D220" t="s">
        <v>8221</v>
      </c>
      <c r="E220">
        <v>7</v>
      </c>
      <c r="G220" s="6">
        <f t="shared" si="6"/>
        <v>41.569999999999993</v>
      </c>
      <c r="H220" s="15">
        <f t="shared" si="7"/>
        <v>1728.0648999999994</v>
      </c>
    </row>
    <row r="221" spans="1:8" x14ac:dyDescent="0.35">
      <c r="A221" t="s">
        <v>8219</v>
      </c>
      <c r="B221">
        <v>89</v>
      </c>
      <c r="D221" t="s">
        <v>8221</v>
      </c>
      <c r="E221">
        <v>5</v>
      </c>
      <c r="G221" s="6">
        <f t="shared" si="6"/>
        <v>-105.43</v>
      </c>
      <c r="H221" s="15">
        <f t="shared" si="7"/>
        <v>11115.484900000001</v>
      </c>
    </row>
    <row r="222" spans="1:8" x14ac:dyDescent="0.35">
      <c r="A222" t="s">
        <v>8219</v>
      </c>
      <c r="B222">
        <v>299</v>
      </c>
      <c r="D222" t="s">
        <v>8221</v>
      </c>
      <c r="E222">
        <v>1</v>
      </c>
      <c r="G222" s="6">
        <f t="shared" si="6"/>
        <v>104.57</v>
      </c>
      <c r="H222" s="15">
        <f t="shared" si="7"/>
        <v>10934.884899999999</v>
      </c>
    </row>
    <row r="223" spans="1:8" x14ac:dyDescent="0.35">
      <c r="A223" t="s">
        <v>8219</v>
      </c>
      <c r="B223">
        <v>55</v>
      </c>
      <c r="D223" t="s">
        <v>8221</v>
      </c>
      <c r="E223">
        <v>0</v>
      </c>
      <c r="G223" s="6">
        <f t="shared" si="6"/>
        <v>-139.43</v>
      </c>
      <c r="H223" s="15">
        <f t="shared" si="7"/>
        <v>19440.724900000001</v>
      </c>
    </row>
    <row r="224" spans="1:8" x14ac:dyDescent="0.35">
      <c r="A224" t="s">
        <v>8219</v>
      </c>
      <c r="B224">
        <v>325</v>
      </c>
      <c r="D224" t="s">
        <v>8221</v>
      </c>
      <c r="E224">
        <v>0</v>
      </c>
      <c r="G224" s="6">
        <f t="shared" si="6"/>
        <v>130.57</v>
      </c>
      <c r="H224" s="15">
        <f t="shared" si="7"/>
        <v>17048.524899999997</v>
      </c>
    </row>
    <row r="225" spans="1:8" x14ac:dyDescent="0.35">
      <c r="A225" t="s">
        <v>8219</v>
      </c>
      <c r="B225">
        <v>524</v>
      </c>
      <c r="D225" t="s">
        <v>8221</v>
      </c>
      <c r="E225">
        <v>1</v>
      </c>
      <c r="G225" s="6">
        <f t="shared" si="6"/>
        <v>329.57</v>
      </c>
      <c r="H225" s="15">
        <f t="shared" si="7"/>
        <v>108616.38489999999</v>
      </c>
    </row>
    <row r="226" spans="1:8" x14ac:dyDescent="0.35">
      <c r="A226" t="s">
        <v>8219</v>
      </c>
      <c r="B226">
        <v>285</v>
      </c>
      <c r="D226" t="s">
        <v>8221</v>
      </c>
      <c r="E226">
        <v>2</v>
      </c>
      <c r="G226" s="6">
        <f t="shared" si="6"/>
        <v>90.57</v>
      </c>
      <c r="H226" s="15">
        <f t="shared" si="7"/>
        <v>8202.9248999999982</v>
      </c>
    </row>
    <row r="227" spans="1:8" x14ac:dyDescent="0.35">
      <c r="A227" t="s">
        <v>8219</v>
      </c>
      <c r="B227">
        <v>179</v>
      </c>
      <c r="D227" t="s">
        <v>8221</v>
      </c>
      <c r="E227">
        <v>0</v>
      </c>
      <c r="G227" s="6">
        <f t="shared" si="6"/>
        <v>-15.430000000000007</v>
      </c>
      <c r="H227" s="15">
        <f t="shared" si="7"/>
        <v>238.0849000000002</v>
      </c>
    </row>
    <row r="228" spans="1:8" x14ac:dyDescent="0.35">
      <c r="A228" t="s">
        <v>8219</v>
      </c>
      <c r="B228">
        <v>188</v>
      </c>
      <c r="D228" t="s">
        <v>8221</v>
      </c>
      <c r="E228">
        <v>4</v>
      </c>
      <c r="G228" s="6">
        <f t="shared" si="6"/>
        <v>-6.4300000000000068</v>
      </c>
      <c r="H228" s="15">
        <f t="shared" si="7"/>
        <v>41.344900000000088</v>
      </c>
    </row>
    <row r="229" spans="1:8" x14ac:dyDescent="0.35">
      <c r="A229" t="s">
        <v>8219</v>
      </c>
      <c r="B229">
        <v>379</v>
      </c>
      <c r="D229" t="s">
        <v>8221</v>
      </c>
      <c r="E229">
        <v>7</v>
      </c>
      <c r="G229" s="6">
        <f t="shared" si="6"/>
        <v>184.57</v>
      </c>
      <c r="H229" s="15">
        <f t="shared" si="7"/>
        <v>34066.084899999994</v>
      </c>
    </row>
    <row r="230" spans="1:8" x14ac:dyDescent="0.35">
      <c r="A230" t="s">
        <v>8219</v>
      </c>
      <c r="B230">
        <v>119</v>
      </c>
      <c r="D230" t="s">
        <v>8221</v>
      </c>
      <c r="E230">
        <v>2</v>
      </c>
      <c r="G230" s="6">
        <f t="shared" si="6"/>
        <v>-75.430000000000007</v>
      </c>
      <c r="H230" s="15">
        <f t="shared" si="7"/>
        <v>5689.6849000000011</v>
      </c>
    </row>
    <row r="231" spans="1:8" x14ac:dyDescent="0.35">
      <c r="A231" t="s">
        <v>8219</v>
      </c>
      <c r="B231">
        <v>167</v>
      </c>
      <c r="D231" t="s">
        <v>8221</v>
      </c>
      <c r="E231">
        <v>1</v>
      </c>
      <c r="G231" s="6">
        <f t="shared" si="6"/>
        <v>-27.430000000000007</v>
      </c>
      <c r="H231" s="15">
        <f t="shared" si="7"/>
        <v>752.40490000000034</v>
      </c>
    </row>
    <row r="232" spans="1:8" x14ac:dyDescent="0.35">
      <c r="A232" t="s">
        <v>8219</v>
      </c>
      <c r="B232">
        <v>221</v>
      </c>
      <c r="D232" t="s">
        <v>8221</v>
      </c>
      <c r="E232">
        <v>9</v>
      </c>
      <c r="G232" s="6">
        <f t="shared" si="6"/>
        <v>26.569999999999993</v>
      </c>
      <c r="H232" s="15">
        <f t="shared" si="7"/>
        <v>705.9648999999996</v>
      </c>
    </row>
    <row r="233" spans="1:8" x14ac:dyDescent="0.35">
      <c r="A233" t="s">
        <v>8219</v>
      </c>
      <c r="B233">
        <v>964</v>
      </c>
      <c r="D233" t="s">
        <v>8221</v>
      </c>
      <c r="E233">
        <v>2</v>
      </c>
      <c r="G233" s="6">
        <f t="shared" si="6"/>
        <v>769.56999999999994</v>
      </c>
      <c r="H233" s="15">
        <f t="shared" si="7"/>
        <v>592237.98489999992</v>
      </c>
    </row>
    <row r="234" spans="1:8" x14ac:dyDescent="0.35">
      <c r="A234" t="s">
        <v>8219</v>
      </c>
      <c r="B234">
        <v>286</v>
      </c>
      <c r="D234" t="s">
        <v>8221</v>
      </c>
      <c r="E234">
        <v>1</v>
      </c>
      <c r="G234" s="6">
        <f t="shared" si="6"/>
        <v>91.57</v>
      </c>
      <c r="H234" s="15">
        <f t="shared" si="7"/>
        <v>8385.0648999999994</v>
      </c>
    </row>
    <row r="235" spans="1:8" x14ac:dyDescent="0.35">
      <c r="A235" t="s">
        <v>8219</v>
      </c>
      <c r="B235">
        <v>613</v>
      </c>
      <c r="D235" t="s">
        <v>8221</v>
      </c>
      <c r="E235">
        <v>7</v>
      </c>
      <c r="G235" s="6">
        <f t="shared" si="6"/>
        <v>418.57</v>
      </c>
      <c r="H235" s="15">
        <f t="shared" si="7"/>
        <v>175200.8449</v>
      </c>
    </row>
    <row r="236" spans="1:8" x14ac:dyDescent="0.35">
      <c r="A236" t="s">
        <v>8219</v>
      </c>
      <c r="B236">
        <v>29</v>
      </c>
      <c r="D236" t="s">
        <v>8221</v>
      </c>
      <c r="E236">
        <v>2</v>
      </c>
      <c r="G236" s="6">
        <f t="shared" si="6"/>
        <v>-165.43</v>
      </c>
      <c r="H236" s="15">
        <f t="shared" si="7"/>
        <v>27367.084900000002</v>
      </c>
    </row>
    <row r="237" spans="1:8" x14ac:dyDescent="0.35">
      <c r="A237" t="s">
        <v>8219</v>
      </c>
      <c r="B237">
        <v>165</v>
      </c>
      <c r="D237" t="s">
        <v>8221</v>
      </c>
      <c r="E237">
        <v>8</v>
      </c>
      <c r="G237" s="6">
        <f t="shared" si="6"/>
        <v>-29.430000000000007</v>
      </c>
      <c r="H237" s="15">
        <f t="shared" si="7"/>
        <v>866.12490000000037</v>
      </c>
    </row>
    <row r="238" spans="1:8" x14ac:dyDescent="0.35">
      <c r="A238" t="s">
        <v>8219</v>
      </c>
      <c r="B238">
        <v>97</v>
      </c>
      <c r="D238" t="s">
        <v>8221</v>
      </c>
      <c r="E238">
        <v>2</v>
      </c>
      <c r="G238" s="6">
        <f t="shared" si="6"/>
        <v>-97.43</v>
      </c>
      <c r="H238" s="15">
        <f t="shared" si="7"/>
        <v>9492.6049000000021</v>
      </c>
    </row>
    <row r="239" spans="1:8" x14ac:dyDescent="0.35">
      <c r="A239" t="s">
        <v>8219</v>
      </c>
      <c r="B239">
        <v>303</v>
      </c>
      <c r="D239" t="s">
        <v>8221</v>
      </c>
      <c r="E239">
        <v>2</v>
      </c>
      <c r="G239" s="6">
        <f t="shared" si="6"/>
        <v>108.57</v>
      </c>
      <c r="H239" s="15">
        <f t="shared" si="7"/>
        <v>11787.444899999999</v>
      </c>
    </row>
    <row r="240" spans="1:8" x14ac:dyDescent="0.35">
      <c r="A240" t="s">
        <v>8219</v>
      </c>
      <c r="B240">
        <v>267</v>
      </c>
      <c r="D240" t="s">
        <v>8221</v>
      </c>
      <c r="E240">
        <v>7</v>
      </c>
      <c r="G240" s="6">
        <f t="shared" si="6"/>
        <v>72.569999999999993</v>
      </c>
      <c r="H240" s="15">
        <f t="shared" si="7"/>
        <v>5266.4048999999986</v>
      </c>
    </row>
    <row r="241" spans="1:8" x14ac:dyDescent="0.35">
      <c r="A241" t="s">
        <v>8219</v>
      </c>
      <c r="B241">
        <v>302</v>
      </c>
      <c r="D241" t="s">
        <v>8221</v>
      </c>
      <c r="E241">
        <v>2</v>
      </c>
      <c r="G241" s="6">
        <f t="shared" si="6"/>
        <v>107.57</v>
      </c>
      <c r="H241" s="15">
        <f t="shared" si="7"/>
        <v>11571.304899999999</v>
      </c>
    </row>
    <row r="242" spans="1:8" x14ac:dyDescent="0.35">
      <c r="A242" t="s">
        <v>8219</v>
      </c>
      <c r="B242">
        <v>87</v>
      </c>
      <c r="D242" t="s">
        <v>8221</v>
      </c>
      <c r="E242">
        <v>18</v>
      </c>
      <c r="G242" s="6">
        <f t="shared" si="6"/>
        <v>-107.43</v>
      </c>
      <c r="H242" s="15">
        <f t="shared" si="7"/>
        <v>11541.204900000001</v>
      </c>
    </row>
    <row r="243" spans="1:8" x14ac:dyDescent="0.35">
      <c r="A243" t="s">
        <v>8219</v>
      </c>
      <c r="B243">
        <v>354</v>
      </c>
      <c r="D243" t="s">
        <v>8221</v>
      </c>
      <c r="E243">
        <v>9</v>
      </c>
      <c r="G243" s="6">
        <f t="shared" si="6"/>
        <v>159.57</v>
      </c>
      <c r="H243" s="15">
        <f t="shared" si="7"/>
        <v>25462.584899999998</v>
      </c>
    </row>
    <row r="244" spans="1:8" x14ac:dyDescent="0.35">
      <c r="A244" t="s">
        <v>8219</v>
      </c>
      <c r="B244">
        <v>86</v>
      </c>
      <c r="D244" t="s">
        <v>8221</v>
      </c>
      <c r="E244">
        <v>4</v>
      </c>
      <c r="G244" s="6">
        <f t="shared" si="6"/>
        <v>-108.43</v>
      </c>
      <c r="H244" s="15">
        <f t="shared" si="7"/>
        <v>11757.064900000001</v>
      </c>
    </row>
    <row r="245" spans="1:8" x14ac:dyDescent="0.35">
      <c r="A245" t="s">
        <v>8219</v>
      </c>
      <c r="B245">
        <v>26</v>
      </c>
      <c r="D245" t="s">
        <v>8221</v>
      </c>
      <c r="E245">
        <v>7</v>
      </c>
      <c r="G245" s="6">
        <f t="shared" si="6"/>
        <v>-168.43</v>
      </c>
      <c r="H245" s="15">
        <f t="shared" si="7"/>
        <v>28368.664900000003</v>
      </c>
    </row>
    <row r="246" spans="1:8" x14ac:dyDescent="0.35">
      <c r="A246" t="s">
        <v>8219</v>
      </c>
      <c r="B246">
        <v>113</v>
      </c>
      <c r="D246" t="s">
        <v>8221</v>
      </c>
      <c r="E246">
        <v>29</v>
      </c>
      <c r="G246" s="6">
        <f t="shared" si="6"/>
        <v>-81.430000000000007</v>
      </c>
      <c r="H246" s="15">
        <f t="shared" si="7"/>
        <v>6630.844900000001</v>
      </c>
    </row>
    <row r="247" spans="1:8" x14ac:dyDescent="0.35">
      <c r="A247" t="s">
        <v>8219</v>
      </c>
      <c r="B247">
        <v>65</v>
      </c>
      <c r="D247" t="s">
        <v>8221</v>
      </c>
      <c r="E247">
        <v>12</v>
      </c>
      <c r="G247" s="6">
        <f t="shared" si="6"/>
        <v>-129.43</v>
      </c>
      <c r="H247" s="15">
        <f t="shared" si="7"/>
        <v>16752.124900000003</v>
      </c>
    </row>
    <row r="248" spans="1:8" x14ac:dyDescent="0.35">
      <c r="A248" t="s">
        <v>8219</v>
      </c>
      <c r="B248">
        <v>134</v>
      </c>
      <c r="D248" t="s">
        <v>8221</v>
      </c>
      <c r="E248">
        <v>4</v>
      </c>
      <c r="G248" s="6">
        <f t="shared" si="6"/>
        <v>-60.430000000000007</v>
      </c>
      <c r="H248" s="15">
        <f t="shared" si="7"/>
        <v>3651.784900000001</v>
      </c>
    </row>
    <row r="249" spans="1:8" x14ac:dyDescent="0.35">
      <c r="A249" t="s">
        <v>8219</v>
      </c>
      <c r="B249">
        <v>119</v>
      </c>
      <c r="D249" t="s">
        <v>8221</v>
      </c>
      <c r="E249">
        <v>28</v>
      </c>
      <c r="G249" s="6">
        <f t="shared" si="6"/>
        <v>-75.430000000000007</v>
      </c>
      <c r="H249" s="15">
        <f t="shared" si="7"/>
        <v>5689.6849000000011</v>
      </c>
    </row>
    <row r="250" spans="1:8" x14ac:dyDescent="0.35">
      <c r="A250" t="s">
        <v>8219</v>
      </c>
      <c r="B250">
        <v>159</v>
      </c>
      <c r="D250" t="s">
        <v>8221</v>
      </c>
      <c r="E250">
        <v>25</v>
      </c>
      <c r="G250" s="6">
        <f t="shared" si="6"/>
        <v>-35.430000000000007</v>
      </c>
      <c r="H250" s="15">
        <f t="shared" si="7"/>
        <v>1255.2849000000006</v>
      </c>
    </row>
    <row r="251" spans="1:8" x14ac:dyDescent="0.35">
      <c r="A251" t="s">
        <v>8219</v>
      </c>
      <c r="B251">
        <v>167</v>
      </c>
      <c r="D251" t="s">
        <v>8221</v>
      </c>
      <c r="E251">
        <v>28</v>
      </c>
      <c r="G251" s="6">
        <f t="shared" si="6"/>
        <v>-27.430000000000007</v>
      </c>
      <c r="H251" s="15">
        <f t="shared" si="7"/>
        <v>752.40490000000034</v>
      </c>
    </row>
    <row r="252" spans="1:8" x14ac:dyDescent="0.35">
      <c r="A252" t="s">
        <v>8219</v>
      </c>
      <c r="B252">
        <v>43</v>
      </c>
      <c r="D252" t="s">
        <v>8221</v>
      </c>
      <c r="E252">
        <v>310</v>
      </c>
      <c r="G252" s="6">
        <f t="shared" si="6"/>
        <v>-151.43</v>
      </c>
      <c r="H252" s="15">
        <f t="shared" si="7"/>
        <v>22931.044900000001</v>
      </c>
    </row>
    <row r="253" spans="1:8" x14ac:dyDescent="0.35">
      <c r="A253" t="s">
        <v>8219</v>
      </c>
      <c r="B253">
        <v>1062</v>
      </c>
      <c r="D253" t="s">
        <v>8221</v>
      </c>
      <c r="E253">
        <v>15</v>
      </c>
      <c r="G253" s="6">
        <f t="shared" si="6"/>
        <v>867.56999999999994</v>
      </c>
      <c r="H253" s="15">
        <f t="shared" si="7"/>
        <v>752677.7048999999</v>
      </c>
    </row>
    <row r="254" spans="1:8" x14ac:dyDescent="0.35">
      <c r="A254" t="s">
        <v>8219</v>
      </c>
      <c r="B254">
        <v>9</v>
      </c>
      <c r="D254" t="s">
        <v>8221</v>
      </c>
      <c r="E254">
        <v>215</v>
      </c>
      <c r="G254" s="6">
        <f t="shared" si="6"/>
        <v>-185.43</v>
      </c>
      <c r="H254" s="15">
        <f t="shared" si="7"/>
        <v>34384.284900000006</v>
      </c>
    </row>
    <row r="255" spans="1:8" x14ac:dyDescent="0.35">
      <c r="A255" t="s">
        <v>8219</v>
      </c>
      <c r="B255">
        <v>89</v>
      </c>
      <c r="D255" t="s">
        <v>8221</v>
      </c>
      <c r="E255">
        <v>3</v>
      </c>
      <c r="G255" s="6">
        <f t="shared" si="6"/>
        <v>-105.43</v>
      </c>
      <c r="H255" s="15">
        <f t="shared" si="7"/>
        <v>11115.484900000001</v>
      </c>
    </row>
    <row r="256" spans="1:8" x14ac:dyDescent="0.35">
      <c r="A256" t="s">
        <v>8219</v>
      </c>
      <c r="B256">
        <v>174</v>
      </c>
      <c r="D256" t="s">
        <v>8221</v>
      </c>
      <c r="E256">
        <v>2</v>
      </c>
      <c r="G256" s="6">
        <f t="shared" si="6"/>
        <v>-20.430000000000007</v>
      </c>
      <c r="H256" s="15">
        <f t="shared" si="7"/>
        <v>417.3849000000003</v>
      </c>
    </row>
    <row r="257" spans="1:8" x14ac:dyDescent="0.35">
      <c r="A257" t="s">
        <v>8219</v>
      </c>
      <c r="B257">
        <v>14</v>
      </c>
      <c r="D257" t="s">
        <v>8221</v>
      </c>
      <c r="E257">
        <v>26</v>
      </c>
      <c r="G257" s="6">
        <f t="shared" si="6"/>
        <v>-180.43</v>
      </c>
      <c r="H257" s="15">
        <f t="shared" si="7"/>
        <v>32554.984900000003</v>
      </c>
    </row>
    <row r="258" spans="1:8" x14ac:dyDescent="0.35">
      <c r="A258" t="s">
        <v>8219</v>
      </c>
      <c r="B258">
        <v>48</v>
      </c>
      <c r="D258" t="s">
        <v>8221</v>
      </c>
      <c r="E258">
        <v>24</v>
      </c>
      <c r="G258" s="6">
        <f t="shared" si="6"/>
        <v>-146.43</v>
      </c>
      <c r="H258" s="15">
        <f t="shared" si="7"/>
        <v>21441.744900000002</v>
      </c>
    </row>
    <row r="259" spans="1:8" x14ac:dyDescent="0.35">
      <c r="A259" t="s">
        <v>8219</v>
      </c>
      <c r="B259">
        <v>133</v>
      </c>
      <c r="D259" t="s">
        <v>8221</v>
      </c>
      <c r="E259">
        <v>96</v>
      </c>
      <c r="G259" s="6">
        <f t="shared" ref="G259:G322" si="8">B259-194.43</f>
        <v>-61.430000000000007</v>
      </c>
      <c r="H259" s="15">
        <f t="shared" ref="H259:H322" si="9">G259^2</f>
        <v>3773.6449000000007</v>
      </c>
    </row>
    <row r="260" spans="1:8" x14ac:dyDescent="0.35">
      <c r="A260" t="s">
        <v>8219</v>
      </c>
      <c r="B260">
        <v>83</v>
      </c>
      <c r="D260" t="s">
        <v>8221</v>
      </c>
      <c r="E260">
        <v>17</v>
      </c>
      <c r="G260" s="6">
        <f t="shared" si="8"/>
        <v>-111.43</v>
      </c>
      <c r="H260" s="15">
        <f t="shared" si="9"/>
        <v>12416.644900000001</v>
      </c>
    </row>
    <row r="261" spans="1:8" x14ac:dyDescent="0.35">
      <c r="A261" t="s">
        <v>8219</v>
      </c>
      <c r="B261">
        <v>149</v>
      </c>
      <c r="D261" t="s">
        <v>8221</v>
      </c>
      <c r="E261">
        <v>94</v>
      </c>
      <c r="G261" s="6">
        <f t="shared" si="8"/>
        <v>-45.430000000000007</v>
      </c>
      <c r="H261" s="15">
        <f t="shared" si="9"/>
        <v>2063.8849000000005</v>
      </c>
    </row>
    <row r="262" spans="1:8" x14ac:dyDescent="0.35">
      <c r="A262" t="s">
        <v>8219</v>
      </c>
      <c r="B262">
        <v>49</v>
      </c>
      <c r="D262" t="s">
        <v>8221</v>
      </c>
      <c r="E262">
        <v>129</v>
      </c>
      <c r="G262" s="6">
        <f t="shared" si="8"/>
        <v>-145.43</v>
      </c>
      <c r="H262" s="15">
        <f t="shared" si="9"/>
        <v>21149.884900000001</v>
      </c>
    </row>
    <row r="263" spans="1:8" x14ac:dyDescent="0.35">
      <c r="A263" t="s">
        <v>8219</v>
      </c>
      <c r="B263">
        <v>251</v>
      </c>
      <c r="D263" t="s">
        <v>8221</v>
      </c>
      <c r="E263">
        <v>1</v>
      </c>
      <c r="G263" s="6">
        <f t="shared" si="8"/>
        <v>56.569999999999993</v>
      </c>
      <c r="H263" s="15">
        <f t="shared" si="9"/>
        <v>3200.1648999999993</v>
      </c>
    </row>
    <row r="264" spans="1:8" x14ac:dyDescent="0.35">
      <c r="A264" t="s">
        <v>8219</v>
      </c>
      <c r="B264">
        <v>22</v>
      </c>
      <c r="D264" t="s">
        <v>8221</v>
      </c>
      <c r="E264">
        <v>4</v>
      </c>
      <c r="G264" s="6">
        <f t="shared" si="8"/>
        <v>-172.43</v>
      </c>
      <c r="H264" s="15">
        <f t="shared" si="9"/>
        <v>29732.104900000002</v>
      </c>
    </row>
    <row r="265" spans="1:8" x14ac:dyDescent="0.35">
      <c r="A265" t="s">
        <v>8219</v>
      </c>
      <c r="B265">
        <v>48</v>
      </c>
      <c r="D265" t="s">
        <v>8221</v>
      </c>
      <c r="E265">
        <v>3</v>
      </c>
      <c r="G265" s="6">
        <f t="shared" si="8"/>
        <v>-146.43</v>
      </c>
      <c r="H265" s="15">
        <f t="shared" si="9"/>
        <v>21441.744900000002</v>
      </c>
    </row>
    <row r="266" spans="1:8" x14ac:dyDescent="0.35">
      <c r="A266" t="s">
        <v>8219</v>
      </c>
      <c r="B266">
        <v>383</v>
      </c>
      <c r="D266" t="s">
        <v>8221</v>
      </c>
      <c r="E266">
        <v>135</v>
      </c>
      <c r="G266" s="6">
        <f t="shared" si="8"/>
        <v>188.57</v>
      </c>
      <c r="H266" s="15">
        <f t="shared" si="9"/>
        <v>35558.644899999999</v>
      </c>
    </row>
    <row r="267" spans="1:8" x14ac:dyDescent="0.35">
      <c r="A267" t="s">
        <v>8219</v>
      </c>
      <c r="B267">
        <v>237</v>
      </c>
      <c r="D267" t="s">
        <v>8221</v>
      </c>
      <c r="E267">
        <v>10</v>
      </c>
      <c r="G267" s="6">
        <f t="shared" si="8"/>
        <v>42.569999999999993</v>
      </c>
      <c r="H267" s="15">
        <f t="shared" si="9"/>
        <v>1812.2048999999995</v>
      </c>
    </row>
    <row r="268" spans="1:8" x14ac:dyDescent="0.35">
      <c r="A268" t="s">
        <v>8219</v>
      </c>
      <c r="B268">
        <v>13</v>
      </c>
      <c r="D268" t="s">
        <v>8221</v>
      </c>
      <c r="E268">
        <v>0</v>
      </c>
      <c r="G268" s="6">
        <f t="shared" si="8"/>
        <v>-181.43</v>
      </c>
      <c r="H268" s="15">
        <f t="shared" si="9"/>
        <v>32916.844900000004</v>
      </c>
    </row>
    <row r="269" spans="1:8" x14ac:dyDescent="0.35">
      <c r="A269" t="s">
        <v>8219</v>
      </c>
      <c r="B269">
        <v>562</v>
      </c>
      <c r="D269" t="s">
        <v>8221</v>
      </c>
      <c r="E269">
        <v>6</v>
      </c>
      <c r="G269" s="6">
        <f t="shared" si="8"/>
        <v>367.57</v>
      </c>
      <c r="H269" s="15">
        <f t="shared" si="9"/>
        <v>135107.70489999998</v>
      </c>
    </row>
    <row r="270" spans="1:8" x14ac:dyDescent="0.35">
      <c r="A270" t="s">
        <v>8219</v>
      </c>
      <c r="B270">
        <v>71</v>
      </c>
      <c r="D270" t="s">
        <v>8221</v>
      </c>
      <c r="E270">
        <v>36</v>
      </c>
      <c r="G270" s="6">
        <f t="shared" si="8"/>
        <v>-123.43</v>
      </c>
      <c r="H270" s="15">
        <f t="shared" si="9"/>
        <v>15234.964900000001</v>
      </c>
    </row>
    <row r="271" spans="1:8" x14ac:dyDescent="0.35">
      <c r="A271" t="s">
        <v>8219</v>
      </c>
      <c r="B271">
        <v>1510</v>
      </c>
      <c r="D271" t="s">
        <v>8221</v>
      </c>
      <c r="E271">
        <v>336</v>
      </c>
      <c r="G271" s="6">
        <f t="shared" si="8"/>
        <v>1315.57</v>
      </c>
      <c r="H271" s="15">
        <f t="shared" si="9"/>
        <v>1730724.4248999998</v>
      </c>
    </row>
    <row r="272" spans="1:8" x14ac:dyDescent="0.35">
      <c r="A272" t="s">
        <v>8219</v>
      </c>
      <c r="B272">
        <v>14</v>
      </c>
      <c r="D272" t="s">
        <v>8221</v>
      </c>
      <c r="E272">
        <v>34</v>
      </c>
      <c r="G272" s="6">
        <f t="shared" si="8"/>
        <v>-180.43</v>
      </c>
      <c r="H272" s="15">
        <f t="shared" si="9"/>
        <v>32554.984900000003</v>
      </c>
    </row>
    <row r="273" spans="1:8" x14ac:dyDescent="0.35">
      <c r="A273" t="s">
        <v>8219</v>
      </c>
      <c r="B273">
        <v>193</v>
      </c>
      <c r="D273" t="s">
        <v>8221</v>
      </c>
      <c r="E273">
        <v>10</v>
      </c>
      <c r="G273" s="6">
        <f t="shared" si="8"/>
        <v>-1.4300000000000068</v>
      </c>
      <c r="H273" s="15">
        <f t="shared" si="9"/>
        <v>2.0449000000000197</v>
      </c>
    </row>
    <row r="274" spans="1:8" x14ac:dyDescent="0.35">
      <c r="A274" t="s">
        <v>8219</v>
      </c>
      <c r="B274">
        <v>206</v>
      </c>
      <c r="D274" t="s">
        <v>8221</v>
      </c>
      <c r="E274">
        <v>201</v>
      </c>
      <c r="G274" s="6">
        <f t="shared" si="8"/>
        <v>11.569999999999993</v>
      </c>
      <c r="H274" s="15">
        <f t="shared" si="9"/>
        <v>133.86489999999984</v>
      </c>
    </row>
    <row r="275" spans="1:8" x14ac:dyDescent="0.35">
      <c r="A275" t="s">
        <v>8219</v>
      </c>
      <c r="B275">
        <v>351</v>
      </c>
      <c r="D275" t="s">
        <v>8221</v>
      </c>
      <c r="E275">
        <v>296</v>
      </c>
      <c r="G275" s="6">
        <f t="shared" si="8"/>
        <v>156.57</v>
      </c>
      <c r="H275" s="15">
        <f t="shared" si="9"/>
        <v>24514.164899999996</v>
      </c>
    </row>
    <row r="276" spans="1:8" x14ac:dyDescent="0.35">
      <c r="A276" t="s">
        <v>8219</v>
      </c>
      <c r="B276">
        <v>50</v>
      </c>
      <c r="D276" t="s">
        <v>8221</v>
      </c>
      <c r="E276">
        <v>7</v>
      </c>
      <c r="G276" s="6">
        <f t="shared" si="8"/>
        <v>-144.43</v>
      </c>
      <c r="H276" s="15">
        <f t="shared" si="9"/>
        <v>20860.0249</v>
      </c>
    </row>
    <row r="277" spans="1:8" x14ac:dyDescent="0.35">
      <c r="A277" t="s">
        <v>8219</v>
      </c>
      <c r="B277">
        <v>184</v>
      </c>
      <c r="D277" t="s">
        <v>8221</v>
      </c>
      <c r="E277">
        <v>7</v>
      </c>
      <c r="G277" s="6">
        <f t="shared" si="8"/>
        <v>-10.430000000000007</v>
      </c>
      <c r="H277" s="15">
        <f t="shared" si="9"/>
        <v>108.78490000000014</v>
      </c>
    </row>
    <row r="278" spans="1:8" x14ac:dyDescent="0.35">
      <c r="A278" t="s">
        <v>8219</v>
      </c>
      <c r="B278">
        <v>196</v>
      </c>
      <c r="D278" t="s">
        <v>8221</v>
      </c>
      <c r="E278">
        <v>1</v>
      </c>
      <c r="G278" s="6">
        <f t="shared" si="8"/>
        <v>1.5699999999999932</v>
      </c>
      <c r="H278" s="15">
        <f t="shared" si="9"/>
        <v>2.4648999999999788</v>
      </c>
    </row>
    <row r="279" spans="1:8" x14ac:dyDescent="0.35">
      <c r="A279" t="s">
        <v>8219</v>
      </c>
      <c r="B279">
        <v>229</v>
      </c>
      <c r="D279" t="s">
        <v>8221</v>
      </c>
      <c r="E279">
        <v>114</v>
      </c>
      <c r="G279" s="6">
        <f t="shared" si="8"/>
        <v>34.569999999999993</v>
      </c>
      <c r="H279" s="15">
        <f t="shared" si="9"/>
        <v>1195.0848999999996</v>
      </c>
    </row>
    <row r="280" spans="1:8" x14ac:dyDescent="0.35">
      <c r="A280" t="s">
        <v>8219</v>
      </c>
      <c r="B280">
        <v>67</v>
      </c>
      <c r="D280" t="s">
        <v>8221</v>
      </c>
      <c r="E280">
        <v>29</v>
      </c>
      <c r="G280" s="6">
        <f t="shared" si="8"/>
        <v>-127.43</v>
      </c>
      <c r="H280" s="15">
        <f t="shared" si="9"/>
        <v>16238.404900000001</v>
      </c>
    </row>
    <row r="281" spans="1:8" x14ac:dyDescent="0.35">
      <c r="A281" t="s">
        <v>8219</v>
      </c>
      <c r="B281">
        <v>95</v>
      </c>
      <c r="D281" t="s">
        <v>8221</v>
      </c>
      <c r="E281">
        <v>890</v>
      </c>
      <c r="G281" s="6">
        <f t="shared" si="8"/>
        <v>-99.43</v>
      </c>
      <c r="H281" s="15">
        <f t="shared" si="9"/>
        <v>9886.3249000000014</v>
      </c>
    </row>
    <row r="282" spans="1:8" x14ac:dyDescent="0.35">
      <c r="A282" t="s">
        <v>8219</v>
      </c>
      <c r="B282">
        <v>62</v>
      </c>
      <c r="D282" t="s">
        <v>8221</v>
      </c>
      <c r="E282">
        <v>31</v>
      </c>
      <c r="G282" s="6">
        <f t="shared" si="8"/>
        <v>-132.43</v>
      </c>
      <c r="H282" s="15">
        <f t="shared" si="9"/>
        <v>17537.704900000001</v>
      </c>
    </row>
    <row r="283" spans="1:8" x14ac:dyDescent="0.35">
      <c r="A283" t="s">
        <v>8219</v>
      </c>
      <c r="B283">
        <v>73</v>
      </c>
      <c r="D283" t="s">
        <v>8221</v>
      </c>
      <c r="E283">
        <v>21</v>
      </c>
      <c r="G283" s="6">
        <f t="shared" si="8"/>
        <v>-121.43</v>
      </c>
      <c r="H283" s="15">
        <f t="shared" si="9"/>
        <v>14745.244900000002</v>
      </c>
    </row>
    <row r="284" spans="1:8" x14ac:dyDescent="0.35">
      <c r="A284" t="s">
        <v>8219</v>
      </c>
      <c r="B284">
        <v>43</v>
      </c>
      <c r="D284" t="s">
        <v>8221</v>
      </c>
      <c r="E284">
        <v>37</v>
      </c>
      <c r="G284" s="6">
        <f t="shared" si="8"/>
        <v>-151.43</v>
      </c>
      <c r="H284" s="15">
        <f t="shared" si="9"/>
        <v>22931.044900000001</v>
      </c>
    </row>
    <row r="285" spans="1:8" x14ac:dyDescent="0.35">
      <c r="A285" t="s">
        <v>8219</v>
      </c>
      <c r="B285">
        <v>70</v>
      </c>
      <c r="D285" t="s">
        <v>8221</v>
      </c>
      <c r="E285">
        <v>7</v>
      </c>
      <c r="G285" s="6">
        <f t="shared" si="8"/>
        <v>-124.43</v>
      </c>
      <c r="H285" s="15">
        <f t="shared" si="9"/>
        <v>15482.824900000001</v>
      </c>
    </row>
    <row r="286" spans="1:8" x14ac:dyDescent="0.35">
      <c r="A286" t="s">
        <v>8219</v>
      </c>
      <c r="B286">
        <v>271</v>
      </c>
      <c r="D286" t="s">
        <v>8221</v>
      </c>
      <c r="E286">
        <v>4</v>
      </c>
      <c r="G286" s="6">
        <f t="shared" si="8"/>
        <v>76.569999999999993</v>
      </c>
      <c r="H286" s="15">
        <f t="shared" si="9"/>
        <v>5862.964899999999</v>
      </c>
    </row>
    <row r="287" spans="1:8" x14ac:dyDescent="0.35">
      <c r="A287" t="s">
        <v>8219</v>
      </c>
      <c r="B287">
        <v>55</v>
      </c>
      <c r="D287" t="s">
        <v>8221</v>
      </c>
      <c r="E287">
        <v>5</v>
      </c>
      <c r="G287" s="6">
        <f t="shared" si="8"/>
        <v>-139.43</v>
      </c>
      <c r="H287" s="15">
        <f t="shared" si="9"/>
        <v>19440.724900000001</v>
      </c>
    </row>
    <row r="288" spans="1:8" x14ac:dyDescent="0.35">
      <c r="A288" t="s">
        <v>8219</v>
      </c>
      <c r="B288">
        <v>35</v>
      </c>
      <c r="D288" t="s">
        <v>8221</v>
      </c>
      <c r="E288">
        <v>0</v>
      </c>
      <c r="G288" s="6">
        <f t="shared" si="8"/>
        <v>-159.43</v>
      </c>
      <c r="H288" s="15">
        <f t="shared" si="9"/>
        <v>25417.924900000002</v>
      </c>
    </row>
    <row r="289" spans="1:8" x14ac:dyDescent="0.35">
      <c r="A289" t="s">
        <v>8219</v>
      </c>
      <c r="B289">
        <v>22</v>
      </c>
      <c r="D289" t="s">
        <v>8221</v>
      </c>
      <c r="E289">
        <v>456</v>
      </c>
      <c r="G289" s="6">
        <f t="shared" si="8"/>
        <v>-172.43</v>
      </c>
      <c r="H289" s="15">
        <f t="shared" si="9"/>
        <v>29732.104900000002</v>
      </c>
    </row>
    <row r="290" spans="1:8" x14ac:dyDescent="0.35">
      <c r="A290" t="s">
        <v>8219</v>
      </c>
      <c r="B290">
        <v>38</v>
      </c>
      <c r="D290" t="s">
        <v>8221</v>
      </c>
      <c r="E290">
        <v>369</v>
      </c>
      <c r="G290" s="6">
        <f t="shared" si="8"/>
        <v>-156.43</v>
      </c>
      <c r="H290" s="15">
        <f t="shared" si="9"/>
        <v>24470.344900000004</v>
      </c>
    </row>
    <row r="291" spans="1:8" x14ac:dyDescent="0.35">
      <c r="A291" t="s">
        <v>8219</v>
      </c>
      <c r="B291">
        <v>15</v>
      </c>
      <c r="D291" t="s">
        <v>8221</v>
      </c>
      <c r="E291">
        <v>2</v>
      </c>
      <c r="G291" s="6">
        <f t="shared" si="8"/>
        <v>-179.43</v>
      </c>
      <c r="H291" s="15">
        <f t="shared" si="9"/>
        <v>32195.124900000003</v>
      </c>
    </row>
    <row r="292" spans="1:8" x14ac:dyDescent="0.35">
      <c r="A292" t="s">
        <v>8219</v>
      </c>
      <c r="B292">
        <v>7</v>
      </c>
      <c r="D292" t="s">
        <v>8221</v>
      </c>
      <c r="E292">
        <v>0</v>
      </c>
      <c r="G292" s="6">
        <f t="shared" si="8"/>
        <v>-187.43</v>
      </c>
      <c r="H292" s="15">
        <f t="shared" si="9"/>
        <v>35130.0049</v>
      </c>
    </row>
    <row r="293" spans="1:8" x14ac:dyDescent="0.35">
      <c r="A293" t="s">
        <v>8219</v>
      </c>
      <c r="B293">
        <v>241</v>
      </c>
      <c r="D293" t="s">
        <v>8221</v>
      </c>
      <c r="E293">
        <v>338</v>
      </c>
      <c r="G293" s="6">
        <f t="shared" si="8"/>
        <v>46.569999999999993</v>
      </c>
      <c r="H293" s="15">
        <f t="shared" si="9"/>
        <v>2168.7648999999992</v>
      </c>
    </row>
    <row r="294" spans="1:8" x14ac:dyDescent="0.35">
      <c r="A294" t="s">
        <v>8219</v>
      </c>
      <c r="B294">
        <v>55</v>
      </c>
      <c r="D294" t="s">
        <v>8221</v>
      </c>
      <c r="E294">
        <v>4</v>
      </c>
      <c r="G294" s="6">
        <f t="shared" si="8"/>
        <v>-139.43</v>
      </c>
      <c r="H294" s="15">
        <f t="shared" si="9"/>
        <v>19440.724900000001</v>
      </c>
    </row>
    <row r="295" spans="1:8" x14ac:dyDescent="0.35">
      <c r="A295" t="s">
        <v>8219</v>
      </c>
      <c r="B295">
        <v>171</v>
      </c>
      <c r="D295" t="s">
        <v>8221</v>
      </c>
      <c r="E295">
        <v>1</v>
      </c>
      <c r="G295" s="6">
        <f t="shared" si="8"/>
        <v>-23.430000000000007</v>
      </c>
      <c r="H295" s="15">
        <f t="shared" si="9"/>
        <v>548.96490000000028</v>
      </c>
    </row>
    <row r="296" spans="1:8" x14ac:dyDescent="0.35">
      <c r="A296" t="s">
        <v>8219</v>
      </c>
      <c r="B296">
        <v>208</v>
      </c>
      <c r="D296" t="s">
        <v>8221</v>
      </c>
      <c r="E296">
        <v>28</v>
      </c>
      <c r="G296" s="6">
        <f t="shared" si="8"/>
        <v>13.569999999999993</v>
      </c>
      <c r="H296" s="15">
        <f t="shared" si="9"/>
        <v>184.14489999999981</v>
      </c>
    </row>
    <row r="297" spans="1:8" x14ac:dyDescent="0.35">
      <c r="A297" t="s">
        <v>8219</v>
      </c>
      <c r="B297">
        <v>21</v>
      </c>
      <c r="D297" t="s">
        <v>8221</v>
      </c>
      <c r="E297">
        <v>12</v>
      </c>
      <c r="G297" s="6">
        <f t="shared" si="8"/>
        <v>-173.43</v>
      </c>
      <c r="H297" s="15">
        <f t="shared" si="9"/>
        <v>30077.964900000003</v>
      </c>
    </row>
    <row r="298" spans="1:8" x14ac:dyDescent="0.35">
      <c r="A298" t="s">
        <v>8219</v>
      </c>
      <c r="B298">
        <v>25</v>
      </c>
      <c r="D298" t="s">
        <v>8221</v>
      </c>
      <c r="E298">
        <v>16</v>
      </c>
      <c r="G298" s="6">
        <f t="shared" si="8"/>
        <v>-169.43</v>
      </c>
      <c r="H298" s="15">
        <f t="shared" si="9"/>
        <v>28706.524900000004</v>
      </c>
    </row>
    <row r="299" spans="1:8" x14ac:dyDescent="0.35">
      <c r="A299" t="s">
        <v>8219</v>
      </c>
      <c r="B299">
        <v>52</v>
      </c>
      <c r="D299" t="s">
        <v>8221</v>
      </c>
      <c r="E299">
        <v>4</v>
      </c>
      <c r="G299" s="6">
        <f t="shared" si="8"/>
        <v>-142.43</v>
      </c>
      <c r="H299" s="15">
        <f t="shared" si="9"/>
        <v>20286.304900000003</v>
      </c>
    </row>
    <row r="300" spans="1:8" x14ac:dyDescent="0.35">
      <c r="A300" t="s">
        <v>8219</v>
      </c>
      <c r="B300">
        <v>104</v>
      </c>
      <c r="D300" t="s">
        <v>8221</v>
      </c>
      <c r="E300">
        <v>4</v>
      </c>
      <c r="G300" s="6">
        <f t="shared" si="8"/>
        <v>-90.43</v>
      </c>
      <c r="H300" s="15">
        <f t="shared" si="9"/>
        <v>8177.5849000000017</v>
      </c>
    </row>
    <row r="301" spans="1:8" x14ac:dyDescent="0.35">
      <c r="A301" t="s">
        <v>8219</v>
      </c>
      <c r="B301">
        <v>73</v>
      </c>
      <c r="D301" t="s">
        <v>8221</v>
      </c>
      <c r="E301">
        <v>10</v>
      </c>
      <c r="G301" s="6">
        <f t="shared" si="8"/>
        <v>-121.43</v>
      </c>
      <c r="H301" s="15">
        <f t="shared" si="9"/>
        <v>14745.244900000002</v>
      </c>
    </row>
    <row r="302" spans="1:8" x14ac:dyDescent="0.35">
      <c r="A302" t="s">
        <v>8219</v>
      </c>
      <c r="B302">
        <v>34</v>
      </c>
      <c r="D302" t="s">
        <v>8221</v>
      </c>
      <c r="E302">
        <v>0</v>
      </c>
      <c r="G302" s="6">
        <f t="shared" si="8"/>
        <v>-160.43</v>
      </c>
      <c r="H302" s="15">
        <f t="shared" si="9"/>
        <v>25737.784900000002</v>
      </c>
    </row>
    <row r="303" spans="1:8" x14ac:dyDescent="0.35">
      <c r="A303" t="s">
        <v>8219</v>
      </c>
      <c r="B303">
        <v>56</v>
      </c>
      <c r="D303" t="s">
        <v>8221</v>
      </c>
      <c r="E303">
        <v>6</v>
      </c>
      <c r="G303" s="6">
        <f t="shared" si="8"/>
        <v>-138.43</v>
      </c>
      <c r="H303" s="15">
        <f t="shared" si="9"/>
        <v>19162.8649</v>
      </c>
    </row>
    <row r="304" spans="1:8" x14ac:dyDescent="0.35">
      <c r="A304" t="s">
        <v>8219</v>
      </c>
      <c r="B304">
        <v>31</v>
      </c>
      <c r="D304" t="s">
        <v>8221</v>
      </c>
      <c r="E304">
        <v>0</v>
      </c>
      <c r="G304" s="6">
        <f t="shared" si="8"/>
        <v>-163.43</v>
      </c>
      <c r="H304" s="15">
        <f t="shared" si="9"/>
        <v>26709.3649</v>
      </c>
    </row>
    <row r="305" spans="1:8" x14ac:dyDescent="0.35">
      <c r="A305" t="s">
        <v>8219</v>
      </c>
      <c r="B305">
        <v>84</v>
      </c>
      <c r="D305" t="s">
        <v>8221</v>
      </c>
      <c r="E305">
        <v>1</v>
      </c>
      <c r="G305" s="6">
        <f t="shared" si="8"/>
        <v>-110.43</v>
      </c>
      <c r="H305" s="15">
        <f t="shared" si="9"/>
        <v>12194.784900000002</v>
      </c>
    </row>
    <row r="306" spans="1:8" x14ac:dyDescent="0.35">
      <c r="A306" t="s">
        <v>8219</v>
      </c>
      <c r="B306">
        <v>130</v>
      </c>
      <c r="D306" t="s">
        <v>8221</v>
      </c>
      <c r="E306">
        <v>0</v>
      </c>
      <c r="G306" s="6">
        <f t="shared" si="8"/>
        <v>-64.430000000000007</v>
      </c>
      <c r="H306" s="15">
        <f t="shared" si="9"/>
        <v>4151.2249000000011</v>
      </c>
    </row>
    <row r="307" spans="1:8" x14ac:dyDescent="0.35">
      <c r="A307" t="s">
        <v>8219</v>
      </c>
      <c r="B307">
        <v>12</v>
      </c>
      <c r="D307" t="s">
        <v>8221</v>
      </c>
      <c r="E307">
        <v>44</v>
      </c>
      <c r="G307" s="6">
        <f t="shared" si="8"/>
        <v>-182.43</v>
      </c>
      <c r="H307" s="15">
        <f t="shared" si="9"/>
        <v>33280.704900000004</v>
      </c>
    </row>
    <row r="308" spans="1:8" x14ac:dyDescent="0.35">
      <c r="A308" t="s">
        <v>8219</v>
      </c>
      <c r="B308">
        <v>23</v>
      </c>
      <c r="D308" t="s">
        <v>8221</v>
      </c>
      <c r="E308">
        <v>0</v>
      </c>
      <c r="G308" s="6">
        <f t="shared" si="8"/>
        <v>-171.43</v>
      </c>
      <c r="H308" s="15">
        <f t="shared" si="9"/>
        <v>29388.244900000002</v>
      </c>
    </row>
    <row r="309" spans="1:8" x14ac:dyDescent="0.35">
      <c r="A309" t="s">
        <v>8219</v>
      </c>
      <c r="B309">
        <v>158</v>
      </c>
      <c r="D309" t="s">
        <v>8221</v>
      </c>
      <c r="E309">
        <v>3</v>
      </c>
      <c r="G309" s="6">
        <f t="shared" si="8"/>
        <v>-36.430000000000007</v>
      </c>
      <c r="H309" s="15">
        <f t="shared" si="9"/>
        <v>1327.1449000000005</v>
      </c>
    </row>
    <row r="310" spans="1:8" x14ac:dyDescent="0.35">
      <c r="A310" t="s">
        <v>8219</v>
      </c>
      <c r="B310">
        <v>30</v>
      </c>
      <c r="D310" t="s">
        <v>8221</v>
      </c>
      <c r="E310">
        <v>0</v>
      </c>
      <c r="G310" s="6">
        <f t="shared" si="8"/>
        <v>-164.43</v>
      </c>
      <c r="H310" s="15">
        <f t="shared" si="9"/>
        <v>27037.224900000001</v>
      </c>
    </row>
    <row r="311" spans="1:8" x14ac:dyDescent="0.35">
      <c r="A311" t="s">
        <v>8219</v>
      </c>
      <c r="B311">
        <v>18</v>
      </c>
      <c r="D311" t="s">
        <v>8221</v>
      </c>
      <c r="E311">
        <v>52</v>
      </c>
      <c r="G311" s="6">
        <f t="shared" si="8"/>
        <v>-176.43</v>
      </c>
      <c r="H311" s="15">
        <f t="shared" si="9"/>
        <v>31127.544900000001</v>
      </c>
    </row>
    <row r="312" spans="1:8" x14ac:dyDescent="0.35">
      <c r="A312" t="s">
        <v>8219</v>
      </c>
      <c r="B312">
        <v>29</v>
      </c>
      <c r="D312" t="s">
        <v>8221</v>
      </c>
      <c r="E312">
        <v>0</v>
      </c>
      <c r="G312" s="6">
        <f t="shared" si="8"/>
        <v>-165.43</v>
      </c>
      <c r="H312" s="15">
        <f t="shared" si="9"/>
        <v>27367.084900000002</v>
      </c>
    </row>
    <row r="313" spans="1:8" x14ac:dyDescent="0.35">
      <c r="A313" t="s">
        <v>8219</v>
      </c>
      <c r="B313">
        <v>31</v>
      </c>
      <c r="D313" t="s">
        <v>8221</v>
      </c>
      <c r="E313">
        <v>1</v>
      </c>
      <c r="G313" s="6">
        <f t="shared" si="8"/>
        <v>-163.43</v>
      </c>
      <c r="H313" s="15">
        <f t="shared" si="9"/>
        <v>26709.3649</v>
      </c>
    </row>
    <row r="314" spans="1:8" x14ac:dyDescent="0.35">
      <c r="A314" t="s">
        <v>8219</v>
      </c>
      <c r="B314">
        <v>173</v>
      </c>
      <c r="D314" t="s">
        <v>8221</v>
      </c>
      <c r="E314">
        <v>1</v>
      </c>
      <c r="G314" s="6">
        <f t="shared" si="8"/>
        <v>-21.430000000000007</v>
      </c>
      <c r="H314" s="15">
        <f t="shared" si="9"/>
        <v>459.24490000000031</v>
      </c>
    </row>
    <row r="315" spans="1:8" x14ac:dyDescent="0.35">
      <c r="A315" t="s">
        <v>8219</v>
      </c>
      <c r="B315">
        <v>17</v>
      </c>
      <c r="D315" t="s">
        <v>8221</v>
      </c>
      <c r="E315">
        <v>2</v>
      </c>
      <c r="G315" s="6">
        <f t="shared" si="8"/>
        <v>-177.43</v>
      </c>
      <c r="H315" s="15">
        <f t="shared" si="9"/>
        <v>31481.404900000001</v>
      </c>
    </row>
    <row r="316" spans="1:8" x14ac:dyDescent="0.35">
      <c r="A316" t="s">
        <v>8219</v>
      </c>
      <c r="B316">
        <v>48</v>
      </c>
      <c r="D316" t="s">
        <v>8221</v>
      </c>
      <c r="E316">
        <v>9</v>
      </c>
      <c r="G316" s="6">
        <f t="shared" si="8"/>
        <v>-146.43</v>
      </c>
      <c r="H316" s="15">
        <f t="shared" si="9"/>
        <v>21441.744900000002</v>
      </c>
    </row>
    <row r="317" spans="1:8" x14ac:dyDescent="0.35">
      <c r="A317" t="s">
        <v>8219</v>
      </c>
      <c r="B317">
        <v>59</v>
      </c>
      <c r="D317" t="s">
        <v>8221</v>
      </c>
      <c r="E317">
        <v>5</v>
      </c>
      <c r="G317" s="6">
        <f t="shared" si="8"/>
        <v>-135.43</v>
      </c>
      <c r="H317" s="15">
        <f t="shared" si="9"/>
        <v>18341.284900000002</v>
      </c>
    </row>
    <row r="318" spans="1:8" x14ac:dyDescent="0.35">
      <c r="A318" t="s">
        <v>8219</v>
      </c>
      <c r="B318">
        <v>39</v>
      </c>
      <c r="D318" t="s">
        <v>8221</v>
      </c>
      <c r="E318">
        <v>57</v>
      </c>
      <c r="G318" s="6">
        <f t="shared" si="8"/>
        <v>-155.43</v>
      </c>
      <c r="H318" s="15">
        <f t="shared" si="9"/>
        <v>24158.484900000003</v>
      </c>
    </row>
    <row r="319" spans="1:8" x14ac:dyDescent="0.35">
      <c r="A319" t="s">
        <v>8219</v>
      </c>
      <c r="B319">
        <v>59</v>
      </c>
      <c r="D319" t="s">
        <v>8221</v>
      </c>
      <c r="E319">
        <v>3</v>
      </c>
      <c r="G319" s="6">
        <f t="shared" si="8"/>
        <v>-135.43</v>
      </c>
      <c r="H319" s="15">
        <f t="shared" si="9"/>
        <v>18341.284900000002</v>
      </c>
    </row>
    <row r="320" spans="1:8" x14ac:dyDescent="0.35">
      <c r="A320" t="s">
        <v>8219</v>
      </c>
      <c r="B320">
        <v>60</v>
      </c>
      <c r="D320" t="s">
        <v>8221</v>
      </c>
      <c r="E320">
        <v>1</v>
      </c>
      <c r="G320" s="6">
        <f t="shared" si="8"/>
        <v>-134.43</v>
      </c>
      <c r="H320" s="15">
        <f t="shared" si="9"/>
        <v>18071.424900000002</v>
      </c>
    </row>
    <row r="321" spans="1:8" x14ac:dyDescent="0.35">
      <c r="A321" t="s">
        <v>8219</v>
      </c>
      <c r="B321">
        <v>20</v>
      </c>
      <c r="D321" t="s">
        <v>8221</v>
      </c>
      <c r="E321">
        <v>6</v>
      </c>
      <c r="G321" s="6">
        <f t="shared" si="8"/>
        <v>-174.43</v>
      </c>
      <c r="H321" s="15">
        <f t="shared" si="9"/>
        <v>30425.824900000003</v>
      </c>
    </row>
    <row r="322" spans="1:8" x14ac:dyDescent="0.35">
      <c r="A322" t="s">
        <v>8219</v>
      </c>
      <c r="B322">
        <v>2</v>
      </c>
      <c r="D322" t="s">
        <v>8221</v>
      </c>
      <c r="E322">
        <v>48</v>
      </c>
      <c r="G322" s="6">
        <f t="shared" si="8"/>
        <v>-192.43</v>
      </c>
      <c r="H322" s="15">
        <f t="shared" si="9"/>
        <v>37029.304900000003</v>
      </c>
    </row>
    <row r="323" spans="1:8" x14ac:dyDescent="0.35">
      <c r="A323" t="s">
        <v>8219</v>
      </c>
      <c r="B323">
        <v>315</v>
      </c>
      <c r="D323" t="s">
        <v>8221</v>
      </c>
      <c r="E323">
        <v>2</v>
      </c>
      <c r="G323" s="6">
        <f t="shared" ref="G323:G386" si="10">B323-194.43</f>
        <v>120.57</v>
      </c>
      <c r="H323" s="15">
        <f t="shared" ref="H323:H386" si="11">G323^2</f>
        <v>14537.124899999999</v>
      </c>
    </row>
    <row r="324" spans="1:8" x14ac:dyDescent="0.35">
      <c r="A324" t="s">
        <v>8219</v>
      </c>
      <c r="B324">
        <v>2174</v>
      </c>
      <c r="D324" t="s">
        <v>8221</v>
      </c>
      <c r="E324">
        <v>4</v>
      </c>
      <c r="G324" s="6">
        <f t="shared" si="10"/>
        <v>1979.57</v>
      </c>
      <c r="H324" s="15">
        <f t="shared" si="11"/>
        <v>3918697.3848999999</v>
      </c>
    </row>
    <row r="325" spans="1:8" x14ac:dyDescent="0.35">
      <c r="A325" t="s">
        <v>8219</v>
      </c>
      <c r="B325">
        <v>152</v>
      </c>
      <c r="D325" t="s">
        <v>8221</v>
      </c>
      <c r="E325">
        <v>5</v>
      </c>
      <c r="G325" s="6">
        <f t="shared" si="10"/>
        <v>-42.430000000000007</v>
      </c>
      <c r="H325" s="15">
        <f t="shared" si="11"/>
        <v>1800.3049000000005</v>
      </c>
    </row>
    <row r="326" spans="1:8" x14ac:dyDescent="0.35">
      <c r="A326" t="s">
        <v>8219</v>
      </c>
      <c r="B326">
        <v>1021</v>
      </c>
      <c r="D326" t="s">
        <v>8221</v>
      </c>
      <c r="E326">
        <v>79</v>
      </c>
      <c r="G326" s="6">
        <f t="shared" si="10"/>
        <v>826.56999999999994</v>
      </c>
      <c r="H326" s="15">
        <f t="shared" si="11"/>
        <v>683217.9648999999</v>
      </c>
    </row>
    <row r="327" spans="1:8" x14ac:dyDescent="0.35">
      <c r="A327" t="s">
        <v>8219</v>
      </c>
      <c r="B327">
        <v>237</v>
      </c>
      <c r="D327" t="s">
        <v>8221</v>
      </c>
      <c r="E327">
        <v>2</v>
      </c>
      <c r="G327" s="6">
        <f t="shared" si="10"/>
        <v>42.569999999999993</v>
      </c>
      <c r="H327" s="15">
        <f t="shared" si="11"/>
        <v>1812.2048999999995</v>
      </c>
    </row>
    <row r="328" spans="1:8" x14ac:dyDescent="0.35">
      <c r="A328" t="s">
        <v>8219</v>
      </c>
      <c r="B328">
        <v>27</v>
      </c>
      <c r="D328" t="s">
        <v>8221</v>
      </c>
      <c r="E328">
        <v>11</v>
      </c>
      <c r="G328" s="6">
        <f t="shared" si="10"/>
        <v>-167.43</v>
      </c>
      <c r="H328" s="15">
        <f t="shared" si="11"/>
        <v>28032.804900000003</v>
      </c>
    </row>
    <row r="329" spans="1:8" x14ac:dyDescent="0.35">
      <c r="A329" t="s">
        <v>8219</v>
      </c>
      <c r="B329">
        <v>17</v>
      </c>
      <c r="D329" t="s">
        <v>8221</v>
      </c>
      <c r="E329">
        <v>11</v>
      </c>
      <c r="G329" s="6">
        <f t="shared" si="10"/>
        <v>-177.43</v>
      </c>
      <c r="H329" s="15">
        <f t="shared" si="11"/>
        <v>31481.404900000001</v>
      </c>
    </row>
    <row r="330" spans="1:8" x14ac:dyDescent="0.35">
      <c r="A330" t="s">
        <v>8219</v>
      </c>
      <c r="B330">
        <v>27</v>
      </c>
      <c r="D330" t="s">
        <v>8221</v>
      </c>
      <c r="E330">
        <v>1</v>
      </c>
      <c r="G330" s="6">
        <f t="shared" si="10"/>
        <v>-167.43</v>
      </c>
      <c r="H330" s="15">
        <f t="shared" si="11"/>
        <v>28032.804900000003</v>
      </c>
    </row>
    <row r="331" spans="1:8" x14ac:dyDescent="0.35">
      <c r="A331" t="s">
        <v>8219</v>
      </c>
      <c r="B331">
        <v>82</v>
      </c>
      <c r="D331" t="s">
        <v>8221</v>
      </c>
      <c r="E331">
        <v>3</v>
      </c>
      <c r="G331" s="6">
        <f t="shared" si="10"/>
        <v>-112.43</v>
      </c>
      <c r="H331" s="15">
        <f t="shared" si="11"/>
        <v>12640.504900000002</v>
      </c>
    </row>
    <row r="332" spans="1:8" x14ac:dyDescent="0.35">
      <c r="A332" t="s">
        <v>8219</v>
      </c>
      <c r="B332">
        <v>48</v>
      </c>
      <c r="D332" t="s">
        <v>8221</v>
      </c>
      <c r="E332">
        <v>5</v>
      </c>
      <c r="G332" s="6">
        <f t="shared" si="10"/>
        <v>-146.43</v>
      </c>
      <c r="H332" s="15">
        <f t="shared" si="11"/>
        <v>21441.744900000002</v>
      </c>
    </row>
    <row r="333" spans="1:8" x14ac:dyDescent="0.35">
      <c r="A333" t="s">
        <v>8219</v>
      </c>
      <c r="B333">
        <v>105</v>
      </c>
      <c r="D333" t="s">
        <v>8221</v>
      </c>
      <c r="E333">
        <v>12</v>
      </c>
      <c r="G333" s="6">
        <f t="shared" si="10"/>
        <v>-89.43</v>
      </c>
      <c r="H333" s="15">
        <f t="shared" si="11"/>
        <v>7997.7249000000011</v>
      </c>
    </row>
    <row r="334" spans="1:8" x14ac:dyDescent="0.35">
      <c r="A334" t="s">
        <v>8219</v>
      </c>
      <c r="B334">
        <v>28</v>
      </c>
      <c r="D334" t="s">
        <v>8221</v>
      </c>
      <c r="E334">
        <v>2</v>
      </c>
      <c r="G334" s="6">
        <f t="shared" si="10"/>
        <v>-166.43</v>
      </c>
      <c r="H334" s="15">
        <f t="shared" si="11"/>
        <v>27698.944900000002</v>
      </c>
    </row>
    <row r="335" spans="1:8" x14ac:dyDescent="0.35">
      <c r="A335" t="s">
        <v>8219</v>
      </c>
      <c r="B335">
        <v>1107</v>
      </c>
      <c r="D335" t="s">
        <v>8221</v>
      </c>
      <c r="E335">
        <v>5</v>
      </c>
      <c r="G335" s="6">
        <f t="shared" si="10"/>
        <v>912.56999999999994</v>
      </c>
      <c r="H335" s="15">
        <f t="shared" si="11"/>
        <v>832784.00489999994</v>
      </c>
    </row>
    <row r="336" spans="1:8" x14ac:dyDescent="0.35">
      <c r="A336" t="s">
        <v>8219</v>
      </c>
      <c r="B336">
        <v>1013</v>
      </c>
      <c r="D336" t="s">
        <v>8221</v>
      </c>
      <c r="E336">
        <v>21</v>
      </c>
      <c r="G336" s="6">
        <f t="shared" si="10"/>
        <v>818.56999999999994</v>
      </c>
      <c r="H336" s="15">
        <f t="shared" si="11"/>
        <v>670056.84489999991</v>
      </c>
    </row>
    <row r="337" spans="1:8" x14ac:dyDescent="0.35">
      <c r="A337" t="s">
        <v>8219</v>
      </c>
      <c r="B337">
        <v>274</v>
      </c>
      <c r="D337" t="s">
        <v>8221</v>
      </c>
      <c r="E337">
        <v>0</v>
      </c>
      <c r="G337" s="6">
        <f t="shared" si="10"/>
        <v>79.569999999999993</v>
      </c>
      <c r="H337" s="15">
        <f t="shared" si="11"/>
        <v>6331.3848999999991</v>
      </c>
    </row>
    <row r="338" spans="1:8" x14ac:dyDescent="0.35">
      <c r="A338" t="s">
        <v>8219</v>
      </c>
      <c r="B338">
        <v>87</v>
      </c>
      <c r="D338" t="s">
        <v>8221</v>
      </c>
      <c r="E338">
        <v>45</v>
      </c>
      <c r="G338" s="6">
        <f t="shared" si="10"/>
        <v>-107.43</v>
      </c>
      <c r="H338" s="15">
        <f t="shared" si="11"/>
        <v>11541.204900000001</v>
      </c>
    </row>
    <row r="339" spans="1:8" x14ac:dyDescent="0.35">
      <c r="A339" t="s">
        <v>8219</v>
      </c>
      <c r="B339">
        <v>99</v>
      </c>
      <c r="D339" t="s">
        <v>8221</v>
      </c>
      <c r="E339">
        <v>29</v>
      </c>
      <c r="G339" s="6">
        <f t="shared" si="10"/>
        <v>-95.43</v>
      </c>
      <c r="H339" s="15">
        <f t="shared" si="11"/>
        <v>9106.8849000000009</v>
      </c>
    </row>
    <row r="340" spans="1:8" x14ac:dyDescent="0.35">
      <c r="A340" t="s">
        <v>8219</v>
      </c>
      <c r="B340">
        <v>276</v>
      </c>
      <c r="D340" t="s">
        <v>8221</v>
      </c>
      <c r="E340">
        <v>2</v>
      </c>
      <c r="G340" s="6">
        <f t="shared" si="10"/>
        <v>81.569999999999993</v>
      </c>
      <c r="H340" s="15">
        <f t="shared" si="11"/>
        <v>6653.6648999999989</v>
      </c>
    </row>
    <row r="341" spans="1:8" x14ac:dyDescent="0.35">
      <c r="A341" t="s">
        <v>8219</v>
      </c>
      <c r="B341">
        <v>21</v>
      </c>
      <c r="D341" t="s">
        <v>8221</v>
      </c>
      <c r="E341">
        <v>30</v>
      </c>
      <c r="G341" s="6">
        <f t="shared" si="10"/>
        <v>-173.43</v>
      </c>
      <c r="H341" s="15">
        <f t="shared" si="11"/>
        <v>30077.964900000003</v>
      </c>
    </row>
    <row r="342" spans="1:8" x14ac:dyDescent="0.35">
      <c r="A342" t="s">
        <v>8219</v>
      </c>
      <c r="B342">
        <v>41</v>
      </c>
      <c r="D342" t="s">
        <v>8221</v>
      </c>
      <c r="E342">
        <v>8</v>
      </c>
      <c r="G342" s="6">
        <f t="shared" si="10"/>
        <v>-153.43</v>
      </c>
      <c r="H342" s="15">
        <f t="shared" si="11"/>
        <v>23540.764900000002</v>
      </c>
    </row>
    <row r="343" spans="1:8" x14ac:dyDescent="0.35">
      <c r="A343" t="s">
        <v>8219</v>
      </c>
      <c r="B343">
        <v>119</v>
      </c>
      <c r="D343" t="s">
        <v>8221</v>
      </c>
      <c r="E343">
        <v>1</v>
      </c>
      <c r="G343" s="6">
        <f t="shared" si="10"/>
        <v>-75.430000000000007</v>
      </c>
      <c r="H343" s="15">
        <f t="shared" si="11"/>
        <v>5689.6849000000011</v>
      </c>
    </row>
    <row r="344" spans="1:8" x14ac:dyDescent="0.35">
      <c r="A344" t="s">
        <v>8219</v>
      </c>
      <c r="B344">
        <v>153</v>
      </c>
      <c r="D344" t="s">
        <v>8221</v>
      </c>
      <c r="E344">
        <v>14</v>
      </c>
      <c r="G344" s="6">
        <f t="shared" si="10"/>
        <v>-41.430000000000007</v>
      </c>
      <c r="H344" s="15">
        <f t="shared" si="11"/>
        <v>1716.4449000000006</v>
      </c>
    </row>
    <row r="345" spans="1:8" x14ac:dyDescent="0.35">
      <c r="A345" t="s">
        <v>8219</v>
      </c>
      <c r="B345">
        <v>100</v>
      </c>
      <c r="D345" t="s">
        <v>8221</v>
      </c>
      <c r="E345">
        <v>24</v>
      </c>
      <c r="G345" s="6">
        <f t="shared" si="10"/>
        <v>-94.43</v>
      </c>
      <c r="H345" s="15">
        <f t="shared" si="11"/>
        <v>8917.0249000000022</v>
      </c>
    </row>
    <row r="346" spans="1:8" x14ac:dyDescent="0.35">
      <c r="A346" t="s">
        <v>8219</v>
      </c>
      <c r="B346">
        <v>143</v>
      </c>
      <c r="D346" t="s">
        <v>8221</v>
      </c>
      <c r="E346">
        <v>2</v>
      </c>
      <c r="G346" s="6">
        <f t="shared" si="10"/>
        <v>-51.430000000000007</v>
      </c>
      <c r="H346" s="15">
        <f t="shared" si="11"/>
        <v>2645.0449000000008</v>
      </c>
    </row>
    <row r="347" spans="1:8" x14ac:dyDescent="0.35">
      <c r="A347" t="s">
        <v>8219</v>
      </c>
      <c r="B347">
        <v>140</v>
      </c>
      <c r="D347" t="s">
        <v>8221</v>
      </c>
      <c r="E347">
        <v>21</v>
      </c>
      <c r="G347" s="6">
        <f t="shared" si="10"/>
        <v>-54.430000000000007</v>
      </c>
      <c r="H347" s="15">
        <f t="shared" si="11"/>
        <v>2962.6249000000007</v>
      </c>
    </row>
    <row r="348" spans="1:8" x14ac:dyDescent="0.35">
      <c r="A348" t="s">
        <v>8219</v>
      </c>
      <c r="B348">
        <v>35</v>
      </c>
      <c r="D348" t="s">
        <v>8221</v>
      </c>
      <c r="E348">
        <v>7</v>
      </c>
      <c r="G348" s="6">
        <f t="shared" si="10"/>
        <v>-159.43</v>
      </c>
      <c r="H348" s="15">
        <f t="shared" si="11"/>
        <v>25417.924900000002</v>
      </c>
    </row>
    <row r="349" spans="1:8" x14ac:dyDescent="0.35">
      <c r="A349" t="s">
        <v>8219</v>
      </c>
      <c r="B349">
        <v>149</v>
      </c>
      <c r="D349" t="s">
        <v>8221</v>
      </c>
      <c r="E349">
        <v>0</v>
      </c>
      <c r="G349" s="6">
        <f t="shared" si="10"/>
        <v>-45.430000000000007</v>
      </c>
      <c r="H349" s="15">
        <f t="shared" si="11"/>
        <v>2063.8849000000005</v>
      </c>
    </row>
    <row r="350" spans="1:8" x14ac:dyDescent="0.35">
      <c r="A350" t="s">
        <v>8219</v>
      </c>
      <c r="B350">
        <v>130</v>
      </c>
      <c r="D350" t="s">
        <v>8221</v>
      </c>
      <c r="E350">
        <v>4</v>
      </c>
      <c r="G350" s="6">
        <f t="shared" si="10"/>
        <v>-64.430000000000007</v>
      </c>
      <c r="H350" s="15">
        <f t="shared" si="11"/>
        <v>4151.2249000000011</v>
      </c>
    </row>
    <row r="351" spans="1:8" x14ac:dyDescent="0.35">
      <c r="A351" t="s">
        <v>8219</v>
      </c>
      <c r="B351">
        <v>120</v>
      </c>
      <c r="D351" t="s">
        <v>8221</v>
      </c>
      <c r="E351">
        <v>32</v>
      </c>
      <c r="G351" s="6">
        <f t="shared" si="10"/>
        <v>-74.430000000000007</v>
      </c>
      <c r="H351" s="15">
        <f t="shared" si="11"/>
        <v>5539.8249000000014</v>
      </c>
    </row>
    <row r="352" spans="1:8" x14ac:dyDescent="0.35">
      <c r="A352" t="s">
        <v>8219</v>
      </c>
      <c r="B352">
        <v>265</v>
      </c>
      <c r="D352" t="s">
        <v>8221</v>
      </c>
      <c r="E352">
        <v>4</v>
      </c>
      <c r="G352" s="6">
        <f t="shared" si="10"/>
        <v>70.569999999999993</v>
      </c>
      <c r="H352" s="15">
        <f t="shared" si="11"/>
        <v>4980.1248999999989</v>
      </c>
    </row>
    <row r="353" spans="1:8" x14ac:dyDescent="0.35">
      <c r="A353" t="s">
        <v>8219</v>
      </c>
      <c r="B353">
        <v>71</v>
      </c>
      <c r="D353" t="s">
        <v>8221</v>
      </c>
      <c r="E353">
        <v>9</v>
      </c>
      <c r="G353" s="6">
        <f t="shared" si="10"/>
        <v>-123.43</v>
      </c>
      <c r="H353" s="15">
        <f t="shared" si="11"/>
        <v>15234.964900000001</v>
      </c>
    </row>
    <row r="354" spans="1:8" x14ac:dyDescent="0.35">
      <c r="A354" t="s">
        <v>8219</v>
      </c>
      <c r="B354">
        <v>13</v>
      </c>
      <c r="D354" t="s">
        <v>8221</v>
      </c>
      <c r="E354">
        <v>17</v>
      </c>
      <c r="G354" s="6">
        <f t="shared" si="10"/>
        <v>-181.43</v>
      </c>
      <c r="H354" s="15">
        <f t="shared" si="11"/>
        <v>32916.844900000004</v>
      </c>
    </row>
    <row r="355" spans="1:8" x14ac:dyDescent="0.35">
      <c r="A355" t="s">
        <v>8219</v>
      </c>
      <c r="B355">
        <v>169</v>
      </c>
      <c r="D355" t="s">
        <v>8221</v>
      </c>
      <c r="E355">
        <v>5</v>
      </c>
      <c r="G355" s="6">
        <f t="shared" si="10"/>
        <v>-25.430000000000007</v>
      </c>
      <c r="H355" s="15">
        <f t="shared" si="11"/>
        <v>646.68490000000031</v>
      </c>
    </row>
    <row r="356" spans="1:8" x14ac:dyDescent="0.35">
      <c r="A356" t="s">
        <v>8219</v>
      </c>
      <c r="B356">
        <v>57</v>
      </c>
      <c r="D356" t="s">
        <v>8221</v>
      </c>
      <c r="E356">
        <v>53</v>
      </c>
      <c r="G356" s="6">
        <f t="shared" si="10"/>
        <v>-137.43</v>
      </c>
      <c r="H356" s="15">
        <f t="shared" si="11"/>
        <v>18887.004900000004</v>
      </c>
    </row>
    <row r="357" spans="1:8" x14ac:dyDescent="0.35">
      <c r="A357" t="s">
        <v>8219</v>
      </c>
      <c r="B357">
        <v>229</v>
      </c>
      <c r="D357" t="s">
        <v>8221</v>
      </c>
      <c r="E357">
        <v>7</v>
      </c>
      <c r="G357" s="6">
        <f t="shared" si="10"/>
        <v>34.569999999999993</v>
      </c>
      <c r="H357" s="15">
        <f t="shared" si="11"/>
        <v>1195.0848999999996</v>
      </c>
    </row>
    <row r="358" spans="1:8" x14ac:dyDescent="0.35">
      <c r="A358" t="s">
        <v>8219</v>
      </c>
      <c r="B358">
        <v>108</v>
      </c>
      <c r="D358" t="s">
        <v>8221</v>
      </c>
      <c r="E358">
        <v>72</v>
      </c>
      <c r="G358" s="6">
        <f t="shared" si="10"/>
        <v>-86.43</v>
      </c>
      <c r="H358" s="15">
        <f t="shared" si="11"/>
        <v>7470.1449000000011</v>
      </c>
    </row>
    <row r="359" spans="1:8" x14ac:dyDescent="0.35">
      <c r="A359" t="s">
        <v>8219</v>
      </c>
      <c r="B359">
        <v>108</v>
      </c>
      <c r="D359" t="s">
        <v>8221</v>
      </c>
      <c r="E359">
        <v>0</v>
      </c>
      <c r="G359" s="6">
        <f t="shared" si="10"/>
        <v>-86.43</v>
      </c>
      <c r="H359" s="15">
        <f t="shared" si="11"/>
        <v>7470.1449000000011</v>
      </c>
    </row>
    <row r="360" spans="1:8" x14ac:dyDescent="0.35">
      <c r="A360" t="s">
        <v>8219</v>
      </c>
      <c r="B360">
        <v>41</v>
      </c>
      <c r="D360" t="s">
        <v>8221</v>
      </c>
      <c r="E360">
        <v>2</v>
      </c>
      <c r="G360" s="6">
        <f t="shared" si="10"/>
        <v>-153.43</v>
      </c>
      <c r="H360" s="15">
        <f t="shared" si="11"/>
        <v>23540.764900000002</v>
      </c>
    </row>
    <row r="361" spans="1:8" x14ac:dyDescent="0.35">
      <c r="A361" t="s">
        <v>8219</v>
      </c>
      <c r="B361">
        <v>139</v>
      </c>
      <c r="D361" t="s">
        <v>8221</v>
      </c>
      <c r="E361">
        <v>8</v>
      </c>
      <c r="G361" s="6">
        <f t="shared" si="10"/>
        <v>-55.430000000000007</v>
      </c>
      <c r="H361" s="15">
        <f t="shared" si="11"/>
        <v>3072.4849000000008</v>
      </c>
    </row>
    <row r="362" spans="1:8" x14ac:dyDescent="0.35">
      <c r="A362" t="s">
        <v>8219</v>
      </c>
      <c r="B362">
        <v>19</v>
      </c>
      <c r="D362" t="s">
        <v>8221</v>
      </c>
      <c r="E362">
        <v>2</v>
      </c>
      <c r="G362" s="6">
        <f t="shared" si="10"/>
        <v>-175.43</v>
      </c>
      <c r="H362" s="15">
        <f t="shared" si="11"/>
        <v>30775.684900000004</v>
      </c>
    </row>
    <row r="363" spans="1:8" x14ac:dyDescent="0.35">
      <c r="A363" t="s">
        <v>8219</v>
      </c>
      <c r="B363">
        <v>94</v>
      </c>
      <c r="D363" t="s">
        <v>8221</v>
      </c>
      <c r="E363">
        <v>0</v>
      </c>
      <c r="G363" s="6">
        <f t="shared" si="10"/>
        <v>-100.43</v>
      </c>
      <c r="H363" s="15">
        <f t="shared" si="11"/>
        <v>10086.184900000002</v>
      </c>
    </row>
    <row r="364" spans="1:8" x14ac:dyDescent="0.35">
      <c r="A364" t="s">
        <v>8219</v>
      </c>
      <c r="B364">
        <v>23</v>
      </c>
      <c r="D364" t="s">
        <v>8221</v>
      </c>
      <c r="E364">
        <v>3</v>
      </c>
      <c r="G364" s="6">
        <f t="shared" si="10"/>
        <v>-171.43</v>
      </c>
      <c r="H364" s="15">
        <f t="shared" si="11"/>
        <v>29388.244900000002</v>
      </c>
    </row>
    <row r="365" spans="1:8" x14ac:dyDescent="0.35">
      <c r="A365" t="s">
        <v>8219</v>
      </c>
      <c r="B365">
        <v>15</v>
      </c>
      <c r="D365" t="s">
        <v>8221</v>
      </c>
      <c r="E365">
        <v>4</v>
      </c>
      <c r="G365" s="6">
        <f t="shared" si="10"/>
        <v>-179.43</v>
      </c>
      <c r="H365" s="15">
        <f t="shared" si="11"/>
        <v>32195.124900000003</v>
      </c>
    </row>
    <row r="366" spans="1:8" x14ac:dyDescent="0.35">
      <c r="A366" t="s">
        <v>8219</v>
      </c>
      <c r="B366">
        <v>62</v>
      </c>
      <c r="D366" t="s">
        <v>8221</v>
      </c>
      <c r="E366">
        <v>3</v>
      </c>
      <c r="G366" s="6">
        <f t="shared" si="10"/>
        <v>-132.43</v>
      </c>
      <c r="H366" s="15">
        <f t="shared" si="11"/>
        <v>17537.704900000001</v>
      </c>
    </row>
    <row r="367" spans="1:8" x14ac:dyDescent="0.35">
      <c r="A367" t="s">
        <v>8219</v>
      </c>
      <c r="B367">
        <v>74</v>
      </c>
      <c r="D367" t="s">
        <v>8221</v>
      </c>
      <c r="E367">
        <v>6</v>
      </c>
      <c r="G367" s="6">
        <f t="shared" si="10"/>
        <v>-120.43</v>
      </c>
      <c r="H367" s="15">
        <f t="shared" si="11"/>
        <v>14503.384900000001</v>
      </c>
    </row>
    <row r="368" spans="1:8" x14ac:dyDescent="0.35">
      <c r="A368" t="s">
        <v>8219</v>
      </c>
      <c r="B368">
        <v>97</v>
      </c>
      <c r="D368" t="s">
        <v>8221</v>
      </c>
      <c r="E368">
        <v>0</v>
      </c>
      <c r="G368" s="6">
        <f t="shared" si="10"/>
        <v>-97.43</v>
      </c>
      <c r="H368" s="15">
        <f t="shared" si="11"/>
        <v>9492.6049000000021</v>
      </c>
    </row>
    <row r="369" spans="1:8" x14ac:dyDescent="0.35">
      <c r="A369" t="s">
        <v>8219</v>
      </c>
      <c r="B369">
        <v>55</v>
      </c>
      <c r="D369" t="s">
        <v>8221</v>
      </c>
      <c r="E369">
        <v>0</v>
      </c>
      <c r="G369" s="6">
        <f t="shared" si="10"/>
        <v>-139.43</v>
      </c>
      <c r="H369" s="15">
        <f t="shared" si="11"/>
        <v>19440.724900000001</v>
      </c>
    </row>
    <row r="370" spans="1:8" x14ac:dyDescent="0.35">
      <c r="A370" t="s">
        <v>8219</v>
      </c>
      <c r="B370">
        <v>44</v>
      </c>
      <c r="D370" t="s">
        <v>8221</v>
      </c>
      <c r="E370">
        <v>0</v>
      </c>
      <c r="G370" s="6">
        <f t="shared" si="10"/>
        <v>-150.43</v>
      </c>
      <c r="H370" s="15">
        <f t="shared" si="11"/>
        <v>22629.184900000004</v>
      </c>
    </row>
    <row r="371" spans="1:8" x14ac:dyDescent="0.35">
      <c r="A371" t="s">
        <v>8219</v>
      </c>
      <c r="B371">
        <v>110</v>
      </c>
      <c r="D371" t="s">
        <v>8221</v>
      </c>
      <c r="E371">
        <v>8</v>
      </c>
      <c r="G371" s="6">
        <f t="shared" si="10"/>
        <v>-84.43</v>
      </c>
      <c r="H371" s="15">
        <f t="shared" si="11"/>
        <v>7128.4249000000009</v>
      </c>
    </row>
    <row r="372" spans="1:8" x14ac:dyDescent="0.35">
      <c r="A372" t="s">
        <v>8219</v>
      </c>
      <c r="B372">
        <v>59</v>
      </c>
      <c r="D372" t="s">
        <v>8221</v>
      </c>
      <c r="E372">
        <v>5</v>
      </c>
      <c r="G372" s="6">
        <f t="shared" si="10"/>
        <v>-135.43</v>
      </c>
      <c r="H372" s="15">
        <f t="shared" si="11"/>
        <v>18341.284900000002</v>
      </c>
    </row>
    <row r="373" spans="1:8" x14ac:dyDescent="0.35">
      <c r="A373" t="s">
        <v>8219</v>
      </c>
      <c r="B373">
        <v>62</v>
      </c>
      <c r="D373" t="s">
        <v>8221</v>
      </c>
      <c r="E373">
        <v>0</v>
      </c>
      <c r="G373" s="6">
        <f t="shared" si="10"/>
        <v>-132.43</v>
      </c>
      <c r="H373" s="15">
        <f t="shared" si="11"/>
        <v>17537.704900000001</v>
      </c>
    </row>
    <row r="374" spans="1:8" x14ac:dyDescent="0.35">
      <c r="A374" t="s">
        <v>8219</v>
      </c>
      <c r="B374">
        <v>105</v>
      </c>
      <c r="D374" t="s">
        <v>8221</v>
      </c>
      <c r="E374">
        <v>2</v>
      </c>
      <c r="G374" s="6">
        <f t="shared" si="10"/>
        <v>-89.43</v>
      </c>
      <c r="H374" s="15">
        <f t="shared" si="11"/>
        <v>7997.7249000000011</v>
      </c>
    </row>
    <row r="375" spans="1:8" x14ac:dyDescent="0.35">
      <c r="A375" t="s">
        <v>8219</v>
      </c>
      <c r="B375">
        <v>26</v>
      </c>
      <c r="D375" t="s">
        <v>8221</v>
      </c>
      <c r="E375">
        <v>24</v>
      </c>
      <c r="G375" s="6">
        <f t="shared" si="10"/>
        <v>-168.43</v>
      </c>
      <c r="H375" s="15">
        <f t="shared" si="11"/>
        <v>28368.664900000003</v>
      </c>
    </row>
    <row r="376" spans="1:8" x14ac:dyDescent="0.35">
      <c r="A376" t="s">
        <v>8219</v>
      </c>
      <c r="B376">
        <v>49</v>
      </c>
      <c r="D376" t="s">
        <v>8221</v>
      </c>
      <c r="E376">
        <v>0</v>
      </c>
      <c r="G376" s="6">
        <f t="shared" si="10"/>
        <v>-145.43</v>
      </c>
      <c r="H376" s="15">
        <f t="shared" si="11"/>
        <v>21149.884900000001</v>
      </c>
    </row>
    <row r="377" spans="1:8" x14ac:dyDescent="0.35">
      <c r="A377" t="s">
        <v>8219</v>
      </c>
      <c r="B377">
        <v>68</v>
      </c>
      <c r="D377" t="s">
        <v>8221</v>
      </c>
      <c r="E377">
        <v>9</v>
      </c>
      <c r="G377" s="6">
        <f t="shared" si="10"/>
        <v>-126.43</v>
      </c>
      <c r="H377" s="15">
        <f t="shared" si="11"/>
        <v>15984.544900000003</v>
      </c>
    </row>
    <row r="378" spans="1:8" x14ac:dyDescent="0.35">
      <c r="A378" t="s">
        <v>8219</v>
      </c>
      <c r="B378">
        <v>22</v>
      </c>
      <c r="D378" t="s">
        <v>8221</v>
      </c>
      <c r="E378">
        <v>0</v>
      </c>
      <c r="G378" s="6">
        <f t="shared" si="10"/>
        <v>-172.43</v>
      </c>
      <c r="H378" s="15">
        <f t="shared" si="11"/>
        <v>29732.104900000002</v>
      </c>
    </row>
    <row r="379" spans="1:8" x14ac:dyDescent="0.35">
      <c r="A379" t="s">
        <v>8219</v>
      </c>
      <c r="B379">
        <v>18</v>
      </c>
      <c r="D379" t="s">
        <v>8221</v>
      </c>
      <c r="E379">
        <v>1</v>
      </c>
      <c r="G379" s="6">
        <f t="shared" si="10"/>
        <v>-176.43</v>
      </c>
      <c r="H379" s="15">
        <f t="shared" si="11"/>
        <v>31127.544900000001</v>
      </c>
    </row>
    <row r="380" spans="1:8" x14ac:dyDescent="0.35">
      <c r="A380" t="s">
        <v>8219</v>
      </c>
      <c r="B380">
        <v>19</v>
      </c>
      <c r="D380" t="s">
        <v>8221</v>
      </c>
      <c r="E380">
        <v>10</v>
      </c>
      <c r="G380" s="6">
        <f t="shared" si="10"/>
        <v>-175.43</v>
      </c>
      <c r="H380" s="15">
        <f t="shared" si="11"/>
        <v>30775.684900000004</v>
      </c>
    </row>
    <row r="381" spans="1:8" x14ac:dyDescent="0.35">
      <c r="A381" t="s">
        <v>8219</v>
      </c>
      <c r="B381">
        <v>99</v>
      </c>
      <c r="D381" t="s">
        <v>8221</v>
      </c>
      <c r="E381">
        <v>1</v>
      </c>
      <c r="G381" s="6">
        <f t="shared" si="10"/>
        <v>-95.43</v>
      </c>
      <c r="H381" s="15">
        <f t="shared" si="11"/>
        <v>9106.8849000000009</v>
      </c>
    </row>
    <row r="382" spans="1:8" x14ac:dyDescent="0.35">
      <c r="A382" t="s">
        <v>8219</v>
      </c>
      <c r="B382">
        <v>27</v>
      </c>
      <c r="D382" t="s">
        <v>8221</v>
      </c>
      <c r="E382">
        <v>0</v>
      </c>
      <c r="G382" s="6">
        <f t="shared" si="10"/>
        <v>-167.43</v>
      </c>
      <c r="H382" s="15">
        <f t="shared" si="11"/>
        <v>28032.804900000003</v>
      </c>
    </row>
    <row r="383" spans="1:8" x14ac:dyDescent="0.35">
      <c r="A383" t="s">
        <v>8219</v>
      </c>
      <c r="B383">
        <v>25</v>
      </c>
      <c r="D383" t="s">
        <v>8221</v>
      </c>
      <c r="E383">
        <v>20</v>
      </c>
      <c r="G383" s="6">
        <f t="shared" si="10"/>
        <v>-169.43</v>
      </c>
      <c r="H383" s="15">
        <f t="shared" si="11"/>
        <v>28706.524900000004</v>
      </c>
    </row>
    <row r="384" spans="1:8" x14ac:dyDescent="0.35">
      <c r="A384" t="s">
        <v>8219</v>
      </c>
      <c r="B384">
        <v>14</v>
      </c>
      <c r="D384" t="s">
        <v>8221</v>
      </c>
      <c r="E384">
        <v>30</v>
      </c>
      <c r="G384" s="6">
        <f t="shared" si="10"/>
        <v>-180.43</v>
      </c>
      <c r="H384" s="15">
        <f t="shared" si="11"/>
        <v>32554.984900000003</v>
      </c>
    </row>
    <row r="385" spans="1:8" x14ac:dyDescent="0.35">
      <c r="A385" t="s">
        <v>8219</v>
      </c>
      <c r="B385">
        <v>35</v>
      </c>
      <c r="D385" t="s">
        <v>8221</v>
      </c>
      <c r="E385">
        <v>6</v>
      </c>
      <c r="G385" s="6">
        <f t="shared" si="10"/>
        <v>-159.43</v>
      </c>
      <c r="H385" s="15">
        <f t="shared" si="11"/>
        <v>25417.924900000002</v>
      </c>
    </row>
    <row r="386" spans="1:8" x14ac:dyDescent="0.35">
      <c r="A386" t="s">
        <v>8219</v>
      </c>
      <c r="B386">
        <v>10</v>
      </c>
      <c r="D386" t="s">
        <v>8221</v>
      </c>
      <c r="E386">
        <v>15</v>
      </c>
      <c r="G386" s="6">
        <f t="shared" si="10"/>
        <v>-184.43</v>
      </c>
      <c r="H386" s="15">
        <f t="shared" si="11"/>
        <v>34014.424900000005</v>
      </c>
    </row>
    <row r="387" spans="1:8" x14ac:dyDescent="0.35">
      <c r="A387" t="s">
        <v>8219</v>
      </c>
      <c r="B387">
        <v>29</v>
      </c>
      <c r="D387" t="s">
        <v>8221</v>
      </c>
      <c r="E387">
        <v>5</v>
      </c>
      <c r="G387" s="6">
        <f t="shared" ref="G387:G450" si="12">B387-194.43</f>
        <v>-165.43</v>
      </c>
      <c r="H387" s="15">
        <f t="shared" ref="H387:H450" si="13">G387^2</f>
        <v>27367.084900000002</v>
      </c>
    </row>
    <row r="388" spans="1:8" x14ac:dyDescent="0.35">
      <c r="A388" t="s">
        <v>8219</v>
      </c>
      <c r="B388">
        <v>44</v>
      </c>
      <c r="D388" t="s">
        <v>8221</v>
      </c>
      <c r="E388">
        <v>0</v>
      </c>
      <c r="G388" s="6">
        <f t="shared" si="12"/>
        <v>-150.43</v>
      </c>
      <c r="H388" s="15">
        <f t="shared" si="13"/>
        <v>22629.184900000004</v>
      </c>
    </row>
    <row r="389" spans="1:8" x14ac:dyDescent="0.35">
      <c r="A389" t="s">
        <v>8219</v>
      </c>
      <c r="B389">
        <v>17</v>
      </c>
      <c r="D389" t="s">
        <v>8221</v>
      </c>
      <c r="E389">
        <v>0</v>
      </c>
      <c r="G389" s="6">
        <f t="shared" si="12"/>
        <v>-177.43</v>
      </c>
      <c r="H389" s="15">
        <f t="shared" si="13"/>
        <v>31481.404900000001</v>
      </c>
    </row>
    <row r="390" spans="1:8" x14ac:dyDescent="0.35">
      <c r="A390" t="s">
        <v>8219</v>
      </c>
      <c r="B390">
        <v>34</v>
      </c>
      <c r="D390" t="s">
        <v>8221</v>
      </c>
      <c r="E390">
        <v>28</v>
      </c>
      <c r="G390" s="6">
        <f t="shared" si="12"/>
        <v>-160.43</v>
      </c>
      <c r="H390" s="15">
        <f t="shared" si="13"/>
        <v>25737.784900000002</v>
      </c>
    </row>
    <row r="391" spans="1:8" x14ac:dyDescent="0.35">
      <c r="A391" t="s">
        <v>8219</v>
      </c>
      <c r="B391">
        <v>14</v>
      </c>
      <c r="D391" t="s">
        <v>8221</v>
      </c>
      <c r="E391">
        <v>0</v>
      </c>
      <c r="G391" s="6">
        <f t="shared" si="12"/>
        <v>-180.43</v>
      </c>
      <c r="H391" s="15">
        <f t="shared" si="13"/>
        <v>32554.984900000003</v>
      </c>
    </row>
    <row r="392" spans="1:8" x14ac:dyDescent="0.35">
      <c r="A392" t="s">
        <v>8219</v>
      </c>
      <c r="B392">
        <v>156</v>
      </c>
      <c r="D392" t="s">
        <v>8221</v>
      </c>
      <c r="E392">
        <v>5</v>
      </c>
      <c r="G392" s="6">
        <f t="shared" si="12"/>
        <v>-38.430000000000007</v>
      </c>
      <c r="H392" s="15">
        <f t="shared" si="13"/>
        <v>1476.8649000000005</v>
      </c>
    </row>
    <row r="393" spans="1:8" x14ac:dyDescent="0.35">
      <c r="A393" t="s">
        <v>8219</v>
      </c>
      <c r="B393">
        <v>128</v>
      </c>
      <c r="D393" t="s">
        <v>8221</v>
      </c>
      <c r="E393">
        <v>7</v>
      </c>
      <c r="G393" s="6">
        <f t="shared" si="12"/>
        <v>-66.430000000000007</v>
      </c>
      <c r="H393" s="15">
        <f t="shared" si="13"/>
        <v>4412.9449000000013</v>
      </c>
    </row>
    <row r="394" spans="1:8" x14ac:dyDescent="0.35">
      <c r="A394" t="s">
        <v>8219</v>
      </c>
      <c r="B394">
        <v>60</v>
      </c>
      <c r="D394" t="s">
        <v>8221</v>
      </c>
      <c r="E394">
        <v>30</v>
      </c>
      <c r="G394" s="6">
        <f t="shared" si="12"/>
        <v>-134.43</v>
      </c>
      <c r="H394" s="15">
        <f t="shared" si="13"/>
        <v>18071.424900000002</v>
      </c>
    </row>
    <row r="395" spans="1:8" x14ac:dyDescent="0.35">
      <c r="A395" t="s">
        <v>8219</v>
      </c>
      <c r="B395">
        <v>32</v>
      </c>
      <c r="D395" t="s">
        <v>8221</v>
      </c>
      <c r="E395">
        <v>2</v>
      </c>
      <c r="G395" s="6">
        <f t="shared" si="12"/>
        <v>-162.43</v>
      </c>
      <c r="H395" s="15">
        <f t="shared" si="13"/>
        <v>26383.504900000004</v>
      </c>
    </row>
    <row r="396" spans="1:8" x14ac:dyDescent="0.35">
      <c r="A396" t="s">
        <v>8219</v>
      </c>
      <c r="B396">
        <v>53</v>
      </c>
      <c r="D396" t="s">
        <v>8221</v>
      </c>
      <c r="E396">
        <v>30</v>
      </c>
      <c r="G396" s="6">
        <f t="shared" si="12"/>
        <v>-141.43</v>
      </c>
      <c r="H396" s="15">
        <f t="shared" si="13"/>
        <v>20002.444900000002</v>
      </c>
    </row>
    <row r="397" spans="1:8" x14ac:dyDescent="0.35">
      <c r="A397" t="s">
        <v>8219</v>
      </c>
      <c r="B397">
        <v>184</v>
      </c>
      <c r="D397" t="s">
        <v>8221</v>
      </c>
      <c r="E397">
        <v>2</v>
      </c>
      <c r="G397" s="6">
        <f t="shared" si="12"/>
        <v>-10.430000000000007</v>
      </c>
      <c r="H397" s="15">
        <f t="shared" si="13"/>
        <v>108.78490000000014</v>
      </c>
    </row>
    <row r="398" spans="1:8" x14ac:dyDescent="0.35">
      <c r="A398" t="s">
        <v>8219</v>
      </c>
      <c r="B398">
        <v>90</v>
      </c>
      <c r="D398" t="s">
        <v>8221</v>
      </c>
      <c r="E398">
        <v>0</v>
      </c>
      <c r="G398" s="6">
        <f t="shared" si="12"/>
        <v>-104.43</v>
      </c>
      <c r="H398" s="15">
        <f t="shared" si="13"/>
        <v>10905.624900000001</v>
      </c>
    </row>
    <row r="399" spans="1:8" x14ac:dyDescent="0.35">
      <c r="A399" t="s">
        <v>8219</v>
      </c>
      <c r="B399">
        <v>71</v>
      </c>
      <c r="D399" t="s">
        <v>8221</v>
      </c>
      <c r="E399">
        <v>2</v>
      </c>
      <c r="G399" s="6">
        <f t="shared" si="12"/>
        <v>-123.43</v>
      </c>
      <c r="H399" s="15">
        <f t="shared" si="13"/>
        <v>15234.964900000001</v>
      </c>
    </row>
    <row r="400" spans="1:8" x14ac:dyDescent="0.35">
      <c r="A400" t="s">
        <v>8219</v>
      </c>
      <c r="B400">
        <v>87</v>
      </c>
      <c r="D400" t="s">
        <v>8221</v>
      </c>
      <c r="E400">
        <v>1</v>
      </c>
      <c r="G400" s="6">
        <f t="shared" si="12"/>
        <v>-107.43</v>
      </c>
      <c r="H400" s="15">
        <f t="shared" si="13"/>
        <v>11541.204900000001</v>
      </c>
    </row>
    <row r="401" spans="1:8" x14ac:dyDescent="0.35">
      <c r="A401" t="s">
        <v>8219</v>
      </c>
      <c r="B401">
        <v>28</v>
      </c>
      <c r="D401" t="s">
        <v>8221</v>
      </c>
      <c r="E401">
        <v>2</v>
      </c>
      <c r="G401" s="6">
        <f t="shared" si="12"/>
        <v>-166.43</v>
      </c>
      <c r="H401" s="15">
        <f t="shared" si="13"/>
        <v>27698.944900000002</v>
      </c>
    </row>
    <row r="402" spans="1:8" x14ac:dyDescent="0.35">
      <c r="A402" t="s">
        <v>8219</v>
      </c>
      <c r="B402">
        <v>56</v>
      </c>
      <c r="D402" t="s">
        <v>8221</v>
      </c>
      <c r="E402">
        <v>14</v>
      </c>
      <c r="G402" s="6">
        <f t="shared" si="12"/>
        <v>-138.43</v>
      </c>
      <c r="H402" s="15">
        <f t="shared" si="13"/>
        <v>19162.8649</v>
      </c>
    </row>
    <row r="403" spans="1:8" x14ac:dyDescent="0.35">
      <c r="A403" t="s">
        <v>8219</v>
      </c>
      <c r="B403">
        <v>51</v>
      </c>
      <c r="D403" t="s">
        <v>8221</v>
      </c>
      <c r="E403">
        <v>31</v>
      </c>
      <c r="G403" s="6">
        <f t="shared" si="12"/>
        <v>-143.43</v>
      </c>
      <c r="H403" s="15">
        <f t="shared" si="13"/>
        <v>20572.164900000003</v>
      </c>
    </row>
    <row r="404" spans="1:8" x14ac:dyDescent="0.35">
      <c r="A404" t="s">
        <v>8219</v>
      </c>
      <c r="B404">
        <v>75</v>
      </c>
      <c r="D404" t="s">
        <v>8221</v>
      </c>
      <c r="E404">
        <v>16</v>
      </c>
      <c r="G404" s="6">
        <f t="shared" si="12"/>
        <v>-119.43</v>
      </c>
      <c r="H404" s="15">
        <f t="shared" si="13"/>
        <v>14263.524900000002</v>
      </c>
    </row>
    <row r="405" spans="1:8" x14ac:dyDescent="0.35">
      <c r="A405" t="s">
        <v>8219</v>
      </c>
      <c r="B405">
        <v>38</v>
      </c>
      <c r="D405" t="s">
        <v>8221</v>
      </c>
      <c r="E405">
        <v>12</v>
      </c>
      <c r="G405" s="6">
        <f t="shared" si="12"/>
        <v>-156.43</v>
      </c>
      <c r="H405" s="15">
        <f t="shared" si="13"/>
        <v>24470.344900000004</v>
      </c>
    </row>
    <row r="406" spans="1:8" x14ac:dyDescent="0.35">
      <c r="A406" t="s">
        <v>8219</v>
      </c>
      <c r="B406">
        <v>18</v>
      </c>
      <c r="D406" t="s">
        <v>8221</v>
      </c>
      <c r="E406">
        <v>96</v>
      </c>
      <c r="G406" s="6">
        <f t="shared" si="12"/>
        <v>-176.43</v>
      </c>
      <c r="H406" s="15">
        <f t="shared" si="13"/>
        <v>31127.544900000001</v>
      </c>
    </row>
    <row r="407" spans="1:8" x14ac:dyDescent="0.35">
      <c r="A407" t="s">
        <v>8219</v>
      </c>
      <c r="B407">
        <v>54</v>
      </c>
      <c r="D407" t="s">
        <v>8221</v>
      </c>
      <c r="E407">
        <v>16</v>
      </c>
      <c r="G407" s="6">
        <f t="shared" si="12"/>
        <v>-140.43</v>
      </c>
      <c r="H407" s="15">
        <f t="shared" si="13"/>
        <v>19720.584900000002</v>
      </c>
    </row>
    <row r="408" spans="1:8" x14ac:dyDescent="0.35">
      <c r="A408" t="s">
        <v>8219</v>
      </c>
      <c r="B408">
        <v>71</v>
      </c>
      <c r="D408" t="s">
        <v>8221</v>
      </c>
      <c r="E408">
        <v>5</v>
      </c>
      <c r="G408" s="6">
        <f t="shared" si="12"/>
        <v>-123.43</v>
      </c>
      <c r="H408" s="15">
        <f t="shared" si="13"/>
        <v>15234.964900000001</v>
      </c>
    </row>
    <row r="409" spans="1:8" x14ac:dyDescent="0.35">
      <c r="A409" t="s">
        <v>8219</v>
      </c>
      <c r="B409">
        <v>57</v>
      </c>
      <c r="D409" t="s">
        <v>8221</v>
      </c>
      <c r="E409">
        <v>0</v>
      </c>
      <c r="G409" s="6">
        <f t="shared" si="12"/>
        <v>-137.43</v>
      </c>
      <c r="H409" s="15">
        <f t="shared" si="13"/>
        <v>18887.004900000004</v>
      </c>
    </row>
    <row r="410" spans="1:8" x14ac:dyDescent="0.35">
      <c r="A410" t="s">
        <v>8219</v>
      </c>
      <c r="B410">
        <v>43</v>
      </c>
      <c r="D410" t="s">
        <v>8221</v>
      </c>
      <c r="E410">
        <v>8</v>
      </c>
      <c r="G410" s="6">
        <f t="shared" si="12"/>
        <v>-151.43</v>
      </c>
      <c r="H410" s="15">
        <f t="shared" si="13"/>
        <v>22931.044900000001</v>
      </c>
    </row>
    <row r="411" spans="1:8" x14ac:dyDescent="0.35">
      <c r="A411" t="s">
        <v>8219</v>
      </c>
      <c r="B411">
        <v>52</v>
      </c>
      <c r="D411" t="s">
        <v>8221</v>
      </c>
      <c r="E411">
        <v>7</v>
      </c>
      <c r="G411" s="6">
        <f t="shared" si="12"/>
        <v>-142.43</v>
      </c>
      <c r="H411" s="15">
        <f t="shared" si="13"/>
        <v>20286.304900000003</v>
      </c>
    </row>
    <row r="412" spans="1:8" x14ac:dyDescent="0.35">
      <c r="A412" t="s">
        <v>8219</v>
      </c>
      <c r="B412">
        <v>27</v>
      </c>
      <c r="D412" t="s">
        <v>8221</v>
      </c>
      <c r="E412">
        <v>24</v>
      </c>
      <c r="G412" s="6">
        <f t="shared" si="12"/>
        <v>-167.43</v>
      </c>
      <c r="H412" s="15">
        <f t="shared" si="13"/>
        <v>28032.804900000003</v>
      </c>
    </row>
    <row r="413" spans="1:8" x14ac:dyDescent="0.35">
      <c r="A413" t="s">
        <v>8219</v>
      </c>
      <c r="B413">
        <v>12</v>
      </c>
      <c r="D413" t="s">
        <v>8221</v>
      </c>
      <c r="E413">
        <v>121</v>
      </c>
      <c r="G413" s="6">
        <f t="shared" si="12"/>
        <v>-182.43</v>
      </c>
      <c r="H413" s="15">
        <f t="shared" si="13"/>
        <v>33280.704900000004</v>
      </c>
    </row>
    <row r="414" spans="1:8" x14ac:dyDescent="0.35">
      <c r="A414" t="s">
        <v>8219</v>
      </c>
      <c r="B414">
        <v>33</v>
      </c>
      <c r="D414" t="s">
        <v>8221</v>
      </c>
      <c r="E414">
        <v>196</v>
      </c>
      <c r="G414" s="6">
        <f t="shared" si="12"/>
        <v>-161.43</v>
      </c>
      <c r="H414" s="15">
        <f t="shared" si="13"/>
        <v>26059.644900000003</v>
      </c>
    </row>
    <row r="415" spans="1:8" x14ac:dyDescent="0.35">
      <c r="A415" t="s">
        <v>8219</v>
      </c>
      <c r="B415">
        <v>96</v>
      </c>
      <c r="D415" t="s">
        <v>8221</v>
      </c>
      <c r="E415">
        <v>5</v>
      </c>
      <c r="G415" s="6">
        <f t="shared" si="12"/>
        <v>-98.43</v>
      </c>
      <c r="H415" s="15">
        <f t="shared" si="13"/>
        <v>9688.4649000000009</v>
      </c>
    </row>
    <row r="416" spans="1:8" x14ac:dyDescent="0.35">
      <c r="A416" t="s">
        <v>8219</v>
      </c>
      <c r="B416">
        <v>28</v>
      </c>
      <c r="D416" t="s">
        <v>8221</v>
      </c>
      <c r="E416">
        <v>73</v>
      </c>
      <c r="G416" s="6">
        <f t="shared" si="12"/>
        <v>-166.43</v>
      </c>
      <c r="H416" s="15">
        <f t="shared" si="13"/>
        <v>27698.944900000002</v>
      </c>
    </row>
    <row r="417" spans="1:8" x14ac:dyDescent="0.35">
      <c r="A417" t="s">
        <v>8219</v>
      </c>
      <c r="B417">
        <v>43</v>
      </c>
      <c r="D417" t="s">
        <v>8221</v>
      </c>
      <c r="E417">
        <v>93</v>
      </c>
      <c r="G417" s="6">
        <f t="shared" si="12"/>
        <v>-151.43</v>
      </c>
      <c r="H417" s="15">
        <f t="shared" si="13"/>
        <v>22931.044900000001</v>
      </c>
    </row>
    <row r="418" spans="1:8" x14ac:dyDescent="0.35">
      <c r="A418" t="s">
        <v>8219</v>
      </c>
      <c r="B418">
        <v>205</v>
      </c>
      <c r="D418" t="s">
        <v>8221</v>
      </c>
      <c r="E418">
        <v>17</v>
      </c>
      <c r="G418" s="6">
        <f t="shared" si="12"/>
        <v>10.569999999999993</v>
      </c>
      <c r="H418" s="15">
        <f t="shared" si="13"/>
        <v>111.72489999999985</v>
      </c>
    </row>
    <row r="419" spans="1:8" x14ac:dyDescent="0.35">
      <c r="A419" t="s">
        <v>8219</v>
      </c>
      <c r="B419">
        <v>23</v>
      </c>
      <c r="D419" t="s">
        <v>8221</v>
      </c>
      <c r="E419">
        <v>7</v>
      </c>
      <c r="G419" s="6">
        <f t="shared" si="12"/>
        <v>-171.43</v>
      </c>
      <c r="H419" s="15">
        <f t="shared" si="13"/>
        <v>29388.244900000002</v>
      </c>
    </row>
    <row r="420" spans="1:8" x14ac:dyDescent="0.35">
      <c r="A420" t="s">
        <v>8219</v>
      </c>
      <c r="B420">
        <v>19</v>
      </c>
      <c r="D420" t="s">
        <v>8221</v>
      </c>
      <c r="E420">
        <v>17</v>
      </c>
      <c r="G420" s="6">
        <f t="shared" si="12"/>
        <v>-175.43</v>
      </c>
      <c r="H420" s="15">
        <f t="shared" si="13"/>
        <v>30775.684900000004</v>
      </c>
    </row>
    <row r="421" spans="1:8" x14ac:dyDescent="0.35">
      <c r="A421" t="s">
        <v>8219</v>
      </c>
      <c r="B421">
        <v>14</v>
      </c>
      <c r="D421" t="s">
        <v>8221</v>
      </c>
      <c r="E421">
        <v>171</v>
      </c>
      <c r="G421" s="6">
        <f t="shared" si="12"/>
        <v>-180.43</v>
      </c>
      <c r="H421" s="15">
        <f t="shared" si="13"/>
        <v>32554.984900000003</v>
      </c>
    </row>
    <row r="422" spans="1:8" x14ac:dyDescent="0.35">
      <c r="A422" t="s">
        <v>8219</v>
      </c>
      <c r="B422">
        <v>38</v>
      </c>
      <c r="D422" t="s">
        <v>8221</v>
      </c>
      <c r="E422">
        <v>188</v>
      </c>
      <c r="G422" s="6">
        <f t="shared" si="12"/>
        <v>-156.43</v>
      </c>
      <c r="H422" s="15">
        <f t="shared" si="13"/>
        <v>24470.344900000004</v>
      </c>
    </row>
    <row r="423" spans="1:8" x14ac:dyDescent="0.35">
      <c r="A423" t="s">
        <v>8219</v>
      </c>
      <c r="B423">
        <v>78</v>
      </c>
      <c r="D423" t="s">
        <v>8221</v>
      </c>
      <c r="E423">
        <v>110</v>
      </c>
      <c r="G423" s="6">
        <f t="shared" si="12"/>
        <v>-116.43</v>
      </c>
      <c r="H423" s="15">
        <f t="shared" si="13"/>
        <v>13555.944900000002</v>
      </c>
    </row>
    <row r="424" spans="1:8" x14ac:dyDescent="0.35">
      <c r="A424" t="s">
        <v>8219</v>
      </c>
      <c r="B424">
        <v>69</v>
      </c>
      <c r="D424" t="s">
        <v>8221</v>
      </c>
      <c r="E424">
        <v>37</v>
      </c>
      <c r="G424" s="6">
        <f t="shared" si="12"/>
        <v>-125.43</v>
      </c>
      <c r="H424" s="15">
        <f t="shared" si="13"/>
        <v>15732.684900000002</v>
      </c>
    </row>
    <row r="425" spans="1:8" x14ac:dyDescent="0.35">
      <c r="A425" t="s">
        <v>8219</v>
      </c>
      <c r="B425">
        <v>33</v>
      </c>
      <c r="D425" t="s">
        <v>8221</v>
      </c>
      <c r="E425">
        <v>9</v>
      </c>
      <c r="G425" s="6">
        <f t="shared" si="12"/>
        <v>-161.43</v>
      </c>
      <c r="H425" s="15">
        <f t="shared" si="13"/>
        <v>26059.644900000003</v>
      </c>
    </row>
    <row r="426" spans="1:8" x14ac:dyDescent="0.35">
      <c r="A426" t="s">
        <v>8219</v>
      </c>
      <c r="B426">
        <v>54</v>
      </c>
      <c r="D426" t="s">
        <v>8221</v>
      </c>
      <c r="E426">
        <v>29</v>
      </c>
      <c r="G426" s="6">
        <f t="shared" si="12"/>
        <v>-140.43</v>
      </c>
      <c r="H426" s="15">
        <f t="shared" si="13"/>
        <v>19720.584900000002</v>
      </c>
    </row>
    <row r="427" spans="1:8" x14ac:dyDescent="0.35">
      <c r="A427" t="s">
        <v>8219</v>
      </c>
      <c r="B427">
        <v>99</v>
      </c>
      <c r="D427" t="s">
        <v>8221</v>
      </c>
      <c r="E427">
        <v>6</v>
      </c>
      <c r="G427" s="6">
        <f t="shared" si="12"/>
        <v>-95.43</v>
      </c>
      <c r="H427" s="15">
        <f t="shared" si="13"/>
        <v>9106.8849000000009</v>
      </c>
    </row>
    <row r="428" spans="1:8" x14ac:dyDescent="0.35">
      <c r="A428" t="s">
        <v>8219</v>
      </c>
      <c r="B428">
        <v>49</v>
      </c>
      <c r="D428" t="s">
        <v>8221</v>
      </c>
      <c r="E428">
        <v>30</v>
      </c>
      <c r="G428" s="6">
        <f t="shared" si="12"/>
        <v>-145.43</v>
      </c>
      <c r="H428" s="15">
        <f t="shared" si="13"/>
        <v>21149.884900000001</v>
      </c>
    </row>
    <row r="429" spans="1:8" x14ac:dyDescent="0.35">
      <c r="A429" t="s">
        <v>8219</v>
      </c>
      <c r="B429">
        <v>11</v>
      </c>
      <c r="D429" t="s">
        <v>8221</v>
      </c>
      <c r="E429">
        <v>81</v>
      </c>
      <c r="G429" s="6">
        <f t="shared" si="12"/>
        <v>-183.43</v>
      </c>
      <c r="H429" s="15">
        <f t="shared" si="13"/>
        <v>33646.564900000005</v>
      </c>
    </row>
    <row r="430" spans="1:8" x14ac:dyDescent="0.35">
      <c r="A430" t="s">
        <v>8219</v>
      </c>
      <c r="B430">
        <v>38</v>
      </c>
      <c r="D430" t="s">
        <v>8221</v>
      </c>
      <c r="E430">
        <v>4</v>
      </c>
      <c r="G430" s="6">
        <f t="shared" si="12"/>
        <v>-156.43</v>
      </c>
      <c r="H430" s="15">
        <f t="shared" si="13"/>
        <v>24470.344900000004</v>
      </c>
    </row>
    <row r="431" spans="1:8" x14ac:dyDescent="0.35">
      <c r="A431" t="s">
        <v>8219</v>
      </c>
      <c r="B431">
        <v>16</v>
      </c>
      <c r="D431" t="s">
        <v>8221</v>
      </c>
      <c r="E431">
        <v>11</v>
      </c>
      <c r="G431" s="6">
        <f t="shared" si="12"/>
        <v>-178.43</v>
      </c>
      <c r="H431" s="15">
        <f t="shared" si="13"/>
        <v>31837.264900000002</v>
      </c>
    </row>
    <row r="432" spans="1:8" x14ac:dyDescent="0.35">
      <c r="A432" t="s">
        <v>8219</v>
      </c>
      <c r="B432">
        <v>32</v>
      </c>
      <c r="D432" t="s">
        <v>8221</v>
      </c>
      <c r="E432">
        <v>14</v>
      </c>
      <c r="G432" s="6">
        <f t="shared" si="12"/>
        <v>-162.43</v>
      </c>
      <c r="H432" s="15">
        <f t="shared" si="13"/>
        <v>26383.504900000004</v>
      </c>
    </row>
    <row r="433" spans="1:8" x14ac:dyDescent="0.35">
      <c r="A433" t="s">
        <v>8219</v>
      </c>
      <c r="B433">
        <v>20</v>
      </c>
      <c r="D433" t="s">
        <v>8221</v>
      </c>
      <c r="E433">
        <v>5</v>
      </c>
      <c r="G433" s="6">
        <f t="shared" si="12"/>
        <v>-174.43</v>
      </c>
      <c r="H433" s="15">
        <f t="shared" si="13"/>
        <v>30425.824900000003</v>
      </c>
    </row>
    <row r="434" spans="1:8" x14ac:dyDescent="0.35">
      <c r="A434" t="s">
        <v>8219</v>
      </c>
      <c r="B434">
        <v>154</v>
      </c>
      <c r="D434" t="s">
        <v>8221</v>
      </c>
      <c r="E434">
        <v>45</v>
      </c>
      <c r="G434" s="6">
        <f t="shared" si="12"/>
        <v>-40.430000000000007</v>
      </c>
      <c r="H434" s="15">
        <f t="shared" si="13"/>
        <v>1634.5849000000005</v>
      </c>
    </row>
    <row r="435" spans="1:8" x14ac:dyDescent="0.35">
      <c r="A435" t="s">
        <v>8219</v>
      </c>
      <c r="B435">
        <v>41</v>
      </c>
      <c r="D435" t="s">
        <v>8221</v>
      </c>
      <c r="E435">
        <v>8</v>
      </c>
      <c r="G435" s="6">
        <f t="shared" si="12"/>
        <v>-153.43</v>
      </c>
      <c r="H435" s="15">
        <f t="shared" si="13"/>
        <v>23540.764900000002</v>
      </c>
    </row>
    <row r="436" spans="1:8" x14ac:dyDescent="0.35">
      <c r="A436" t="s">
        <v>8219</v>
      </c>
      <c r="B436">
        <v>75</v>
      </c>
      <c r="D436" t="s">
        <v>8221</v>
      </c>
      <c r="E436">
        <v>3</v>
      </c>
      <c r="G436" s="6">
        <f t="shared" si="12"/>
        <v>-119.43</v>
      </c>
      <c r="H436" s="15">
        <f t="shared" si="13"/>
        <v>14263.524900000002</v>
      </c>
    </row>
    <row r="437" spans="1:8" x14ac:dyDescent="0.35">
      <c r="A437" t="s">
        <v>8219</v>
      </c>
      <c r="B437">
        <v>40</v>
      </c>
      <c r="D437" t="s">
        <v>8221</v>
      </c>
      <c r="E437">
        <v>24</v>
      </c>
      <c r="G437" s="6">
        <f t="shared" si="12"/>
        <v>-154.43</v>
      </c>
      <c r="H437" s="15">
        <f t="shared" si="13"/>
        <v>23848.624900000003</v>
      </c>
    </row>
    <row r="438" spans="1:8" x14ac:dyDescent="0.35">
      <c r="A438" t="s">
        <v>8219</v>
      </c>
      <c r="B438">
        <v>46</v>
      </c>
      <c r="D438" t="s">
        <v>8221</v>
      </c>
      <c r="E438">
        <v>18</v>
      </c>
      <c r="G438" s="6">
        <f t="shared" si="12"/>
        <v>-148.43</v>
      </c>
      <c r="H438" s="15">
        <f t="shared" si="13"/>
        <v>22031.464900000003</v>
      </c>
    </row>
    <row r="439" spans="1:8" x14ac:dyDescent="0.35">
      <c r="A439" t="s">
        <v>8219</v>
      </c>
      <c r="B439">
        <v>62</v>
      </c>
      <c r="D439" t="s">
        <v>8221</v>
      </c>
      <c r="E439">
        <v>12</v>
      </c>
      <c r="G439" s="6">
        <f t="shared" si="12"/>
        <v>-132.43</v>
      </c>
      <c r="H439" s="15">
        <f t="shared" si="13"/>
        <v>17537.704900000001</v>
      </c>
    </row>
    <row r="440" spans="1:8" x14ac:dyDescent="0.35">
      <c r="A440" t="s">
        <v>8219</v>
      </c>
      <c r="B440">
        <v>61</v>
      </c>
      <c r="D440" t="s">
        <v>8221</v>
      </c>
      <c r="E440">
        <v>123</v>
      </c>
      <c r="G440" s="6">
        <f t="shared" si="12"/>
        <v>-133.43</v>
      </c>
      <c r="H440" s="15">
        <f t="shared" si="13"/>
        <v>17803.564900000001</v>
      </c>
    </row>
    <row r="441" spans="1:8" x14ac:dyDescent="0.35">
      <c r="A441" t="s">
        <v>8219</v>
      </c>
      <c r="B441">
        <v>96</v>
      </c>
      <c r="D441" t="s">
        <v>8221</v>
      </c>
      <c r="E441">
        <v>96</v>
      </c>
      <c r="G441" s="6">
        <f t="shared" si="12"/>
        <v>-98.43</v>
      </c>
      <c r="H441" s="15">
        <f t="shared" si="13"/>
        <v>9688.4649000000009</v>
      </c>
    </row>
    <row r="442" spans="1:8" x14ac:dyDescent="0.35">
      <c r="A442" t="s">
        <v>8219</v>
      </c>
      <c r="B442">
        <v>190</v>
      </c>
      <c r="D442" t="s">
        <v>8221</v>
      </c>
      <c r="E442">
        <v>31</v>
      </c>
      <c r="G442" s="6">
        <f t="shared" si="12"/>
        <v>-4.4300000000000068</v>
      </c>
      <c r="H442" s="15">
        <f t="shared" si="13"/>
        <v>19.624900000000061</v>
      </c>
    </row>
    <row r="443" spans="1:8" x14ac:dyDescent="0.35">
      <c r="A443" t="s">
        <v>8219</v>
      </c>
      <c r="B443">
        <v>94</v>
      </c>
      <c r="D443" t="s">
        <v>8221</v>
      </c>
      <c r="E443">
        <v>4</v>
      </c>
      <c r="G443" s="6">
        <f t="shared" si="12"/>
        <v>-100.43</v>
      </c>
      <c r="H443" s="15">
        <f t="shared" si="13"/>
        <v>10086.184900000002</v>
      </c>
    </row>
    <row r="444" spans="1:8" x14ac:dyDescent="0.35">
      <c r="A444" t="s">
        <v>8219</v>
      </c>
      <c r="B444">
        <v>39</v>
      </c>
      <c r="D444" t="s">
        <v>8221</v>
      </c>
      <c r="E444">
        <v>3</v>
      </c>
      <c r="G444" s="6">
        <f t="shared" si="12"/>
        <v>-155.43</v>
      </c>
      <c r="H444" s="15">
        <f t="shared" si="13"/>
        <v>24158.484900000003</v>
      </c>
    </row>
    <row r="445" spans="1:8" x14ac:dyDescent="0.35">
      <c r="A445" t="s">
        <v>8219</v>
      </c>
      <c r="B445">
        <v>127</v>
      </c>
      <c r="D445" t="s">
        <v>8221</v>
      </c>
      <c r="E445">
        <v>179</v>
      </c>
      <c r="G445" s="6">
        <f t="shared" si="12"/>
        <v>-67.430000000000007</v>
      </c>
      <c r="H445" s="15">
        <f t="shared" si="13"/>
        <v>4546.804900000001</v>
      </c>
    </row>
    <row r="446" spans="1:8" x14ac:dyDescent="0.35">
      <c r="A446" t="s">
        <v>8219</v>
      </c>
      <c r="B446">
        <v>159</v>
      </c>
      <c r="D446" t="s">
        <v>8221</v>
      </c>
      <c r="E446">
        <v>3</v>
      </c>
      <c r="G446" s="6">
        <f t="shared" si="12"/>
        <v>-35.430000000000007</v>
      </c>
      <c r="H446" s="15">
        <f t="shared" si="13"/>
        <v>1255.2849000000006</v>
      </c>
    </row>
    <row r="447" spans="1:8" x14ac:dyDescent="0.35">
      <c r="A447" t="s">
        <v>8219</v>
      </c>
      <c r="B447">
        <v>177</v>
      </c>
      <c r="D447" t="s">
        <v>8221</v>
      </c>
      <c r="E447">
        <v>23</v>
      </c>
      <c r="G447" s="6">
        <f t="shared" si="12"/>
        <v>-17.430000000000007</v>
      </c>
      <c r="H447" s="15">
        <f t="shared" si="13"/>
        <v>303.80490000000026</v>
      </c>
    </row>
    <row r="448" spans="1:8" x14ac:dyDescent="0.35">
      <c r="A448" t="s">
        <v>8219</v>
      </c>
      <c r="B448">
        <v>47</v>
      </c>
      <c r="D448" t="s">
        <v>8221</v>
      </c>
      <c r="E448">
        <v>23</v>
      </c>
      <c r="G448" s="6">
        <f t="shared" si="12"/>
        <v>-147.43</v>
      </c>
      <c r="H448" s="15">
        <f t="shared" si="13"/>
        <v>21735.604900000002</v>
      </c>
    </row>
    <row r="449" spans="1:8" x14ac:dyDescent="0.35">
      <c r="A449" t="s">
        <v>8219</v>
      </c>
      <c r="B449">
        <v>1</v>
      </c>
      <c r="D449" t="s">
        <v>8221</v>
      </c>
      <c r="E449">
        <v>41</v>
      </c>
      <c r="G449" s="6">
        <f t="shared" si="12"/>
        <v>-193.43</v>
      </c>
      <c r="H449" s="15">
        <f t="shared" si="13"/>
        <v>37415.164900000003</v>
      </c>
    </row>
    <row r="450" spans="1:8" x14ac:dyDescent="0.35">
      <c r="A450" t="s">
        <v>8219</v>
      </c>
      <c r="B450">
        <v>16</v>
      </c>
      <c r="D450" t="s">
        <v>8221</v>
      </c>
      <c r="E450">
        <v>0</v>
      </c>
      <c r="G450" s="6">
        <f t="shared" si="12"/>
        <v>-178.43</v>
      </c>
      <c r="H450" s="15">
        <f t="shared" si="13"/>
        <v>31837.264900000002</v>
      </c>
    </row>
    <row r="451" spans="1:8" x14ac:dyDescent="0.35">
      <c r="A451" t="s">
        <v>8219</v>
      </c>
      <c r="B451">
        <v>115</v>
      </c>
      <c r="D451" t="s">
        <v>8221</v>
      </c>
      <c r="E451">
        <v>32</v>
      </c>
      <c r="G451" s="6">
        <f t="shared" ref="G451:G514" si="14">B451-194.43</f>
        <v>-79.430000000000007</v>
      </c>
      <c r="H451" s="15">
        <f t="shared" ref="H451:H514" si="15">G451^2</f>
        <v>6309.1249000000007</v>
      </c>
    </row>
    <row r="452" spans="1:8" x14ac:dyDescent="0.35">
      <c r="A452" t="s">
        <v>8219</v>
      </c>
      <c r="B452">
        <v>133</v>
      </c>
      <c r="D452" t="s">
        <v>8221</v>
      </c>
      <c r="E452">
        <v>2</v>
      </c>
      <c r="G452" s="6">
        <f t="shared" si="14"/>
        <v>-61.430000000000007</v>
      </c>
      <c r="H452" s="15">
        <f t="shared" si="15"/>
        <v>3773.6449000000007</v>
      </c>
    </row>
    <row r="453" spans="1:8" x14ac:dyDescent="0.35">
      <c r="A453" t="s">
        <v>8219</v>
      </c>
      <c r="B453">
        <v>70</v>
      </c>
      <c r="D453" t="s">
        <v>8221</v>
      </c>
      <c r="E453">
        <v>7</v>
      </c>
      <c r="G453" s="6">
        <f t="shared" si="14"/>
        <v>-124.43</v>
      </c>
      <c r="H453" s="15">
        <f t="shared" si="15"/>
        <v>15482.824900000001</v>
      </c>
    </row>
    <row r="454" spans="1:8" x14ac:dyDescent="0.35">
      <c r="A454" t="s">
        <v>8219</v>
      </c>
      <c r="B454">
        <v>62</v>
      </c>
      <c r="D454" t="s">
        <v>8221</v>
      </c>
      <c r="E454">
        <v>4</v>
      </c>
      <c r="G454" s="6">
        <f t="shared" si="14"/>
        <v>-132.43</v>
      </c>
      <c r="H454" s="15">
        <f t="shared" si="15"/>
        <v>17537.704900000001</v>
      </c>
    </row>
    <row r="455" spans="1:8" x14ac:dyDescent="0.35">
      <c r="A455" t="s">
        <v>8219</v>
      </c>
      <c r="B455">
        <v>10</v>
      </c>
      <c r="D455" t="s">
        <v>8221</v>
      </c>
      <c r="E455">
        <v>196</v>
      </c>
      <c r="G455" s="6">
        <f t="shared" si="14"/>
        <v>-184.43</v>
      </c>
      <c r="H455" s="15">
        <f t="shared" si="15"/>
        <v>34014.424900000005</v>
      </c>
    </row>
    <row r="456" spans="1:8" x14ac:dyDescent="0.35">
      <c r="A456" t="s">
        <v>8219</v>
      </c>
      <c r="B456">
        <v>499</v>
      </c>
      <c r="D456" t="s">
        <v>8221</v>
      </c>
      <c r="E456">
        <v>11</v>
      </c>
      <c r="G456" s="6">
        <f t="shared" si="14"/>
        <v>304.57</v>
      </c>
      <c r="H456" s="15">
        <f t="shared" si="15"/>
        <v>92762.88489999999</v>
      </c>
    </row>
    <row r="457" spans="1:8" x14ac:dyDescent="0.35">
      <c r="A457" t="s">
        <v>8219</v>
      </c>
      <c r="B457">
        <v>47</v>
      </c>
      <c r="D457" t="s">
        <v>8221</v>
      </c>
      <c r="E457">
        <v>9</v>
      </c>
      <c r="G457" s="6">
        <f t="shared" si="14"/>
        <v>-147.43</v>
      </c>
      <c r="H457" s="15">
        <f t="shared" si="15"/>
        <v>21735.604900000002</v>
      </c>
    </row>
    <row r="458" spans="1:8" x14ac:dyDescent="0.35">
      <c r="A458" t="s">
        <v>8219</v>
      </c>
      <c r="B458">
        <v>28</v>
      </c>
      <c r="D458" t="s">
        <v>8221</v>
      </c>
      <c r="E458">
        <v>5</v>
      </c>
      <c r="G458" s="6">
        <f t="shared" si="14"/>
        <v>-166.43</v>
      </c>
      <c r="H458" s="15">
        <f t="shared" si="15"/>
        <v>27698.944900000002</v>
      </c>
    </row>
    <row r="459" spans="1:8" x14ac:dyDescent="0.35">
      <c r="A459" t="s">
        <v>8219</v>
      </c>
      <c r="B459">
        <v>24</v>
      </c>
      <c r="D459" t="s">
        <v>8221</v>
      </c>
      <c r="E459">
        <v>8</v>
      </c>
      <c r="G459" s="6">
        <f t="shared" si="14"/>
        <v>-170.43</v>
      </c>
      <c r="H459" s="15">
        <f t="shared" si="15"/>
        <v>29046.384900000001</v>
      </c>
    </row>
    <row r="460" spans="1:8" x14ac:dyDescent="0.35">
      <c r="A460" t="s">
        <v>8219</v>
      </c>
      <c r="B460">
        <v>76</v>
      </c>
      <c r="D460" t="s">
        <v>8221</v>
      </c>
      <c r="E460">
        <v>229</v>
      </c>
      <c r="G460" s="6">
        <f t="shared" si="14"/>
        <v>-118.43</v>
      </c>
      <c r="H460" s="15">
        <f t="shared" si="15"/>
        <v>14025.664900000002</v>
      </c>
    </row>
    <row r="461" spans="1:8" x14ac:dyDescent="0.35">
      <c r="A461" t="s">
        <v>8219</v>
      </c>
      <c r="B461">
        <v>98</v>
      </c>
      <c r="D461" t="s">
        <v>8221</v>
      </c>
      <c r="E461">
        <v>40</v>
      </c>
      <c r="G461" s="6">
        <f t="shared" si="14"/>
        <v>-96.43</v>
      </c>
      <c r="H461" s="15">
        <f t="shared" si="15"/>
        <v>9298.7449000000015</v>
      </c>
    </row>
    <row r="462" spans="1:8" x14ac:dyDescent="0.35">
      <c r="A462" t="s">
        <v>8219</v>
      </c>
      <c r="B462">
        <v>30</v>
      </c>
      <c r="D462" t="s">
        <v>8221</v>
      </c>
      <c r="E462">
        <v>123</v>
      </c>
      <c r="G462" s="6">
        <f t="shared" si="14"/>
        <v>-164.43</v>
      </c>
      <c r="H462" s="15">
        <f t="shared" si="15"/>
        <v>27037.224900000001</v>
      </c>
    </row>
    <row r="463" spans="1:8" x14ac:dyDescent="0.35">
      <c r="A463" t="s">
        <v>8219</v>
      </c>
      <c r="B463">
        <v>478</v>
      </c>
      <c r="D463" t="s">
        <v>8221</v>
      </c>
      <c r="E463">
        <v>5</v>
      </c>
      <c r="G463" s="6">
        <f t="shared" si="14"/>
        <v>283.57</v>
      </c>
      <c r="H463" s="15">
        <f t="shared" si="15"/>
        <v>80411.944900000002</v>
      </c>
    </row>
    <row r="464" spans="1:8" x14ac:dyDescent="0.35">
      <c r="A464" t="s">
        <v>8219</v>
      </c>
      <c r="B464">
        <v>74</v>
      </c>
      <c r="D464" t="s">
        <v>8221</v>
      </c>
      <c r="E464">
        <v>148</v>
      </c>
      <c r="G464" s="6">
        <f t="shared" si="14"/>
        <v>-120.43</v>
      </c>
      <c r="H464" s="15">
        <f t="shared" si="15"/>
        <v>14503.384900000001</v>
      </c>
    </row>
    <row r="465" spans="1:8" x14ac:dyDescent="0.35">
      <c r="A465" t="s">
        <v>8219</v>
      </c>
      <c r="B465">
        <v>131</v>
      </c>
      <c r="D465" t="s">
        <v>8221</v>
      </c>
      <c r="E465">
        <v>10</v>
      </c>
      <c r="G465" s="6">
        <f t="shared" si="14"/>
        <v>-63.430000000000007</v>
      </c>
      <c r="H465" s="15">
        <f t="shared" si="15"/>
        <v>4023.3649000000009</v>
      </c>
    </row>
    <row r="466" spans="1:8" x14ac:dyDescent="0.35">
      <c r="A466" t="s">
        <v>8219</v>
      </c>
      <c r="B466">
        <v>61</v>
      </c>
      <c r="D466" t="s">
        <v>8221</v>
      </c>
      <c r="E466">
        <v>4</v>
      </c>
      <c r="G466" s="6">
        <f t="shared" si="14"/>
        <v>-133.43</v>
      </c>
      <c r="H466" s="15">
        <f t="shared" si="15"/>
        <v>17803.564900000001</v>
      </c>
    </row>
    <row r="467" spans="1:8" x14ac:dyDescent="0.35">
      <c r="A467" t="s">
        <v>8219</v>
      </c>
      <c r="B467">
        <v>1071</v>
      </c>
      <c r="D467" t="s">
        <v>8221</v>
      </c>
      <c r="E467">
        <v>21</v>
      </c>
      <c r="G467" s="6">
        <f t="shared" si="14"/>
        <v>876.56999999999994</v>
      </c>
      <c r="H467" s="15">
        <f t="shared" si="15"/>
        <v>768374.9648999999</v>
      </c>
    </row>
    <row r="468" spans="1:8" x14ac:dyDescent="0.35">
      <c r="A468" t="s">
        <v>8219</v>
      </c>
      <c r="B468">
        <v>122</v>
      </c>
      <c r="D468" t="s">
        <v>8221</v>
      </c>
      <c r="E468">
        <v>2</v>
      </c>
      <c r="G468" s="6">
        <f t="shared" si="14"/>
        <v>-72.430000000000007</v>
      </c>
      <c r="H468" s="15">
        <f t="shared" si="15"/>
        <v>5246.1049000000012</v>
      </c>
    </row>
    <row r="469" spans="1:8" x14ac:dyDescent="0.35">
      <c r="A469" t="s">
        <v>8219</v>
      </c>
      <c r="B469">
        <v>111</v>
      </c>
      <c r="D469" t="s">
        <v>8221</v>
      </c>
      <c r="E469">
        <v>0</v>
      </c>
      <c r="G469" s="6">
        <f t="shared" si="14"/>
        <v>-83.43</v>
      </c>
      <c r="H469" s="15">
        <f t="shared" si="15"/>
        <v>6960.5649000000012</v>
      </c>
    </row>
    <row r="470" spans="1:8" x14ac:dyDescent="0.35">
      <c r="A470" t="s">
        <v>8219</v>
      </c>
      <c r="B470">
        <v>255</v>
      </c>
      <c r="D470" t="s">
        <v>8221</v>
      </c>
      <c r="E470">
        <v>4</v>
      </c>
      <c r="G470" s="6">
        <f t="shared" si="14"/>
        <v>60.569999999999993</v>
      </c>
      <c r="H470" s="15">
        <f t="shared" si="15"/>
        <v>3668.7248999999993</v>
      </c>
    </row>
    <row r="471" spans="1:8" x14ac:dyDescent="0.35">
      <c r="A471" t="s">
        <v>8219</v>
      </c>
      <c r="B471">
        <v>141</v>
      </c>
      <c r="D471" t="s">
        <v>8221</v>
      </c>
      <c r="E471">
        <v>1</v>
      </c>
      <c r="G471" s="6">
        <f t="shared" si="14"/>
        <v>-53.430000000000007</v>
      </c>
      <c r="H471" s="15">
        <f t="shared" si="15"/>
        <v>2854.7649000000006</v>
      </c>
    </row>
    <row r="472" spans="1:8" x14ac:dyDescent="0.35">
      <c r="A472" t="s">
        <v>8219</v>
      </c>
      <c r="B472">
        <v>159</v>
      </c>
      <c r="D472" t="s">
        <v>8221</v>
      </c>
      <c r="E472">
        <v>30</v>
      </c>
      <c r="G472" s="6">
        <f t="shared" si="14"/>
        <v>-35.430000000000007</v>
      </c>
      <c r="H472" s="15">
        <f t="shared" si="15"/>
        <v>1255.2849000000006</v>
      </c>
    </row>
    <row r="473" spans="1:8" x14ac:dyDescent="0.35">
      <c r="A473" t="s">
        <v>8219</v>
      </c>
      <c r="B473">
        <v>99</v>
      </c>
      <c r="D473" t="s">
        <v>8221</v>
      </c>
      <c r="E473">
        <v>3</v>
      </c>
      <c r="G473" s="6">
        <f t="shared" si="14"/>
        <v>-95.43</v>
      </c>
      <c r="H473" s="15">
        <f t="shared" si="15"/>
        <v>9106.8849000000009</v>
      </c>
    </row>
    <row r="474" spans="1:8" x14ac:dyDescent="0.35">
      <c r="A474" t="s">
        <v>8219</v>
      </c>
      <c r="B474">
        <v>96</v>
      </c>
      <c r="D474" t="s">
        <v>8221</v>
      </c>
      <c r="E474">
        <v>975</v>
      </c>
      <c r="G474" s="6">
        <f t="shared" si="14"/>
        <v>-98.43</v>
      </c>
      <c r="H474" s="15">
        <f t="shared" si="15"/>
        <v>9688.4649000000009</v>
      </c>
    </row>
    <row r="475" spans="1:8" x14ac:dyDescent="0.35">
      <c r="A475" t="s">
        <v>8219</v>
      </c>
      <c r="B475">
        <v>27</v>
      </c>
      <c r="D475" t="s">
        <v>8221</v>
      </c>
      <c r="E475">
        <v>167</v>
      </c>
      <c r="G475" s="6">
        <f t="shared" si="14"/>
        <v>-167.43</v>
      </c>
      <c r="H475" s="15">
        <f t="shared" si="15"/>
        <v>28032.804900000003</v>
      </c>
    </row>
    <row r="476" spans="1:8" x14ac:dyDescent="0.35">
      <c r="A476" t="s">
        <v>8219</v>
      </c>
      <c r="B476">
        <v>166</v>
      </c>
      <c r="D476" t="s">
        <v>8221</v>
      </c>
      <c r="E476">
        <v>5</v>
      </c>
      <c r="G476" s="6">
        <f t="shared" si="14"/>
        <v>-28.430000000000007</v>
      </c>
      <c r="H476" s="15">
        <f t="shared" si="15"/>
        <v>808.26490000000035</v>
      </c>
    </row>
    <row r="477" spans="1:8" x14ac:dyDescent="0.35">
      <c r="A477" t="s">
        <v>8219</v>
      </c>
      <c r="B477">
        <v>76</v>
      </c>
      <c r="D477" t="s">
        <v>8221</v>
      </c>
      <c r="E477">
        <v>18</v>
      </c>
      <c r="G477" s="6">
        <f t="shared" si="14"/>
        <v>-118.43</v>
      </c>
      <c r="H477" s="15">
        <f t="shared" si="15"/>
        <v>14025.664900000002</v>
      </c>
    </row>
    <row r="478" spans="1:8" x14ac:dyDescent="0.35">
      <c r="A478" t="s">
        <v>8219</v>
      </c>
      <c r="B478">
        <v>211</v>
      </c>
      <c r="D478" t="s">
        <v>8221</v>
      </c>
      <c r="E478">
        <v>98</v>
      </c>
      <c r="G478" s="6">
        <f t="shared" si="14"/>
        <v>16.569999999999993</v>
      </c>
      <c r="H478" s="15">
        <f t="shared" si="15"/>
        <v>274.5648999999998</v>
      </c>
    </row>
    <row r="479" spans="1:8" x14ac:dyDescent="0.35">
      <c r="A479" t="s">
        <v>8219</v>
      </c>
      <c r="B479">
        <v>21</v>
      </c>
      <c r="D479" t="s">
        <v>8221</v>
      </c>
      <c r="E479">
        <v>4</v>
      </c>
      <c r="G479" s="6">
        <f t="shared" si="14"/>
        <v>-173.43</v>
      </c>
      <c r="H479" s="15">
        <f t="shared" si="15"/>
        <v>30077.964900000003</v>
      </c>
    </row>
    <row r="480" spans="1:8" x14ac:dyDescent="0.35">
      <c r="A480" t="s">
        <v>8219</v>
      </c>
      <c r="B480">
        <v>61</v>
      </c>
      <c r="D480" t="s">
        <v>8221</v>
      </c>
      <c r="E480">
        <v>3</v>
      </c>
      <c r="G480" s="6">
        <f t="shared" si="14"/>
        <v>-133.43</v>
      </c>
      <c r="H480" s="15">
        <f t="shared" si="15"/>
        <v>17803.564900000001</v>
      </c>
    </row>
    <row r="481" spans="1:8" x14ac:dyDescent="0.35">
      <c r="A481" t="s">
        <v>8219</v>
      </c>
      <c r="B481">
        <v>30</v>
      </c>
      <c r="D481" t="s">
        <v>8221</v>
      </c>
      <c r="E481">
        <v>1</v>
      </c>
      <c r="G481" s="6">
        <f t="shared" si="14"/>
        <v>-164.43</v>
      </c>
      <c r="H481" s="15">
        <f t="shared" si="15"/>
        <v>27037.224900000001</v>
      </c>
    </row>
    <row r="482" spans="1:8" x14ac:dyDescent="0.35">
      <c r="A482" t="s">
        <v>8219</v>
      </c>
      <c r="B482">
        <v>375</v>
      </c>
      <c r="D482" t="s">
        <v>8221</v>
      </c>
      <c r="E482">
        <v>0</v>
      </c>
      <c r="G482" s="6">
        <f t="shared" si="14"/>
        <v>180.57</v>
      </c>
      <c r="H482" s="15">
        <f t="shared" si="15"/>
        <v>32605.524899999997</v>
      </c>
    </row>
    <row r="483" spans="1:8" x14ac:dyDescent="0.35">
      <c r="A483" t="s">
        <v>8219</v>
      </c>
      <c r="B483">
        <v>111</v>
      </c>
      <c r="D483" t="s">
        <v>8221</v>
      </c>
      <c r="E483">
        <v>9</v>
      </c>
      <c r="G483" s="6">
        <f t="shared" si="14"/>
        <v>-83.43</v>
      </c>
      <c r="H483" s="15">
        <f t="shared" si="15"/>
        <v>6960.5649000000012</v>
      </c>
    </row>
    <row r="484" spans="1:8" x14ac:dyDescent="0.35">
      <c r="A484" t="s">
        <v>8219</v>
      </c>
      <c r="B484">
        <v>123</v>
      </c>
      <c r="D484" t="s">
        <v>8221</v>
      </c>
      <c r="E484">
        <v>2</v>
      </c>
      <c r="G484" s="6">
        <f t="shared" si="14"/>
        <v>-71.430000000000007</v>
      </c>
      <c r="H484" s="15">
        <f t="shared" si="15"/>
        <v>5102.2449000000006</v>
      </c>
    </row>
    <row r="485" spans="1:8" x14ac:dyDescent="0.35">
      <c r="A485" t="s">
        <v>8219</v>
      </c>
      <c r="B485">
        <v>70</v>
      </c>
      <c r="D485" t="s">
        <v>8221</v>
      </c>
      <c r="E485">
        <v>0</v>
      </c>
      <c r="G485" s="6">
        <f t="shared" si="14"/>
        <v>-124.43</v>
      </c>
      <c r="H485" s="15">
        <f t="shared" si="15"/>
        <v>15482.824900000001</v>
      </c>
    </row>
    <row r="486" spans="1:8" x14ac:dyDescent="0.35">
      <c r="A486" t="s">
        <v>8219</v>
      </c>
      <c r="B486">
        <v>85</v>
      </c>
      <c r="D486" t="s">
        <v>8221</v>
      </c>
      <c r="E486">
        <v>147</v>
      </c>
      <c r="G486" s="6">
        <f t="shared" si="14"/>
        <v>-109.43</v>
      </c>
      <c r="H486" s="15">
        <f t="shared" si="15"/>
        <v>11974.924900000002</v>
      </c>
    </row>
    <row r="487" spans="1:8" x14ac:dyDescent="0.35">
      <c r="A487" t="s">
        <v>8219</v>
      </c>
      <c r="B487">
        <v>86</v>
      </c>
      <c r="D487" t="s">
        <v>8221</v>
      </c>
      <c r="E487">
        <v>49</v>
      </c>
      <c r="G487" s="6">
        <f t="shared" si="14"/>
        <v>-108.43</v>
      </c>
      <c r="H487" s="15">
        <f t="shared" si="15"/>
        <v>11757.064900000001</v>
      </c>
    </row>
    <row r="488" spans="1:8" x14ac:dyDescent="0.35">
      <c r="A488" t="s">
        <v>8219</v>
      </c>
      <c r="B488">
        <v>13</v>
      </c>
      <c r="D488" t="s">
        <v>8221</v>
      </c>
      <c r="E488">
        <v>1</v>
      </c>
      <c r="G488" s="6">
        <f t="shared" si="14"/>
        <v>-181.43</v>
      </c>
      <c r="H488" s="15">
        <f t="shared" si="15"/>
        <v>32916.844900000004</v>
      </c>
    </row>
    <row r="489" spans="1:8" x14ac:dyDescent="0.35">
      <c r="A489" t="s">
        <v>8219</v>
      </c>
      <c r="B489">
        <v>33</v>
      </c>
      <c r="D489" t="s">
        <v>8221</v>
      </c>
      <c r="E489">
        <v>2</v>
      </c>
      <c r="G489" s="6">
        <f t="shared" si="14"/>
        <v>-161.43</v>
      </c>
      <c r="H489" s="15">
        <f t="shared" si="15"/>
        <v>26059.644900000003</v>
      </c>
    </row>
    <row r="490" spans="1:8" x14ac:dyDescent="0.35">
      <c r="A490" t="s">
        <v>8219</v>
      </c>
      <c r="B490">
        <v>15</v>
      </c>
      <c r="D490" t="s">
        <v>8221</v>
      </c>
      <c r="E490">
        <v>7</v>
      </c>
      <c r="G490" s="6">
        <f t="shared" si="14"/>
        <v>-179.43</v>
      </c>
      <c r="H490" s="15">
        <f t="shared" si="15"/>
        <v>32195.124900000003</v>
      </c>
    </row>
    <row r="491" spans="1:8" x14ac:dyDescent="0.35">
      <c r="A491" t="s">
        <v>8219</v>
      </c>
      <c r="B491">
        <v>273</v>
      </c>
      <c r="D491" t="s">
        <v>8221</v>
      </c>
      <c r="E491">
        <v>4</v>
      </c>
      <c r="G491" s="6">
        <f t="shared" si="14"/>
        <v>78.569999999999993</v>
      </c>
      <c r="H491" s="15">
        <f t="shared" si="15"/>
        <v>6173.2448999999988</v>
      </c>
    </row>
    <row r="492" spans="1:8" x14ac:dyDescent="0.35">
      <c r="A492" t="s">
        <v>8219</v>
      </c>
      <c r="B492">
        <v>714</v>
      </c>
      <c r="D492" t="s">
        <v>8221</v>
      </c>
      <c r="E492">
        <v>27</v>
      </c>
      <c r="G492" s="6">
        <f t="shared" si="14"/>
        <v>519.56999999999994</v>
      </c>
      <c r="H492" s="15">
        <f t="shared" si="15"/>
        <v>269952.98489999992</v>
      </c>
    </row>
    <row r="493" spans="1:8" x14ac:dyDescent="0.35">
      <c r="A493" t="s">
        <v>8219</v>
      </c>
      <c r="B493">
        <v>170</v>
      </c>
      <c r="D493" t="s">
        <v>8221</v>
      </c>
      <c r="E493">
        <v>94</v>
      </c>
      <c r="G493" s="6">
        <f t="shared" si="14"/>
        <v>-24.430000000000007</v>
      </c>
      <c r="H493" s="15">
        <f t="shared" si="15"/>
        <v>596.8249000000003</v>
      </c>
    </row>
    <row r="494" spans="1:8" x14ac:dyDescent="0.35">
      <c r="A494" t="s">
        <v>8219</v>
      </c>
      <c r="B494">
        <v>512</v>
      </c>
      <c r="D494" t="s">
        <v>8221</v>
      </c>
      <c r="E494">
        <v>29</v>
      </c>
      <c r="G494" s="6">
        <f t="shared" si="14"/>
        <v>317.57</v>
      </c>
      <c r="H494" s="15">
        <f t="shared" si="15"/>
        <v>100850.7049</v>
      </c>
    </row>
    <row r="495" spans="1:8" x14ac:dyDescent="0.35">
      <c r="A495" t="s">
        <v>8219</v>
      </c>
      <c r="B495">
        <v>314</v>
      </c>
      <c r="D495" t="s">
        <v>8221</v>
      </c>
      <c r="E495">
        <v>7</v>
      </c>
      <c r="G495" s="6">
        <f t="shared" si="14"/>
        <v>119.57</v>
      </c>
      <c r="H495" s="15">
        <f t="shared" si="15"/>
        <v>14296.984899999998</v>
      </c>
    </row>
    <row r="496" spans="1:8" x14ac:dyDescent="0.35">
      <c r="A496" t="s">
        <v>8219</v>
      </c>
      <c r="B496">
        <v>167</v>
      </c>
      <c r="D496" t="s">
        <v>8221</v>
      </c>
      <c r="E496">
        <v>22</v>
      </c>
      <c r="G496" s="6">
        <f t="shared" si="14"/>
        <v>-27.430000000000007</v>
      </c>
      <c r="H496" s="15">
        <f t="shared" si="15"/>
        <v>752.40490000000034</v>
      </c>
    </row>
    <row r="497" spans="1:8" x14ac:dyDescent="0.35">
      <c r="A497" t="s">
        <v>8219</v>
      </c>
      <c r="B497">
        <v>9</v>
      </c>
      <c r="D497" t="s">
        <v>8221</v>
      </c>
      <c r="E497">
        <v>1</v>
      </c>
      <c r="G497" s="6">
        <f t="shared" si="14"/>
        <v>-185.43</v>
      </c>
      <c r="H497" s="15">
        <f t="shared" si="15"/>
        <v>34384.284900000006</v>
      </c>
    </row>
    <row r="498" spans="1:8" x14ac:dyDescent="0.35">
      <c r="A498" t="s">
        <v>8219</v>
      </c>
      <c r="B498">
        <v>103</v>
      </c>
      <c r="D498" t="s">
        <v>8221</v>
      </c>
      <c r="E498">
        <v>10</v>
      </c>
      <c r="G498" s="6">
        <f t="shared" si="14"/>
        <v>-91.43</v>
      </c>
      <c r="H498" s="15">
        <f t="shared" si="15"/>
        <v>8359.4449000000004</v>
      </c>
    </row>
    <row r="499" spans="1:8" x14ac:dyDescent="0.35">
      <c r="A499" t="s">
        <v>8219</v>
      </c>
      <c r="B499">
        <v>111</v>
      </c>
      <c r="D499" t="s">
        <v>8221</v>
      </c>
      <c r="E499">
        <v>6</v>
      </c>
      <c r="G499" s="6">
        <f t="shared" si="14"/>
        <v>-83.43</v>
      </c>
      <c r="H499" s="15">
        <f t="shared" si="15"/>
        <v>6960.5649000000012</v>
      </c>
    </row>
    <row r="500" spans="1:8" x14ac:dyDescent="0.35">
      <c r="A500" t="s">
        <v>8219</v>
      </c>
      <c r="B500">
        <v>271</v>
      </c>
      <c r="D500" t="s">
        <v>8221</v>
      </c>
      <c r="E500">
        <v>24</v>
      </c>
      <c r="G500" s="6">
        <f t="shared" si="14"/>
        <v>76.569999999999993</v>
      </c>
      <c r="H500" s="15">
        <f t="shared" si="15"/>
        <v>5862.964899999999</v>
      </c>
    </row>
    <row r="501" spans="1:8" x14ac:dyDescent="0.35">
      <c r="A501" t="s">
        <v>8219</v>
      </c>
      <c r="B501">
        <v>101</v>
      </c>
      <c r="D501" t="s">
        <v>8221</v>
      </c>
      <c r="E501">
        <v>15</v>
      </c>
      <c r="G501" s="6">
        <f t="shared" si="14"/>
        <v>-93.43</v>
      </c>
      <c r="H501" s="15">
        <f t="shared" si="15"/>
        <v>8729.1649000000016</v>
      </c>
    </row>
    <row r="502" spans="1:8" x14ac:dyDescent="0.35">
      <c r="A502" t="s">
        <v>8219</v>
      </c>
      <c r="B502">
        <v>57</v>
      </c>
      <c r="D502" t="s">
        <v>8221</v>
      </c>
      <c r="E502">
        <v>37</v>
      </c>
      <c r="G502" s="6">
        <f t="shared" si="14"/>
        <v>-137.43</v>
      </c>
      <c r="H502" s="15">
        <f t="shared" si="15"/>
        <v>18887.004900000004</v>
      </c>
    </row>
    <row r="503" spans="1:8" x14ac:dyDescent="0.35">
      <c r="A503" t="s">
        <v>8219</v>
      </c>
      <c r="B503">
        <v>62</v>
      </c>
      <c r="D503" t="s">
        <v>8221</v>
      </c>
      <c r="E503">
        <v>20</v>
      </c>
      <c r="G503" s="6">
        <f t="shared" si="14"/>
        <v>-132.43</v>
      </c>
      <c r="H503" s="15">
        <f t="shared" si="15"/>
        <v>17537.704900000001</v>
      </c>
    </row>
    <row r="504" spans="1:8" x14ac:dyDescent="0.35">
      <c r="A504" t="s">
        <v>8219</v>
      </c>
      <c r="B504">
        <v>32</v>
      </c>
      <c r="D504" t="s">
        <v>8221</v>
      </c>
      <c r="E504">
        <v>7</v>
      </c>
      <c r="G504" s="6">
        <f t="shared" si="14"/>
        <v>-162.43</v>
      </c>
      <c r="H504" s="15">
        <f t="shared" si="15"/>
        <v>26383.504900000004</v>
      </c>
    </row>
    <row r="505" spans="1:8" x14ac:dyDescent="0.35">
      <c r="A505" t="s">
        <v>8219</v>
      </c>
      <c r="B505">
        <v>141</v>
      </c>
      <c r="D505" t="s">
        <v>8221</v>
      </c>
      <c r="E505">
        <v>0</v>
      </c>
      <c r="G505" s="6">
        <f t="shared" si="14"/>
        <v>-53.430000000000007</v>
      </c>
      <c r="H505" s="15">
        <f t="shared" si="15"/>
        <v>2854.7649000000006</v>
      </c>
    </row>
    <row r="506" spans="1:8" x14ac:dyDescent="0.35">
      <c r="A506" t="s">
        <v>8219</v>
      </c>
      <c r="B506">
        <v>75</v>
      </c>
      <c r="D506" t="s">
        <v>8221</v>
      </c>
      <c r="E506">
        <v>21</v>
      </c>
      <c r="G506" s="6">
        <f t="shared" si="14"/>
        <v>-119.43</v>
      </c>
      <c r="H506" s="15">
        <f t="shared" si="15"/>
        <v>14263.524900000002</v>
      </c>
    </row>
    <row r="507" spans="1:8" x14ac:dyDescent="0.35">
      <c r="A507" t="s">
        <v>8219</v>
      </c>
      <c r="B507">
        <v>46</v>
      </c>
      <c r="D507" t="s">
        <v>8221</v>
      </c>
      <c r="E507">
        <v>3</v>
      </c>
      <c r="G507" s="6">
        <f t="shared" si="14"/>
        <v>-148.43</v>
      </c>
      <c r="H507" s="15">
        <f t="shared" si="15"/>
        <v>22031.464900000003</v>
      </c>
    </row>
    <row r="508" spans="1:8" x14ac:dyDescent="0.35">
      <c r="A508" t="s">
        <v>8219</v>
      </c>
      <c r="B508">
        <v>103</v>
      </c>
      <c r="D508" t="s">
        <v>8221</v>
      </c>
      <c r="E508">
        <v>11</v>
      </c>
      <c r="G508" s="6">
        <f t="shared" si="14"/>
        <v>-91.43</v>
      </c>
      <c r="H508" s="15">
        <f t="shared" si="15"/>
        <v>8359.4449000000004</v>
      </c>
    </row>
    <row r="509" spans="1:8" x14ac:dyDescent="0.35">
      <c r="A509" t="s">
        <v>8219</v>
      </c>
      <c r="B509">
        <v>6</v>
      </c>
      <c r="D509" t="s">
        <v>8221</v>
      </c>
      <c r="E509">
        <v>1</v>
      </c>
      <c r="G509" s="6">
        <f t="shared" si="14"/>
        <v>-188.43</v>
      </c>
      <c r="H509" s="15">
        <f t="shared" si="15"/>
        <v>35505.8649</v>
      </c>
    </row>
    <row r="510" spans="1:8" x14ac:dyDescent="0.35">
      <c r="A510" t="s">
        <v>8219</v>
      </c>
      <c r="B510">
        <v>83</v>
      </c>
      <c r="D510" t="s">
        <v>8221</v>
      </c>
      <c r="E510">
        <v>312</v>
      </c>
      <c r="G510" s="6">
        <f t="shared" si="14"/>
        <v>-111.43</v>
      </c>
      <c r="H510" s="15">
        <f t="shared" si="15"/>
        <v>12416.644900000001</v>
      </c>
    </row>
    <row r="511" spans="1:8" x14ac:dyDescent="0.35">
      <c r="A511" t="s">
        <v>8219</v>
      </c>
      <c r="B511">
        <v>108</v>
      </c>
      <c r="D511" t="s">
        <v>8221</v>
      </c>
      <c r="E511">
        <v>1</v>
      </c>
      <c r="G511" s="6">
        <f t="shared" si="14"/>
        <v>-86.43</v>
      </c>
      <c r="H511" s="15">
        <f t="shared" si="15"/>
        <v>7470.1449000000011</v>
      </c>
    </row>
    <row r="512" spans="1:8" x14ac:dyDescent="0.35">
      <c r="A512" t="s">
        <v>8219</v>
      </c>
      <c r="B512">
        <v>25</v>
      </c>
      <c r="D512" t="s">
        <v>8221</v>
      </c>
      <c r="E512">
        <v>3</v>
      </c>
      <c r="G512" s="6">
        <f t="shared" si="14"/>
        <v>-169.43</v>
      </c>
      <c r="H512" s="15">
        <f t="shared" si="15"/>
        <v>28706.524900000004</v>
      </c>
    </row>
    <row r="513" spans="1:8" x14ac:dyDescent="0.35">
      <c r="A513" t="s">
        <v>8219</v>
      </c>
      <c r="B513">
        <v>549</v>
      </c>
      <c r="D513" t="s">
        <v>8221</v>
      </c>
      <c r="E513">
        <v>4</v>
      </c>
      <c r="G513" s="6">
        <f t="shared" si="14"/>
        <v>354.57</v>
      </c>
      <c r="H513" s="15">
        <f t="shared" si="15"/>
        <v>125719.88489999999</v>
      </c>
    </row>
    <row r="514" spans="1:8" x14ac:dyDescent="0.35">
      <c r="A514" t="s">
        <v>8219</v>
      </c>
      <c r="B514">
        <v>222</v>
      </c>
      <c r="D514" t="s">
        <v>8221</v>
      </c>
      <c r="E514">
        <v>10</v>
      </c>
      <c r="G514" s="6">
        <f t="shared" si="14"/>
        <v>27.569999999999993</v>
      </c>
      <c r="H514" s="15">
        <f t="shared" si="15"/>
        <v>760.10489999999959</v>
      </c>
    </row>
    <row r="515" spans="1:8" x14ac:dyDescent="0.35">
      <c r="A515" t="s">
        <v>8219</v>
      </c>
      <c r="B515">
        <v>183</v>
      </c>
      <c r="D515" t="s">
        <v>8221</v>
      </c>
      <c r="E515">
        <v>8</v>
      </c>
      <c r="G515" s="6">
        <f t="shared" ref="G515:G578" si="16">B515-194.43</f>
        <v>-11.430000000000007</v>
      </c>
      <c r="H515" s="15">
        <f t="shared" ref="H515:H578" si="17">G515^2</f>
        <v>130.64490000000015</v>
      </c>
    </row>
    <row r="516" spans="1:8" x14ac:dyDescent="0.35">
      <c r="A516" t="s">
        <v>8219</v>
      </c>
      <c r="B516">
        <v>89</v>
      </c>
      <c r="D516" t="s">
        <v>8221</v>
      </c>
      <c r="E516">
        <v>3</v>
      </c>
      <c r="G516" s="6">
        <f t="shared" si="16"/>
        <v>-105.43</v>
      </c>
      <c r="H516" s="15">
        <f t="shared" si="17"/>
        <v>11115.484900000001</v>
      </c>
    </row>
    <row r="517" spans="1:8" x14ac:dyDescent="0.35">
      <c r="A517" t="s">
        <v>8219</v>
      </c>
      <c r="B517">
        <v>253</v>
      </c>
      <c r="D517" t="s">
        <v>8221</v>
      </c>
      <c r="E517">
        <v>1</v>
      </c>
      <c r="G517" s="6">
        <f t="shared" si="16"/>
        <v>58.569999999999993</v>
      </c>
      <c r="H517" s="15">
        <f t="shared" si="17"/>
        <v>3430.4448999999991</v>
      </c>
    </row>
    <row r="518" spans="1:8" x14ac:dyDescent="0.35">
      <c r="A518" t="s">
        <v>8219</v>
      </c>
      <c r="B518">
        <v>140</v>
      </c>
      <c r="D518" t="s">
        <v>8221</v>
      </c>
      <c r="E518">
        <v>0</v>
      </c>
      <c r="G518" s="6">
        <f t="shared" si="16"/>
        <v>-54.430000000000007</v>
      </c>
      <c r="H518" s="15">
        <f t="shared" si="17"/>
        <v>2962.6249000000007</v>
      </c>
    </row>
    <row r="519" spans="1:8" x14ac:dyDescent="0.35">
      <c r="A519" t="s">
        <v>8219</v>
      </c>
      <c r="B519">
        <v>103</v>
      </c>
      <c r="D519" t="s">
        <v>8221</v>
      </c>
      <c r="E519">
        <v>5</v>
      </c>
      <c r="G519" s="6">
        <f t="shared" si="16"/>
        <v>-91.43</v>
      </c>
      <c r="H519" s="15">
        <f t="shared" si="17"/>
        <v>8359.4449000000004</v>
      </c>
    </row>
    <row r="520" spans="1:8" x14ac:dyDescent="0.35">
      <c r="A520" t="s">
        <v>8219</v>
      </c>
      <c r="B520">
        <v>138</v>
      </c>
      <c r="D520" t="s">
        <v>8221</v>
      </c>
      <c r="E520">
        <v>0</v>
      </c>
      <c r="G520" s="6">
        <f t="shared" si="16"/>
        <v>-56.430000000000007</v>
      </c>
      <c r="H520" s="15">
        <f t="shared" si="17"/>
        <v>3184.344900000001</v>
      </c>
    </row>
    <row r="521" spans="1:8" x14ac:dyDescent="0.35">
      <c r="A521" t="s">
        <v>8219</v>
      </c>
      <c r="B521">
        <v>191</v>
      </c>
      <c r="D521" t="s">
        <v>8221</v>
      </c>
      <c r="E521">
        <v>3</v>
      </c>
      <c r="G521" s="6">
        <f t="shared" si="16"/>
        <v>-3.4300000000000068</v>
      </c>
      <c r="H521" s="15">
        <f t="shared" si="17"/>
        <v>11.764900000000047</v>
      </c>
    </row>
    <row r="522" spans="1:8" x14ac:dyDescent="0.35">
      <c r="A522" t="s">
        <v>8219</v>
      </c>
      <c r="B522">
        <v>45</v>
      </c>
      <c r="D522" t="s">
        <v>8221</v>
      </c>
      <c r="E522">
        <v>7</v>
      </c>
      <c r="G522" s="6">
        <f t="shared" si="16"/>
        <v>-149.43</v>
      </c>
      <c r="H522" s="15">
        <f t="shared" si="17"/>
        <v>22329.324900000003</v>
      </c>
    </row>
    <row r="523" spans="1:8" x14ac:dyDescent="0.35">
      <c r="A523" t="s">
        <v>8219</v>
      </c>
      <c r="B523">
        <v>17</v>
      </c>
      <c r="D523" t="s">
        <v>8221</v>
      </c>
      <c r="E523">
        <v>0</v>
      </c>
      <c r="G523" s="6">
        <f t="shared" si="16"/>
        <v>-177.43</v>
      </c>
      <c r="H523" s="15">
        <f t="shared" si="17"/>
        <v>31481.404900000001</v>
      </c>
    </row>
    <row r="524" spans="1:8" x14ac:dyDescent="0.35">
      <c r="A524" t="s">
        <v>8219</v>
      </c>
      <c r="B524">
        <v>31</v>
      </c>
      <c r="D524" t="s">
        <v>8221</v>
      </c>
      <c r="E524">
        <v>2</v>
      </c>
      <c r="G524" s="6">
        <f t="shared" si="16"/>
        <v>-163.43</v>
      </c>
      <c r="H524" s="15">
        <f t="shared" si="17"/>
        <v>26709.3649</v>
      </c>
    </row>
    <row r="525" spans="1:8" x14ac:dyDescent="0.35">
      <c r="A525" t="s">
        <v>8219</v>
      </c>
      <c r="B525">
        <v>50</v>
      </c>
      <c r="D525" t="s">
        <v>8221</v>
      </c>
      <c r="E525">
        <v>23</v>
      </c>
      <c r="G525" s="6">
        <f t="shared" si="16"/>
        <v>-144.43</v>
      </c>
      <c r="H525" s="15">
        <f t="shared" si="17"/>
        <v>20860.0249</v>
      </c>
    </row>
    <row r="526" spans="1:8" x14ac:dyDescent="0.35">
      <c r="A526" t="s">
        <v>8219</v>
      </c>
      <c r="B526">
        <v>59</v>
      </c>
      <c r="D526" t="s">
        <v>8221</v>
      </c>
      <c r="E526">
        <v>1</v>
      </c>
      <c r="G526" s="6">
        <f t="shared" si="16"/>
        <v>-135.43</v>
      </c>
      <c r="H526" s="15">
        <f t="shared" si="17"/>
        <v>18341.284900000002</v>
      </c>
    </row>
    <row r="527" spans="1:8" x14ac:dyDescent="0.35">
      <c r="A527" t="s">
        <v>8219</v>
      </c>
      <c r="B527">
        <v>81</v>
      </c>
      <c r="D527" t="s">
        <v>8221</v>
      </c>
      <c r="E527">
        <v>2</v>
      </c>
      <c r="G527" s="6">
        <f t="shared" si="16"/>
        <v>-113.43</v>
      </c>
      <c r="H527" s="15">
        <f t="shared" si="17"/>
        <v>12866.364900000002</v>
      </c>
    </row>
    <row r="528" spans="1:8" x14ac:dyDescent="0.35">
      <c r="A528" t="s">
        <v>8219</v>
      </c>
      <c r="B528">
        <v>508</v>
      </c>
      <c r="D528" t="s">
        <v>8221</v>
      </c>
      <c r="E528">
        <v>3</v>
      </c>
      <c r="G528" s="6">
        <f t="shared" si="16"/>
        <v>313.57</v>
      </c>
      <c r="H528" s="15">
        <f t="shared" si="17"/>
        <v>98326.144899999999</v>
      </c>
    </row>
    <row r="529" spans="1:8" x14ac:dyDescent="0.35">
      <c r="A529" t="s">
        <v>8219</v>
      </c>
      <c r="B529">
        <v>74</v>
      </c>
      <c r="D529" t="s">
        <v>8221</v>
      </c>
      <c r="E529">
        <v>0</v>
      </c>
      <c r="G529" s="6">
        <f t="shared" si="16"/>
        <v>-120.43</v>
      </c>
      <c r="H529" s="15">
        <f t="shared" si="17"/>
        <v>14503.384900000001</v>
      </c>
    </row>
    <row r="530" spans="1:8" x14ac:dyDescent="0.35">
      <c r="A530" t="s">
        <v>8219</v>
      </c>
      <c r="B530">
        <v>141</v>
      </c>
      <c r="D530" t="s">
        <v>8221</v>
      </c>
      <c r="E530">
        <v>13</v>
      </c>
      <c r="G530" s="6">
        <f t="shared" si="16"/>
        <v>-53.430000000000007</v>
      </c>
      <c r="H530" s="15">
        <f t="shared" si="17"/>
        <v>2854.7649000000006</v>
      </c>
    </row>
    <row r="531" spans="1:8" x14ac:dyDescent="0.35">
      <c r="A531" t="s">
        <v>8219</v>
      </c>
      <c r="B531">
        <v>711</v>
      </c>
      <c r="D531" t="s">
        <v>8221</v>
      </c>
      <c r="E531">
        <v>1</v>
      </c>
      <c r="G531" s="6">
        <f t="shared" si="16"/>
        <v>516.56999999999994</v>
      </c>
      <c r="H531" s="15">
        <f t="shared" si="17"/>
        <v>266844.56489999994</v>
      </c>
    </row>
    <row r="532" spans="1:8" x14ac:dyDescent="0.35">
      <c r="A532" t="s">
        <v>8219</v>
      </c>
      <c r="B532">
        <v>141</v>
      </c>
      <c r="D532" t="s">
        <v>8221</v>
      </c>
      <c r="E532">
        <v>1</v>
      </c>
      <c r="G532" s="6">
        <f t="shared" si="16"/>
        <v>-53.430000000000007</v>
      </c>
      <c r="H532" s="15">
        <f t="shared" si="17"/>
        <v>2854.7649000000006</v>
      </c>
    </row>
    <row r="533" spans="1:8" x14ac:dyDescent="0.35">
      <c r="A533" t="s">
        <v>8219</v>
      </c>
      <c r="B533">
        <v>109</v>
      </c>
      <c r="D533" t="s">
        <v>8221</v>
      </c>
      <c r="E533">
        <v>1</v>
      </c>
      <c r="G533" s="6">
        <f t="shared" si="16"/>
        <v>-85.43</v>
      </c>
      <c r="H533" s="15">
        <f t="shared" si="17"/>
        <v>7298.2849000000015</v>
      </c>
    </row>
    <row r="534" spans="1:8" x14ac:dyDescent="0.35">
      <c r="A534" t="s">
        <v>8219</v>
      </c>
      <c r="B534">
        <v>361</v>
      </c>
      <c r="D534" t="s">
        <v>8221</v>
      </c>
      <c r="E534">
        <v>6</v>
      </c>
      <c r="G534" s="6">
        <f t="shared" si="16"/>
        <v>166.57</v>
      </c>
      <c r="H534" s="15">
        <f t="shared" si="17"/>
        <v>27745.564899999998</v>
      </c>
    </row>
    <row r="535" spans="1:8" x14ac:dyDescent="0.35">
      <c r="A535" t="s">
        <v>8219</v>
      </c>
      <c r="B535">
        <v>176</v>
      </c>
      <c r="D535" t="s">
        <v>8221</v>
      </c>
      <c r="E535">
        <v>39</v>
      </c>
      <c r="G535" s="6">
        <f t="shared" si="16"/>
        <v>-18.430000000000007</v>
      </c>
      <c r="H535" s="15">
        <f t="shared" si="17"/>
        <v>339.66490000000027</v>
      </c>
    </row>
    <row r="536" spans="1:8" x14ac:dyDescent="0.35">
      <c r="A536" t="s">
        <v>8219</v>
      </c>
      <c r="B536">
        <v>670</v>
      </c>
      <c r="D536" t="s">
        <v>8221</v>
      </c>
      <c r="E536">
        <v>4</v>
      </c>
      <c r="G536" s="6">
        <f t="shared" si="16"/>
        <v>475.57</v>
      </c>
      <c r="H536" s="15">
        <f t="shared" si="17"/>
        <v>226166.82490000001</v>
      </c>
    </row>
    <row r="537" spans="1:8" x14ac:dyDescent="0.35">
      <c r="A537" t="s">
        <v>8219</v>
      </c>
      <c r="B537">
        <v>96</v>
      </c>
      <c r="D537" t="s">
        <v>8221</v>
      </c>
      <c r="E537">
        <v>1</v>
      </c>
      <c r="G537" s="6">
        <f t="shared" si="16"/>
        <v>-98.43</v>
      </c>
      <c r="H537" s="15">
        <f t="shared" si="17"/>
        <v>9688.4649000000009</v>
      </c>
    </row>
    <row r="538" spans="1:8" x14ac:dyDescent="0.35">
      <c r="A538" t="s">
        <v>8219</v>
      </c>
      <c r="B538">
        <v>74</v>
      </c>
      <c r="D538" t="s">
        <v>8221</v>
      </c>
      <c r="E538">
        <v>0</v>
      </c>
      <c r="G538" s="6">
        <f t="shared" si="16"/>
        <v>-120.43</v>
      </c>
      <c r="H538" s="15">
        <f t="shared" si="17"/>
        <v>14503.384900000001</v>
      </c>
    </row>
    <row r="539" spans="1:8" x14ac:dyDescent="0.35">
      <c r="A539" t="s">
        <v>8219</v>
      </c>
      <c r="B539">
        <v>52</v>
      </c>
      <c r="D539" t="s">
        <v>8221</v>
      </c>
      <c r="E539">
        <v>0</v>
      </c>
      <c r="G539" s="6">
        <f t="shared" si="16"/>
        <v>-142.43</v>
      </c>
      <c r="H539" s="15">
        <f t="shared" si="17"/>
        <v>20286.304900000003</v>
      </c>
    </row>
    <row r="540" spans="1:8" x14ac:dyDescent="0.35">
      <c r="A540" t="s">
        <v>8219</v>
      </c>
      <c r="B540">
        <v>105</v>
      </c>
      <c r="D540" t="s">
        <v>8221</v>
      </c>
      <c r="E540">
        <v>0</v>
      </c>
      <c r="G540" s="6">
        <f t="shared" si="16"/>
        <v>-89.43</v>
      </c>
      <c r="H540" s="15">
        <f t="shared" si="17"/>
        <v>7997.7249000000011</v>
      </c>
    </row>
    <row r="541" spans="1:8" x14ac:dyDescent="0.35">
      <c r="A541" t="s">
        <v>8219</v>
      </c>
      <c r="B541">
        <v>41</v>
      </c>
      <c r="D541" t="s">
        <v>8221</v>
      </c>
      <c r="E541">
        <v>8</v>
      </c>
      <c r="G541" s="6">
        <f t="shared" si="16"/>
        <v>-153.43</v>
      </c>
      <c r="H541" s="15">
        <f t="shared" si="17"/>
        <v>23540.764900000002</v>
      </c>
    </row>
    <row r="542" spans="1:8" x14ac:dyDescent="0.35">
      <c r="A542" t="s">
        <v>8219</v>
      </c>
      <c r="B542">
        <v>34</v>
      </c>
      <c r="D542" t="s">
        <v>8221</v>
      </c>
      <c r="E542">
        <v>0</v>
      </c>
      <c r="G542" s="6">
        <f t="shared" si="16"/>
        <v>-160.43</v>
      </c>
      <c r="H542" s="15">
        <f t="shared" si="17"/>
        <v>25737.784900000002</v>
      </c>
    </row>
    <row r="543" spans="1:8" x14ac:dyDescent="0.35">
      <c r="A543" t="s">
        <v>8219</v>
      </c>
      <c r="B543">
        <v>66</v>
      </c>
      <c r="D543" t="s">
        <v>8221</v>
      </c>
      <c r="E543">
        <v>1</v>
      </c>
      <c r="G543" s="6">
        <f t="shared" si="16"/>
        <v>-128.43</v>
      </c>
      <c r="H543" s="15">
        <f t="shared" si="17"/>
        <v>16494.264900000002</v>
      </c>
    </row>
    <row r="544" spans="1:8" x14ac:dyDescent="0.35">
      <c r="A544" t="s">
        <v>8219</v>
      </c>
      <c r="B544">
        <v>50</v>
      </c>
      <c r="D544" t="s">
        <v>8221</v>
      </c>
      <c r="E544">
        <v>12</v>
      </c>
      <c r="G544" s="6">
        <f t="shared" si="16"/>
        <v>-144.43</v>
      </c>
      <c r="H544" s="15">
        <f t="shared" si="17"/>
        <v>20860.0249</v>
      </c>
    </row>
    <row r="545" spans="1:8" x14ac:dyDescent="0.35">
      <c r="A545" t="s">
        <v>8219</v>
      </c>
      <c r="B545">
        <v>159</v>
      </c>
      <c r="D545" t="s">
        <v>8221</v>
      </c>
      <c r="E545">
        <v>0</v>
      </c>
      <c r="G545" s="6">
        <f t="shared" si="16"/>
        <v>-35.430000000000007</v>
      </c>
      <c r="H545" s="15">
        <f t="shared" si="17"/>
        <v>1255.2849000000006</v>
      </c>
    </row>
    <row r="546" spans="1:8" x14ac:dyDescent="0.35">
      <c r="A546" t="s">
        <v>8219</v>
      </c>
      <c r="B546">
        <v>182</v>
      </c>
      <c r="D546" t="s">
        <v>8221</v>
      </c>
      <c r="E546">
        <v>3</v>
      </c>
      <c r="G546" s="6">
        <f t="shared" si="16"/>
        <v>-12.430000000000007</v>
      </c>
      <c r="H546" s="15">
        <f t="shared" si="17"/>
        <v>154.50490000000016</v>
      </c>
    </row>
    <row r="547" spans="1:8" x14ac:dyDescent="0.35">
      <c r="A547" t="s">
        <v>8219</v>
      </c>
      <c r="B547">
        <v>206</v>
      </c>
      <c r="D547" t="s">
        <v>8221</v>
      </c>
      <c r="E547">
        <v>2</v>
      </c>
      <c r="G547" s="6">
        <f t="shared" si="16"/>
        <v>11.569999999999993</v>
      </c>
      <c r="H547" s="15">
        <f t="shared" si="17"/>
        <v>133.86489999999984</v>
      </c>
    </row>
    <row r="548" spans="1:8" x14ac:dyDescent="0.35">
      <c r="A548" t="s">
        <v>8219</v>
      </c>
      <c r="B548">
        <v>169</v>
      </c>
      <c r="D548" t="s">
        <v>8221</v>
      </c>
      <c r="E548">
        <v>6</v>
      </c>
      <c r="G548" s="6">
        <f t="shared" si="16"/>
        <v>-25.430000000000007</v>
      </c>
      <c r="H548" s="15">
        <f t="shared" si="17"/>
        <v>646.68490000000031</v>
      </c>
    </row>
    <row r="549" spans="1:8" x14ac:dyDescent="0.35">
      <c r="A549" t="s">
        <v>8219</v>
      </c>
      <c r="B549">
        <v>31</v>
      </c>
      <c r="D549" t="s">
        <v>8221</v>
      </c>
      <c r="E549">
        <v>0</v>
      </c>
      <c r="G549" s="6">
        <f t="shared" si="16"/>
        <v>-163.43</v>
      </c>
      <c r="H549" s="15">
        <f t="shared" si="17"/>
        <v>26709.3649</v>
      </c>
    </row>
    <row r="550" spans="1:8" x14ac:dyDescent="0.35">
      <c r="A550" t="s">
        <v>8219</v>
      </c>
      <c r="B550">
        <v>28</v>
      </c>
      <c r="D550" t="s">
        <v>8221</v>
      </c>
      <c r="E550">
        <v>15</v>
      </c>
      <c r="G550" s="6">
        <f t="shared" si="16"/>
        <v>-166.43</v>
      </c>
      <c r="H550" s="15">
        <f t="shared" si="17"/>
        <v>27698.944900000002</v>
      </c>
    </row>
    <row r="551" spans="1:8" x14ac:dyDescent="0.35">
      <c r="A551" t="s">
        <v>8219</v>
      </c>
      <c r="B551">
        <v>54</v>
      </c>
      <c r="D551" t="s">
        <v>8221</v>
      </c>
      <c r="E551">
        <v>1</v>
      </c>
      <c r="G551" s="6">
        <f t="shared" si="16"/>
        <v>-140.43</v>
      </c>
      <c r="H551" s="15">
        <f t="shared" si="17"/>
        <v>19720.584900000002</v>
      </c>
    </row>
    <row r="552" spans="1:8" x14ac:dyDescent="0.35">
      <c r="A552" t="s">
        <v>8219</v>
      </c>
      <c r="B552">
        <v>467</v>
      </c>
      <c r="D552" t="s">
        <v>8221</v>
      </c>
      <c r="E552">
        <v>3</v>
      </c>
      <c r="G552" s="6">
        <f t="shared" si="16"/>
        <v>272.57</v>
      </c>
      <c r="H552" s="15">
        <f t="shared" si="17"/>
        <v>74294.404899999994</v>
      </c>
    </row>
    <row r="553" spans="1:8" x14ac:dyDescent="0.35">
      <c r="A553" t="s">
        <v>8219</v>
      </c>
      <c r="B553">
        <v>389</v>
      </c>
      <c r="D553" t="s">
        <v>8221</v>
      </c>
      <c r="E553">
        <v>8</v>
      </c>
      <c r="G553" s="6">
        <f t="shared" si="16"/>
        <v>194.57</v>
      </c>
      <c r="H553" s="15">
        <f t="shared" si="17"/>
        <v>37857.484899999996</v>
      </c>
    </row>
    <row r="554" spans="1:8" x14ac:dyDescent="0.35">
      <c r="A554" t="s">
        <v>8219</v>
      </c>
      <c r="B554">
        <v>68</v>
      </c>
      <c r="D554" t="s">
        <v>8221</v>
      </c>
      <c r="E554">
        <v>0</v>
      </c>
      <c r="G554" s="6">
        <f t="shared" si="16"/>
        <v>-126.43</v>
      </c>
      <c r="H554" s="15">
        <f t="shared" si="17"/>
        <v>15984.544900000003</v>
      </c>
    </row>
    <row r="555" spans="1:8" x14ac:dyDescent="0.35">
      <c r="A555" t="s">
        <v>8219</v>
      </c>
      <c r="B555">
        <v>413</v>
      </c>
      <c r="D555" t="s">
        <v>8221</v>
      </c>
      <c r="E555">
        <v>3</v>
      </c>
      <c r="G555" s="6">
        <f t="shared" si="16"/>
        <v>218.57</v>
      </c>
      <c r="H555" s="15">
        <f t="shared" si="17"/>
        <v>47772.844899999996</v>
      </c>
    </row>
    <row r="556" spans="1:8" x14ac:dyDescent="0.35">
      <c r="A556" t="s">
        <v>8219</v>
      </c>
      <c r="B556">
        <v>190</v>
      </c>
      <c r="D556" t="s">
        <v>8221</v>
      </c>
      <c r="E556">
        <v>3</v>
      </c>
      <c r="G556" s="6">
        <f t="shared" si="16"/>
        <v>-4.4300000000000068</v>
      </c>
      <c r="H556" s="15">
        <f t="shared" si="17"/>
        <v>19.624900000000061</v>
      </c>
    </row>
    <row r="557" spans="1:8" x14ac:dyDescent="0.35">
      <c r="A557" t="s">
        <v>8219</v>
      </c>
      <c r="B557">
        <v>189</v>
      </c>
      <c r="D557" t="s">
        <v>8221</v>
      </c>
      <c r="E557">
        <v>0</v>
      </c>
      <c r="G557" s="6">
        <f t="shared" si="16"/>
        <v>-5.4300000000000068</v>
      </c>
      <c r="H557" s="15">
        <f t="shared" si="17"/>
        <v>29.484900000000074</v>
      </c>
    </row>
    <row r="558" spans="1:8" x14ac:dyDescent="0.35">
      <c r="A558" t="s">
        <v>8219</v>
      </c>
      <c r="B558">
        <v>130</v>
      </c>
      <c r="D558" t="s">
        <v>8221</v>
      </c>
      <c r="E558">
        <v>19</v>
      </c>
      <c r="G558" s="6">
        <f t="shared" si="16"/>
        <v>-64.430000000000007</v>
      </c>
      <c r="H558" s="15">
        <f t="shared" si="17"/>
        <v>4151.2249000000011</v>
      </c>
    </row>
    <row r="559" spans="1:8" x14ac:dyDescent="0.35">
      <c r="A559" t="s">
        <v>8219</v>
      </c>
      <c r="B559">
        <v>74</v>
      </c>
      <c r="D559" t="s">
        <v>8221</v>
      </c>
      <c r="E559">
        <v>0</v>
      </c>
      <c r="G559" s="6">
        <f t="shared" si="16"/>
        <v>-120.43</v>
      </c>
      <c r="H559" s="15">
        <f t="shared" si="17"/>
        <v>14503.384900000001</v>
      </c>
    </row>
    <row r="560" spans="1:8" x14ac:dyDescent="0.35">
      <c r="A560" t="s">
        <v>8219</v>
      </c>
      <c r="B560">
        <v>274</v>
      </c>
      <c r="D560" t="s">
        <v>8221</v>
      </c>
      <c r="E560">
        <v>2</v>
      </c>
      <c r="G560" s="6">
        <f t="shared" si="16"/>
        <v>79.569999999999993</v>
      </c>
      <c r="H560" s="15">
        <f t="shared" si="17"/>
        <v>6331.3848999999991</v>
      </c>
    </row>
    <row r="561" spans="1:8" x14ac:dyDescent="0.35">
      <c r="A561" t="s">
        <v>8219</v>
      </c>
      <c r="B561">
        <v>22</v>
      </c>
      <c r="D561" t="s">
        <v>8221</v>
      </c>
      <c r="E561">
        <v>0</v>
      </c>
      <c r="G561" s="6">
        <f t="shared" si="16"/>
        <v>-172.43</v>
      </c>
      <c r="H561" s="15">
        <f t="shared" si="17"/>
        <v>29732.104900000002</v>
      </c>
    </row>
    <row r="562" spans="1:8" x14ac:dyDescent="0.35">
      <c r="A562" t="s">
        <v>8219</v>
      </c>
      <c r="B562">
        <v>31</v>
      </c>
      <c r="D562" t="s">
        <v>8221</v>
      </c>
      <c r="E562">
        <v>0</v>
      </c>
      <c r="G562" s="6">
        <f t="shared" si="16"/>
        <v>-163.43</v>
      </c>
      <c r="H562" s="15">
        <f t="shared" si="17"/>
        <v>26709.3649</v>
      </c>
    </row>
    <row r="563" spans="1:8" x14ac:dyDescent="0.35">
      <c r="A563" t="s">
        <v>8219</v>
      </c>
      <c r="B563">
        <v>63</v>
      </c>
      <c r="D563" t="s">
        <v>8221</v>
      </c>
      <c r="E563">
        <v>25</v>
      </c>
      <c r="G563" s="6">
        <f t="shared" si="16"/>
        <v>-131.43</v>
      </c>
      <c r="H563" s="15">
        <f t="shared" si="17"/>
        <v>17273.8449</v>
      </c>
    </row>
    <row r="564" spans="1:8" x14ac:dyDescent="0.35">
      <c r="A564" t="s">
        <v>8219</v>
      </c>
      <c r="B564">
        <v>20</v>
      </c>
      <c r="D564" t="s">
        <v>8221</v>
      </c>
      <c r="E564">
        <v>8</v>
      </c>
      <c r="G564" s="6">
        <f t="shared" si="16"/>
        <v>-174.43</v>
      </c>
      <c r="H564" s="15">
        <f t="shared" si="17"/>
        <v>30425.824900000003</v>
      </c>
    </row>
    <row r="565" spans="1:8" x14ac:dyDescent="0.35">
      <c r="A565" t="s">
        <v>8219</v>
      </c>
      <c r="B565">
        <v>25</v>
      </c>
      <c r="D565" t="s">
        <v>8221</v>
      </c>
      <c r="E565">
        <v>16</v>
      </c>
      <c r="G565" s="6">
        <f t="shared" si="16"/>
        <v>-169.43</v>
      </c>
      <c r="H565" s="15">
        <f t="shared" si="17"/>
        <v>28706.524900000004</v>
      </c>
    </row>
    <row r="566" spans="1:8" x14ac:dyDescent="0.35">
      <c r="A566" t="s">
        <v>8219</v>
      </c>
      <c r="B566">
        <v>61</v>
      </c>
      <c r="D566" t="s">
        <v>8221</v>
      </c>
      <c r="E566">
        <v>3</v>
      </c>
      <c r="G566" s="6">
        <f t="shared" si="16"/>
        <v>-133.43</v>
      </c>
      <c r="H566" s="15">
        <f t="shared" si="17"/>
        <v>17803.564900000001</v>
      </c>
    </row>
    <row r="567" spans="1:8" x14ac:dyDescent="0.35">
      <c r="A567" t="s">
        <v>8219</v>
      </c>
      <c r="B567">
        <v>52</v>
      </c>
      <c r="D567" t="s">
        <v>8221</v>
      </c>
      <c r="E567">
        <v>3</v>
      </c>
      <c r="G567" s="6">
        <f t="shared" si="16"/>
        <v>-142.43</v>
      </c>
      <c r="H567" s="15">
        <f t="shared" si="17"/>
        <v>20286.304900000003</v>
      </c>
    </row>
    <row r="568" spans="1:8" x14ac:dyDescent="0.35">
      <c r="A568" t="s">
        <v>8219</v>
      </c>
      <c r="B568">
        <v>86</v>
      </c>
      <c r="D568" t="s">
        <v>8221</v>
      </c>
      <c r="E568">
        <v>2</v>
      </c>
      <c r="G568" s="6">
        <f t="shared" si="16"/>
        <v>-108.43</v>
      </c>
      <c r="H568" s="15">
        <f t="shared" si="17"/>
        <v>11757.064900000001</v>
      </c>
    </row>
    <row r="569" spans="1:8" x14ac:dyDescent="0.35">
      <c r="A569" t="s">
        <v>8219</v>
      </c>
      <c r="B569">
        <v>42</v>
      </c>
      <c r="D569" t="s">
        <v>8221</v>
      </c>
      <c r="E569">
        <v>1</v>
      </c>
      <c r="G569" s="6">
        <f t="shared" si="16"/>
        <v>-152.43</v>
      </c>
      <c r="H569" s="15">
        <f t="shared" si="17"/>
        <v>23234.904900000001</v>
      </c>
    </row>
    <row r="570" spans="1:8" x14ac:dyDescent="0.35">
      <c r="A570" t="s">
        <v>8219</v>
      </c>
      <c r="B570">
        <v>52</v>
      </c>
      <c r="D570" t="s">
        <v>8221</v>
      </c>
      <c r="E570">
        <v>0</v>
      </c>
      <c r="G570" s="6">
        <f t="shared" si="16"/>
        <v>-142.43</v>
      </c>
      <c r="H570" s="15">
        <f t="shared" si="17"/>
        <v>20286.304900000003</v>
      </c>
    </row>
    <row r="571" spans="1:8" x14ac:dyDescent="0.35">
      <c r="A571" t="s">
        <v>8219</v>
      </c>
      <c r="B571">
        <v>120</v>
      </c>
      <c r="D571" t="s">
        <v>8221</v>
      </c>
      <c r="E571">
        <v>1</v>
      </c>
      <c r="G571" s="6">
        <f t="shared" si="16"/>
        <v>-74.430000000000007</v>
      </c>
      <c r="H571" s="15">
        <f t="shared" si="17"/>
        <v>5539.8249000000014</v>
      </c>
    </row>
    <row r="572" spans="1:8" x14ac:dyDescent="0.35">
      <c r="A572" t="s">
        <v>8219</v>
      </c>
      <c r="B572">
        <v>22</v>
      </c>
      <c r="D572" t="s">
        <v>8221</v>
      </c>
      <c r="E572">
        <v>19</v>
      </c>
      <c r="G572" s="6">
        <f t="shared" si="16"/>
        <v>-172.43</v>
      </c>
      <c r="H572" s="15">
        <f t="shared" si="17"/>
        <v>29732.104900000002</v>
      </c>
    </row>
    <row r="573" spans="1:8" x14ac:dyDescent="0.35">
      <c r="A573" t="s">
        <v>8219</v>
      </c>
      <c r="B573">
        <v>64</v>
      </c>
      <c r="D573" t="s">
        <v>8221</v>
      </c>
      <c r="E573">
        <v>9</v>
      </c>
      <c r="G573" s="6">
        <f t="shared" si="16"/>
        <v>-130.43</v>
      </c>
      <c r="H573" s="15">
        <f t="shared" si="17"/>
        <v>17011.984900000003</v>
      </c>
    </row>
    <row r="574" spans="1:8" x14ac:dyDescent="0.35">
      <c r="A574" t="s">
        <v>8219</v>
      </c>
      <c r="B574">
        <v>23</v>
      </c>
      <c r="D574" t="s">
        <v>8221</v>
      </c>
      <c r="E574">
        <v>1</v>
      </c>
      <c r="G574" s="6">
        <f t="shared" si="16"/>
        <v>-171.43</v>
      </c>
      <c r="H574" s="15">
        <f t="shared" si="17"/>
        <v>29388.244900000002</v>
      </c>
    </row>
    <row r="575" spans="1:8" x14ac:dyDescent="0.35">
      <c r="A575" t="s">
        <v>8219</v>
      </c>
      <c r="B575">
        <v>238</v>
      </c>
      <c r="D575" t="s">
        <v>8221</v>
      </c>
      <c r="E575">
        <v>0</v>
      </c>
      <c r="G575" s="6">
        <f t="shared" si="16"/>
        <v>43.569999999999993</v>
      </c>
      <c r="H575" s="15">
        <f t="shared" si="17"/>
        <v>1898.3448999999994</v>
      </c>
    </row>
    <row r="576" spans="1:8" x14ac:dyDescent="0.35">
      <c r="A576" t="s">
        <v>8219</v>
      </c>
      <c r="B576">
        <v>33</v>
      </c>
      <c r="D576" t="s">
        <v>8221</v>
      </c>
      <c r="E576">
        <v>1</v>
      </c>
      <c r="G576" s="6">
        <f t="shared" si="16"/>
        <v>-161.43</v>
      </c>
      <c r="H576" s="15">
        <f t="shared" si="17"/>
        <v>26059.644900000003</v>
      </c>
    </row>
    <row r="577" spans="1:8" x14ac:dyDescent="0.35">
      <c r="A577" t="s">
        <v>8219</v>
      </c>
      <c r="B577">
        <v>32</v>
      </c>
      <c r="D577" t="s">
        <v>8221</v>
      </c>
      <c r="E577">
        <v>5</v>
      </c>
      <c r="G577" s="6">
        <f t="shared" si="16"/>
        <v>-162.43</v>
      </c>
      <c r="H577" s="15">
        <f t="shared" si="17"/>
        <v>26383.504900000004</v>
      </c>
    </row>
    <row r="578" spans="1:8" x14ac:dyDescent="0.35">
      <c r="A578" t="s">
        <v>8219</v>
      </c>
      <c r="B578">
        <v>24</v>
      </c>
      <c r="D578" t="s">
        <v>8221</v>
      </c>
      <c r="E578">
        <v>85</v>
      </c>
      <c r="G578" s="6">
        <f t="shared" si="16"/>
        <v>-170.43</v>
      </c>
      <c r="H578" s="15">
        <f t="shared" si="17"/>
        <v>29046.384900000001</v>
      </c>
    </row>
    <row r="579" spans="1:8" x14ac:dyDescent="0.35">
      <c r="A579" t="s">
        <v>8219</v>
      </c>
      <c r="B579">
        <v>29</v>
      </c>
      <c r="D579" t="s">
        <v>8221</v>
      </c>
      <c r="E579">
        <v>3</v>
      </c>
      <c r="G579" s="6">
        <f t="shared" ref="G579:G642" si="18">B579-194.43</f>
        <v>-165.43</v>
      </c>
      <c r="H579" s="15">
        <f t="shared" ref="H579:H642" si="19">G579^2</f>
        <v>27367.084900000002</v>
      </c>
    </row>
    <row r="580" spans="1:8" x14ac:dyDescent="0.35">
      <c r="A580" t="s">
        <v>8219</v>
      </c>
      <c r="B580">
        <v>50</v>
      </c>
      <c r="D580" t="s">
        <v>8221</v>
      </c>
      <c r="E580">
        <v>4</v>
      </c>
      <c r="G580" s="6">
        <f t="shared" si="18"/>
        <v>-144.43</v>
      </c>
      <c r="H580" s="15">
        <f t="shared" si="19"/>
        <v>20860.0249</v>
      </c>
    </row>
    <row r="581" spans="1:8" x14ac:dyDescent="0.35">
      <c r="A581" t="s">
        <v>8219</v>
      </c>
      <c r="B581">
        <v>108</v>
      </c>
      <c r="D581" t="s">
        <v>8221</v>
      </c>
      <c r="E581">
        <v>3</v>
      </c>
      <c r="G581" s="6">
        <f t="shared" si="18"/>
        <v>-86.43</v>
      </c>
      <c r="H581" s="15">
        <f t="shared" si="19"/>
        <v>7470.1449000000011</v>
      </c>
    </row>
    <row r="582" spans="1:8" x14ac:dyDescent="0.35">
      <c r="A582" t="s">
        <v>8219</v>
      </c>
      <c r="B582">
        <v>139</v>
      </c>
      <c r="D582" t="s">
        <v>8221</v>
      </c>
      <c r="E582">
        <v>5</v>
      </c>
      <c r="G582" s="6">
        <f t="shared" si="18"/>
        <v>-55.430000000000007</v>
      </c>
      <c r="H582" s="15">
        <f t="shared" si="19"/>
        <v>3072.4849000000008</v>
      </c>
    </row>
    <row r="583" spans="1:8" x14ac:dyDescent="0.35">
      <c r="A583" t="s">
        <v>8219</v>
      </c>
      <c r="B583">
        <v>7</v>
      </c>
      <c r="D583" t="s">
        <v>8221</v>
      </c>
      <c r="E583">
        <v>17</v>
      </c>
      <c r="G583" s="6">
        <f t="shared" si="18"/>
        <v>-187.43</v>
      </c>
      <c r="H583" s="15">
        <f t="shared" si="19"/>
        <v>35130.0049</v>
      </c>
    </row>
    <row r="584" spans="1:8" x14ac:dyDescent="0.35">
      <c r="A584" t="s">
        <v>8219</v>
      </c>
      <c r="B584">
        <v>149</v>
      </c>
      <c r="D584" t="s">
        <v>8221</v>
      </c>
      <c r="E584">
        <v>3</v>
      </c>
      <c r="G584" s="6">
        <f t="shared" si="18"/>
        <v>-45.430000000000007</v>
      </c>
      <c r="H584" s="15">
        <f t="shared" si="19"/>
        <v>2063.8849000000005</v>
      </c>
    </row>
    <row r="585" spans="1:8" x14ac:dyDescent="0.35">
      <c r="A585" t="s">
        <v>8219</v>
      </c>
      <c r="B585">
        <v>31</v>
      </c>
      <c r="D585" t="s">
        <v>8221</v>
      </c>
      <c r="E585">
        <v>2</v>
      </c>
      <c r="G585" s="6">
        <f t="shared" si="18"/>
        <v>-163.43</v>
      </c>
      <c r="H585" s="15">
        <f t="shared" si="19"/>
        <v>26709.3649</v>
      </c>
    </row>
    <row r="586" spans="1:8" x14ac:dyDescent="0.35">
      <c r="A586" t="s">
        <v>8219</v>
      </c>
      <c r="B586">
        <v>26</v>
      </c>
      <c r="D586" t="s">
        <v>8221</v>
      </c>
      <c r="E586">
        <v>6</v>
      </c>
      <c r="G586" s="6">
        <f t="shared" si="18"/>
        <v>-168.43</v>
      </c>
      <c r="H586" s="15">
        <f t="shared" si="19"/>
        <v>28368.664900000003</v>
      </c>
    </row>
    <row r="587" spans="1:8" x14ac:dyDescent="0.35">
      <c r="A587" t="s">
        <v>8219</v>
      </c>
      <c r="B587">
        <v>172</v>
      </c>
      <c r="D587" t="s">
        <v>8221</v>
      </c>
      <c r="E587">
        <v>0</v>
      </c>
      <c r="G587" s="6">
        <f t="shared" si="18"/>
        <v>-22.430000000000007</v>
      </c>
      <c r="H587" s="15">
        <f t="shared" si="19"/>
        <v>503.10490000000033</v>
      </c>
    </row>
    <row r="588" spans="1:8" x14ac:dyDescent="0.35">
      <c r="A588" t="s">
        <v>8219</v>
      </c>
      <c r="B588">
        <v>78</v>
      </c>
      <c r="D588" t="s">
        <v>8221</v>
      </c>
      <c r="E588">
        <v>1</v>
      </c>
      <c r="G588" s="6">
        <f t="shared" si="18"/>
        <v>-116.43</v>
      </c>
      <c r="H588" s="15">
        <f t="shared" si="19"/>
        <v>13555.944900000002</v>
      </c>
    </row>
    <row r="589" spans="1:8" x14ac:dyDescent="0.35">
      <c r="A589" t="s">
        <v>8219</v>
      </c>
      <c r="B589">
        <v>120</v>
      </c>
      <c r="D589" t="s">
        <v>8221</v>
      </c>
      <c r="E589">
        <v>3</v>
      </c>
      <c r="G589" s="6">
        <f t="shared" si="18"/>
        <v>-74.430000000000007</v>
      </c>
      <c r="H589" s="15">
        <f t="shared" si="19"/>
        <v>5539.8249000000014</v>
      </c>
    </row>
    <row r="590" spans="1:8" x14ac:dyDescent="0.35">
      <c r="A590" t="s">
        <v>8219</v>
      </c>
      <c r="B590">
        <v>227</v>
      </c>
      <c r="D590" t="s">
        <v>8221</v>
      </c>
      <c r="E590">
        <v>13</v>
      </c>
      <c r="G590" s="6">
        <f t="shared" si="18"/>
        <v>32.569999999999993</v>
      </c>
      <c r="H590" s="15">
        <f t="shared" si="19"/>
        <v>1060.8048999999996</v>
      </c>
    </row>
    <row r="591" spans="1:8" x14ac:dyDescent="0.35">
      <c r="A591" t="s">
        <v>8219</v>
      </c>
      <c r="B591">
        <v>42</v>
      </c>
      <c r="D591" t="s">
        <v>8221</v>
      </c>
      <c r="E591">
        <v>1</v>
      </c>
      <c r="G591" s="6">
        <f t="shared" si="18"/>
        <v>-152.43</v>
      </c>
      <c r="H591" s="15">
        <f t="shared" si="19"/>
        <v>23234.904900000001</v>
      </c>
    </row>
    <row r="592" spans="1:8" x14ac:dyDescent="0.35">
      <c r="A592" t="s">
        <v>8219</v>
      </c>
      <c r="B592">
        <v>64</v>
      </c>
      <c r="D592" t="s">
        <v>8221</v>
      </c>
      <c r="E592">
        <v>1</v>
      </c>
      <c r="G592" s="6">
        <f t="shared" si="18"/>
        <v>-130.43</v>
      </c>
      <c r="H592" s="15">
        <f t="shared" si="19"/>
        <v>17011.984900000003</v>
      </c>
    </row>
    <row r="593" spans="1:8" x14ac:dyDescent="0.35">
      <c r="A593" t="s">
        <v>8219</v>
      </c>
      <c r="B593">
        <v>121</v>
      </c>
      <c r="D593" t="s">
        <v>8221</v>
      </c>
      <c r="E593">
        <v>9</v>
      </c>
      <c r="G593" s="6">
        <f t="shared" si="18"/>
        <v>-73.430000000000007</v>
      </c>
      <c r="H593" s="15">
        <f t="shared" si="19"/>
        <v>5391.9649000000009</v>
      </c>
    </row>
    <row r="594" spans="1:8" x14ac:dyDescent="0.35">
      <c r="A594" t="s">
        <v>8219</v>
      </c>
      <c r="B594">
        <v>87</v>
      </c>
      <c r="D594" t="s">
        <v>8221</v>
      </c>
      <c r="E594">
        <v>0</v>
      </c>
      <c r="G594" s="6">
        <f t="shared" si="18"/>
        <v>-107.43</v>
      </c>
      <c r="H594" s="15">
        <f t="shared" si="19"/>
        <v>11541.204900000001</v>
      </c>
    </row>
    <row r="595" spans="1:8" x14ac:dyDescent="0.35">
      <c r="A595" t="s">
        <v>8219</v>
      </c>
      <c r="B595">
        <v>65</v>
      </c>
      <c r="D595" t="s">
        <v>8221</v>
      </c>
      <c r="E595">
        <v>2</v>
      </c>
      <c r="G595" s="6">
        <f t="shared" si="18"/>
        <v>-129.43</v>
      </c>
      <c r="H595" s="15">
        <f t="shared" si="19"/>
        <v>16752.124900000003</v>
      </c>
    </row>
    <row r="596" spans="1:8" x14ac:dyDescent="0.35">
      <c r="A596" t="s">
        <v>8219</v>
      </c>
      <c r="B596">
        <v>49</v>
      </c>
      <c r="D596" t="s">
        <v>8221</v>
      </c>
      <c r="E596">
        <v>1</v>
      </c>
      <c r="G596" s="6">
        <f t="shared" si="18"/>
        <v>-145.43</v>
      </c>
      <c r="H596" s="15">
        <f t="shared" si="19"/>
        <v>21149.884900000001</v>
      </c>
    </row>
    <row r="597" spans="1:8" x14ac:dyDescent="0.35">
      <c r="A597" t="s">
        <v>8219</v>
      </c>
      <c r="B597">
        <v>19</v>
      </c>
      <c r="D597" t="s">
        <v>8221</v>
      </c>
      <c r="E597">
        <v>10</v>
      </c>
      <c r="G597" s="6">
        <f t="shared" si="18"/>
        <v>-175.43</v>
      </c>
      <c r="H597" s="15">
        <f t="shared" si="19"/>
        <v>30775.684900000004</v>
      </c>
    </row>
    <row r="598" spans="1:8" x14ac:dyDescent="0.35">
      <c r="A598" t="s">
        <v>8219</v>
      </c>
      <c r="B598">
        <v>81</v>
      </c>
      <c r="D598" t="s">
        <v>8221</v>
      </c>
      <c r="E598">
        <v>3</v>
      </c>
      <c r="G598" s="6">
        <f t="shared" si="18"/>
        <v>-113.43</v>
      </c>
      <c r="H598" s="15">
        <f t="shared" si="19"/>
        <v>12866.364900000002</v>
      </c>
    </row>
    <row r="599" spans="1:8" x14ac:dyDescent="0.35">
      <c r="A599" t="s">
        <v>8219</v>
      </c>
      <c r="B599">
        <v>264</v>
      </c>
      <c r="D599" t="s">
        <v>8221</v>
      </c>
      <c r="E599">
        <v>2</v>
      </c>
      <c r="G599" s="6">
        <f t="shared" si="18"/>
        <v>69.569999999999993</v>
      </c>
      <c r="H599" s="15">
        <f t="shared" si="19"/>
        <v>4839.9848999999995</v>
      </c>
    </row>
    <row r="600" spans="1:8" x14ac:dyDescent="0.35">
      <c r="A600" t="s">
        <v>8219</v>
      </c>
      <c r="B600">
        <v>25</v>
      </c>
      <c r="D600" t="s">
        <v>8221</v>
      </c>
      <c r="E600">
        <v>2</v>
      </c>
      <c r="G600" s="6">
        <f t="shared" si="18"/>
        <v>-169.43</v>
      </c>
      <c r="H600" s="15">
        <f t="shared" si="19"/>
        <v>28706.524900000004</v>
      </c>
    </row>
    <row r="601" spans="1:8" x14ac:dyDescent="0.35">
      <c r="A601" t="s">
        <v>8219</v>
      </c>
      <c r="B601">
        <v>5</v>
      </c>
      <c r="D601" t="s">
        <v>8221</v>
      </c>
      <c r="E601">
        <v>1</v>
      </c>
      <c r="G601" s="6">
        <f t="shared" si="18"/>
        <v>-189.43</v>
      </c>
      <c r="H601" s="15">
        <f t="shared" si="19"/>
        <v>35883.724900000001</v>
      </c>
    </row>
    <row r="602" spans="1:8" x14ac:dyDescent="0.35">
      <c r="A602" t="s">
        <v>8219</v>
      </c>
      <c r="B602">
        <v>144</v>
      </c>
      <c r="D602" t="s">
        <v>8221</v>
      </c>
      <c r="E602">
        <v>14</v>
      </c>
      <c r="G602" s="6">
        <f t="shared" si="18"/>
        <v>-50.430000000000007</v>
      </c>
      <c r="H602" s="15">
        <f t="shared" si="19"/>
        <v>2543.1849000000007</v>
      </c>
    </row>
    <row r="603" spans="1:8" x14ac:dyDescent="0.35">
      <c r="A603" t="s">
        <v>8219</v>
      </c>
      <c r="B603">
        <v>92</v>
      </c>
      <c r="D603" t="s">
        <v>8221</v>
      </c>
      <c r="E603">
        <v>0</v>
      </c>
      <c r="G603" s="6">
        <f t="shared" si="18"/>
        <v>-102.43</v>
      </c>
      <c r="H603" s="15">
        <f t="shared" si="19"/>
        <v>10491.904900000001</v>
      </c>
    </row>
    <row r="604" spans="1:8" x14ac:dyDescent="0.35">
      <c r="A604" t="s">
        <v>8219</v>
      </c>
      <c r="B604">
        <v>147</v>
      </c>
      <c r="D604" t="s">
        <v>8221</v>
      </c>
      <c r="E604">
        <v>0</v>
      </c>
      <c r="G604" s="6">
        <f t="shared" si="18"/>
        <v>-47.430000000000007</v>
      </c>
      <c r="H604" s="15">
        <f t="shared" si="19"/>
        <v>2249.6049000000007</v>
      </c>
    </row>
    <row r="605" spans="1:8" x14ac:dyDescent="0.35">
      <c r="A605" t="s">
        <v>8219</v>
      </c>
      <c r="B605">
        <v>90</v>
      </c>
      <c r="D605" t="s">
        <v>8221</v>
      </c>
      <c r="E605">
        <v>4</v>
      </c>
      <c r="G605" s="6">
        <f t="shared" si="18"/>
        <v>-104.43</v>
      </c>
      <c r="H605" s="15">
        <f t="shared" si="19"/>
        <v>10905.624900000001</v>
      </c>
    </row>
    <row r="606" spans="1:8" x14ac:dyDescent="0.35">
      <c r="A606" t="s">
        <v>8219</v>
      </c>
      <c r="B606">
        <v>87</v>
      </c>
      <c r="D606" t="s">
        <v>8221</v>
      </c>
      <c r="E606">
        <v>3</v>
      </c>
      <c r="G606" s="6">
        <f t="shared" si="18"/>
        <v>-107.43</v>
      </c>
      <c r="H606" s="15">
        <f t="shared" si="19"/>
        <v>11541.204900000001</v>
      </c>
    </row>
    <row r="607" spans="1:8" x14ac:dyDescent="0.35">
      <c r="A607" t="s">
        <v>8219</v>
      </c>
      <c r="B607">
        <v>406</v>
      </c>
      <c r="D607" t="s">
        <v>8221</v>
      </c>
      <c r="E607">
        <v>0</v>
      </c>
      <c r="G607" s="6">
        <f t="shared" si="18"/>
        <v>211.57</v>
      </c>
      <c r="H607" s="15">
        <f t="shared" si="19"/>
        <v>44761.8649</v>
      </c>
    </row>
    <row r="608" spans="1:8" x14ac:dyDescent="0.35">
      <c r="A608" t="s">
        <v>8219</v>
      </c>
      <c r="B608">
        <v>20</v>
      </c>
      <c r="D608" t="s">
        <v>8221</v>
      </c>
      <c r="E608">
        <v>5</v>
      </c>
      <c r="G608" s="6">
        <f t="shared" si="18"/>
        <v>-174.43</v>
      </c>
      <c r="H608" s="15">
        <f t="shared" si="19"/>
        <v>30425.824900000003</v>
      </c>
    </row>
    <row r="609" spans="1:8" x14ac:dyDescent="0.35">
      <c r="A609" t="s">
        <v>8219</v>
      </c>
      <c r="B609">
        <v>70</v>
      </c>
      <c r="D609" t="s">
        <v>8221</v>
      </c>
      <c r="E609">
        <v>47</v>
      </c>
      <c r="G609" s="6">
        <f t="shared" si="18"/>
        <v>-124.43</v>
      </c>
      <c r="H609" s="15">
        <f t="shared" si="19"/>
        <v>15482.824900000001</v>
      </c>
    </row>
    <row r="610" spans="1:8" x14ac:dyDescent="0.35">
      <c r="A610" t="s">
        <v>8219</v>
      </c>
      <c r="B610">
        <v>16</v>
      </c>
      <c r="D610" t="s">
        <v>8221</v>
      </c>
      <c r="E610">
        <v>0</v>
      </c>
      <c r="G610" s="6">
        <f t="shared" si="18"/>
        <v>-178.43</v>
      </c>
      <c r="H610" s="15">
        <f t="shared" si="19"/>
        <v>31837.264900000002</v>
      </c>
    </row>
    <row r="611" spans="1:8" x14ac:dyDescent="0.35">
      <c r="A611" t="s">
        <v>8219</v>
      </c>
      <c r="B611">
        <v>52</v>
      </c>
      <c r="D611" t="s">
        <v>8221</v>
      </c>
      <c r="E611">
        <v>10</v>
      </c>
      <c r="G611" s="6">
        <f t="shared" si="18"/>
        <v>-142.43</v>
      </c>
      <c r="H611" s="15">
        <f t="shared" si="19"/>
        <v>20286.304900000003</v>
      </c>
    </row>
    <row r="612" spans="1:8" x14ac:dyDescent="0.35">
      <c r="A612" t="s">
        <v>8219</v>
      </c>
      <c r="B612">
        <v>66</v>
      </c>
      <c r="D612" t="s">
        <v>8221</v>
      </c>
      <c r="E612">
        <v>11</v>
      </c>
      <c r="G612" s="6">
        <f t="shared" si="18"/>
        <v>-128.43</v>
      </c>
      <c r="H612" s="15">
        <f t="shared" si="19"/>
        <v>16494.264900000002</v>
      </c>
    </row>
    <row r="613" spans="1:8" x14ac:dyDescent="0.35">
      <c r="A613" t="s">
        <v>8219</v>
      </c>
      <c r="B613">
        <v>109</v>
      </c>
      <c r="D613" t="s">
        <v>8221</v>
      </c>
      <c r="E613">
        <v>2</v>
      </c>
      <c r="G613" s="6">
        <f t="shared" si="18"/>
        <v>-85.43</v>
      </c>
      <c r="H613" s="15">
        <f t="shared" si="19"/>
        <v>7298.2849000000015</v>
      </c>
    </row>
    <row r="614" spans="1:8" x14ac:dyDescent="0.35">
      <c r="A614" t="s">
        <v>8219</v>
      </c>
      <c r="B614">
        <v>168</v>
      </c>
      <c r="D614" t="s">
        <v>8221</v>
      </c>
      <c r="E614">
        <v>2</v>
      </c>
      <c r="G614" s="6">
        <f t="shared" si="18"/>
        <v>-26.430000000000007</v>
      </c>
      <c r="H614" s="15">
        <f t="shared" si="19"/>
        <v>698.54490000000033</v>
      </c>
    </row>
    <row r="615" spans="1:8" x14ac:dyDescent="0.35">
      <c r="A615" t="s">
        <v>8219</v>
      </c>
      <c r="B615">
        <v>31</v>
      </c>
      <c r="D615" t="s">
        <v>8221</v>
      </c>
      <c r="E615">
        <v>22</v>
      </c>
      <c r="G615" s="6">
        <f t="shared" si="18"/>
        <v>-163.43</v>
      </c>
      <c r="H615" s="15">
        <f t="shared" si="19"/>
        <v>26709.3649</v>
      </c>
    </row>
    <row r="616" spans="1:8" x14ac:dyDescent="0.35">
      <c r="A616" t="s">
        <v>8219</v>
      </c>
      <c r="B616">
        <v>133</v>
      </c>
      <c r="D616" t="s">
        <v>8221</v>
      </c>
      <c r="E616">
        <v>8</v>
      </c>
      <c r="G616" s="6">
        <f t="shared" si="18"/>
        <v>-61.430000000000007</v>
      </c>
      <c r="H616" s="15">
        <f t="shared" si="19"/>
        <v>3773.6449000000007</v>
      </c>
    </row>
    <row r="617" spans="1:8" x14ac:dyDescent="0.35">
      <c r="A617" t="s">
        <v>8219</v>
      </c>
      <c r="B617">
        <v>151</v>
      </c>
      <c r="D617" t="s">
        <v>8221</v>
      </c>
      <c r="E617">
        <v>6</v>
      </c>
      <c r="G617" s="6">
        <f t="shared" si="18"/>
        <v>-43.430000000000007</v>
      </c>
      <c r="H617" s="15">
        <f t="shared" si="19"/>
        <v>1886.1649000000007</v>
      </c>
    </row>
    <row r="618" spans="1:8" x14ac:dyDescent="0.35">
      <c r="A618" t="s">
        <v>8219</v>
      </c>
      <c r="B618">
        <v>5</v>
      </c>
      <c r="D618" t="s">
        <v>8221</v>
      </c>
      <c r="E618">
        <v>1</v>
      </c>
      <c r="G618" s="6">
        <f t="shared" si="18"/>
        <v>-189.43</v>
      </c>
      <c r="H618" s="15">
        <f t="shared" si="19"/>
        <v>35883.724900000001</v>
      </c>
    </row>
    <row r="619" spans="1:8" x14ac:dyDescent="0.35">
      <c r="A619" t="s">
        <v>8219</v>
      </c>
      <c r="B619">
        <v>73</v>
      </c>
      <c r="D619" t="s">
        <v>8221</v>
      </c>
      <c r="E619">
        <v>3</v>
      </c>
      <c r="G619" s="6">
        <f t="shared" si="18"/>
        <v>-121.43</v>
      </c>
      <c r="H619" s="15">
        <f t="shared" si="19"/>
        <v>14745.244900000002</v>
      </c>
    </row>
    <row r="620" spans="1:8" x14ac:dyDescent="0.35">
      <c r="A620" t="s">
        <v>8219</v>
      </c>
      <c r="B620">
        <v>148</v>
      </c>
      <c r="D620" t="s">
        <v>8221</v>
      </c>
      <c r="E620">
        <v>0</v>
      </c>
      <c r="G620" s="6">
        <f t="shared" si="18"/>
        <v>-46.430000000000007</v>
      </c>
      <c r="H620" s="15">
        <f t="shared" si="19"/>
        <v>2155.7449000000006</v>
      </c>
    </row>
    <row r="621" spans="1:8" x14ac:dyDescent="0.35">
      <c r="A621" t="s">
        <v>8219</v>
      </c>
      <c r="B621">
        <v>93</v>
      </c>
      <c r="D621" t="s">
        <v>8221</v>
      </c>
      <c r="E621">
        <v>0</v>
      </c>
      <c r="G621" s="6">
        <f t="shared" si="18"/>
        <v>-101.43</v>
      </c>
      <c r="H621" s="15">
        <f t="shared" si="19"/>
        <v>10288.044900000001</v>
      </c>
    </row>
    <row r="622" spans="1:8" x14ac:dyDescent="0.35">
      <c r="A622" t="s">
        <v>8219</v>
      </c>
      <c r="B622">
        <v>63</v>
      </c>
      <c r="D622" t="s">
        <v>8221</v>
      </c>
      <c r="E622">
        <v>0</v>
      </c>
      <c r="G622" s="6">
        <f t="shared" si="18"/>
        <v>-131.43</v>
      </c>
      <c r="H622" s="15">
        <f t="shared" si="19"/>
        <v>17273.8449</v>
      </c>
    </row>
    <row r="623" spans="1:8" x14ac:dyDescent="0.35">
      <c r="A623" t="s">
        <v>8219</v>
      </c>
      <c r="B623">
        <v>134</v>
      </c>
      <c r="D623" t="s">
        <v>8221</v>
      </c>
      <c r="E623">
        <v>0</v>
      </c>
      <c r="G623" s="6">
        <f t="shared" si="18"/>
        <v>-60.430000000000007</v>
      </c>
      <c r="H623" s="15">
        <f t="shared" si="19"/>
        <v>3651.784900000001</v>
      </c>
    </row>
    <row r="624" spans="1:8" x14ac:dyDescent="0.35">
      <c r="A624" t="s">
        <v>8219</v>
      </c>
      <c r="B624">
        <v>14</v>
      </c>
      <c r="D624" t="s">
        <v>8221</v>
      </c>
      <c r="E624">
        <v>0</v>
      </c>
      <c r="G624" s="6">
        <f t="shared" si="18"/>
        <v>-180.43</v>
      </c>
      <c r="H624" s="15">
        <f t="shared" si="19"/>
        <v>32554.984900000003</v>
      </c>
    </row>
    <row r="625" spans="1:8" x14ac:dyDescent="0.35">
      <c r="A625" t="s">
        <v>8219</v>
      </c>
      <c r="B625">
        <v>78</v>
      </c>
      <c r="D625" t="s">
        <v>8221</v>
      </c>
      <c r="E625">
        <v>3</v>
      </c>
      <c r="G625" s="6">
        <f t="shared" si="18"/>
        <v>-116.43</v>
      </c>
      <c r="H625" s="15">
        <f t="shared" si="19"/>
        <v>13555.944900000002</v>
      </c>
    </row>
    <row r="626" spans="1:8" x14ac:dyDescent="0.35">
      <c r="A626" t="s">
        <v>8219</v>
      </c>
      <c r="B626">
        <v>112</v>
      </c>
      <c r="D626" t="s">
        <v>8221</v>
      </c>
      <c r="E626">
        <v>0</v>
      </c>
      <c r="G626" s="6">
        <f t="shared" si="18"/>
        <v>-82.43</v>
      </c>
      <c r="H626" s="15">
        <f t="shared" si="19"/>
        <v>6794.7049000000015</v>
      </c>
    </row>
    <row r="627" spans="1:8" x14ac:dyDescent="0.35">
      <c r="A627" t="s">
        <v>8219</v>
      </c>
      <c r="B627">
        <v>34</v>
      </c>
      <c r="D627" t="s">
        <v>8221</v>
      </c>
      <c r="E627">
        <v>0</v>
      </c>
      <c r="G627" s="6">
        <f t="shared" si="18"/>
        <v>-160.43</v>
      </c>
      <c r="H627" s="15">
        <f t="shared" si="19"/>
        <v>25737.784900000002</v>
      </c>
    </row>
    <row r="628" spans="1:8" x14ac:dyDescent="0.35">
      <c r="A628" t="s">
        <v>8219</v>
      </c>
      <c r="B628">
        <v>19</v>
      </c>
      <c r="D628" t="s">
        <v>8221</v>
      </c>
      <c r="E628">
        <v>1</v>
      </c>
      <c r="G628" s="6">
        <f t="shared" si="18"/>
        <v>-175.43</v>
      </c>
      <c r="H628" s="15">
        <f t="shared" si="19"/>
        <v>30775.684900000004</v>
      </c>
    </row>
    <row r="629" spans="1:8" x14ac:dyDescent="0.35">
      <c r="A629" t="s">
        <v>8219</v>
      </c>
      <c r="B629">
        <v>13</v>
      </c>
      <c r="D629" t="s">
        <v>8221</v>
      </c>
      <c r="E629">
        <v>6</v>
      </c>
      <c r="G629" s="6">
        <f t="shared" si="18"/>
        <v>-181.43</v>
      </c>
      <c r="H629" s="15">
        <f t="shared" si="19"/>
        <v>32916.844900000004</v>
      </c>
    </row>
    <row r="630" spans="1:8" x14ac:dyDescent="0.35">
      <c r="A630" t="s">
        <v>8219</v>
      </c>
      <c r="B630">
        <v>104</v>
      </c>
      <c r="D630" t="s">
        <v>8221</v>
      </c>
      <c r="E630">
        <v>1</v>
      </c>
      <c r="G630" s="6">
        <f t="shared" si="18"/>
        <v>-90.43</v>
      </c>
      <c r="H630" s="15">
        <f t="shared" si="19"/>
        <v>8177.5849000000017</v>
      </c>
    </row>
    <row r="631" spans="1:8" x14ac:dyDescent="0.35">
      <c r="A631" t="s">
        <v>8219</v>
      </c>
      <c r="B631">
        <v>52</v>
      </c>
      <c r="D631" t="s">
        <v>8221</v>
      </c>
      <c r="E631">
        <v>2</v>
      </c>
      <c r="G631" s="6">
        <f t="shared" si="18"/>
        <v>-142.43</v>
      </c>
      <c r="H631" s="15">
        <f t="shared" si="19"/>
        <v>20286.304900000003</v>
      </c>
    </row>
    <row r="632" spans="1:8" x14ac:dyDescent="0.35">
      <c r="A632" t="s">
        <v>8219</v>
      </c>
      <c r="B632">
        <v>17</v>
      </c>
      <c r="D632" t="s">
        <v>8221</v>
      </c>
      <c r="E632">
        <v>0</v>
      </c>
      <c r="G632" s="6">
        <f t="shared" si="18"/>
        <v>-177.43</v>
      </c>
      <c r="H632" s="15">
        <f t="shared" si="19"/>
        <v>31481.404900000001</v>
      </c>
    </row>
    <row r="633" spans="1:8" x14ac:dyDescent="0.35">
      <c r="A633" t="s">
        <v>8219</v>
      </c>
      <c r="B633">
        <v>82</v>
      </c>
      <c r="D633" t="s">
        <v>8221</v>
      </c>
      <c r="E633">
        <v>3</v>
      </c>
      <c r="G633" s="6">
        <f t="shared" si="18"/>
        <v>-112.43</v>
      </c>
      <c r="H633" s="15">
        <f t="shared" si="19"/>
        <v>12640.504900000002</v>
      </c>
    </row>
    <row r="634" spans="1:8" x14ac:dyDescent="0.35">
      <c r="A634" t="s">
        <v>8219</v>
      </c>
      <c r="B634">
        <v>73</v>
      </c>
      <c r="D634" t="s">
        <v>8221</v>
      </c>
      <c r="E634">
        <v>3</v>
      </c>
      <c r="G634" s="6">
        <f t="shared" si="18"/>
        <v>-121.43</v>
      </c>
      <c r="H634" s="15">
        <f t="shared" si="19"/>
        <v>14745.244900000002</v>
      </c>
    </row>
    <row r="635" spans="1:8" x14ac:dyDescent="0.35">
      <c r="A635" t="s">
        <v>8219</v>
      </c>
      <c r="B635">
        <v>158</v>
      </c>
      <c r="D635" t="s">
        <v>8221</v>
      </c>
      <c r="E635">
        <v>0</v>
      </c>
      <c r="G635" s="6">
        <f t="shared" si="18"/>
        <v>-36.430000000000007</v>
      </c>
      <c r="H635" s="15">
        <f t="shared" si="19"/>
        <v>1327.1449000000005</v>
      </c>
    </row>
    <row r="636" spans="1:8" x14ac:dyDescent="0.35">
      <c r="A636" t="s">
        <v>8219</v>
      </c>
      <c r="B636">
        <v>65</v>
      </c>
      <c r="D636" t="s">
        <v>8221</v>
      </c>
      <c r="E636">
        <v>6</v>
      </c>
      <c r="G636" s="6">
        <f t="shared" si="18"/>
        <v>-129.43</v>
      </c>
      <c r="H636" s="15">
        <f t="shared" si="19"/>
        <v>16752.124900000003</v>
      </c>
    </row>
    <row r="637" spans="1:8" x14ac:dyDescent="0.35">
      <c r="A637" t="s">
        <v>8219</v>
      </c>
      <c r="B637">
        <v>184</v>
      </c>
      <c r="D637" t="s">
        <v>8221</v>
      </c>
      <c r="E637">
        <v>0</v>
      </c>
      <c r="G637" s="6">
        <f t="shared" si="18"/>
        <v>-10.430000000000007</v>
      </c>
      <c r="H637" s="15">
        <f t="shared" si="19"/>
        <v>108.78490000000014</v>
      </c>
    </row>
    <row r="638" spans="1:8" x14ac:dyDescent="0.35">
      <c r="A638" t="s">
        <v>8219</v>
      </c>
      <c r="B638">
        <v>34</v>
      </c>
      <c r="D638" t="s">
        <v>8221</v>
      </c>
      <c r="E638">
        <v>19</v>
      </c>
      <c r="G638" s="6">
        <f t="shared" si="18"/>
        <v>-160.43</v>
      </c>
      <c r="H638" s="15">
        <f t="shared" si="19"/>
        <v>25737.784900000002</v>
      </c>
    </row>
    <row r="639" spans="1:8" x14ac:dyDescent="0.35">
      <c r="A639" t="s">
        <v>8219</v>
      </c>
      <c r="B639">
        <v>240</v>
      </c>
      <c r="D639" t="s">
        <v>8221</v>
      </c>
      <c r="E639">
        <v>1</v>
      </c>
      <c r="G639" s="6">
        <f t="shared" si="18"/>
        <v>45.569999999999993</v>
      </c>
      <c r="H639" s="15">
        <f t="shared" si="19"/>
        <v>2076.6248999999993</v>
      </c>
    </row>
    <row r="640" spans="1:8" x14ac:dyDescent="0.35">
      <c r="A640" t="s">
        <v>8219</v>
      </c>
      <c r="B640">
        <v>113</v>
      </c>
      <c r="D640" t="s">
        <v>8221</v>
      </c>
      <c r="E640">
        <v>2</v>
      </c>
      <c r="G640" s="6">
        <f t="shared" si="18"/>
        <v>-81.430000000000007</v>
      </c>
      <c r="H640" s="15">
        <f t="shared" si="19"/>
        <v>6630.844900000001</v>
      </c>
    </row>
    <row r="641" spans="1:8" x14ac:dyDescent="0.35">
      <c r="A641" t="s">
        <v>8219</v>
      </c>
      <c r="B641">
        <v>66</v>
      </c>
      <c r="D641" t="s">
        <v>8221</v>
      </c>
      <c r="E641">
        <v>0</v>
      </c>
      <c r="G641" s="6">
        <f t="shared" si="18"/>
        <v>-128.43</v>
      </c>
      <c r="H641" s="15">
        <f t="shared" si="19"/>
        <v>16494.264900000002</v>
      </c>
    </row>
    <row r="642" spans="1:8" x14ac:dyDescent="0.35">
      <c r="A642" t="s">
        <v>8219</v>
      </c>
      <c r="B642">
        <v>340</v>
      </c>
      <c r="D642" t="s">
        <v>8221</v>
      </c>
      <c r="E642">
        <v>11</v>
      </c>
      <c r="G642" s="6">
        <f t="shared" si="18"/>
        <v>145.57</v>
      </c>
      <c r="H642" s="15">
        <f t="shared" si="19"/>
        <v>21190.624899999999</v>
      </c>
    </row>
    <row r="643" spans="1:8" x14ac:dyDescent="0.35">
      <c r="A643" t="s">
        <v>8219</v>
      </c>
      <c r="B643">
        <v>150</v>
      </c>
      <c r="D643" t="s">
        <v>8221</v>
      </c>
      <c r="E643">
        <v>0</v>
      </c>
      <c r="G643" s="6">
        <f t="shared" ref="G643:G706" si="20">B643-194.43</f>
        <v>-44.430000000000007</v>
      </c>
      <c r="H643" s="15">
        <f t="shared" ref="H643:H706" si="21">G643^2</f>
        <v>1974.0249000000006</v>
      </c>
    </row>
    <row r="644" spans="1:8" x14ac:dyDescent="0.35">
      <c r="A644" t="s">
        <v>8219</v>
      </c>
      <c r="B644">
        <v>25</v>
      </c>
      <c r="D644" t="s">
        <v>8221</v>
      </c>
      <c r="E644">
        <v>0</v>
      </c>
      <c r="G644" s="6">
        <f t="shared" si="20"/>
        <v>-169.43</v>
      </c>
      <c r="H644" s="15">
        <f t="shared" si="21"/>
        <v>28706.524900000004</v>
      </c>
    </row>
    <row r="645" spans="1:8" x14ac:dyDescent="0.35">
      <c r="A645" t="s">
        <v>8219</v>
      </c>
      <c r="B645">
        <v>234</v>
      </c>
      <c r="D645" t="s">
        <v>8221</v>
      </c>
      <c r="E645">
        <v>1</v>
      </c>
      <c r="G645" s="6">
        <f t="shared" si="20"/>
        <v>39.569999999999993</v>
      </c>
      <c r="H645" s="15">
        <f t="shared" si="21"/>
        <v>1565.7848999999994</v>
      </c>
    </row>
    <row r="646" spans="1:8" x14ac:dyDescent="0.35">
      <c r="A646" t="s">
        <v>8219</v>
      </c>
      <c r="B646">
        <v>2602</v>
      </c>
      <c r="D646" t="s">
        <v>8221</v>
      </c>
      <c r="E646">
        <v>3</v>
      </c>
      <c r="G646" s="6">
        <f t="shared" si="20"/>
        <v>2407.5700000000002</v>
      </c>
      <c r="H646" s="15">
        <f t="shared" si="21"/>
        <v>5796393.3049000008</v>
      </c>
    </row>
    <row r="647" spans="1:8" x14ac:dyDescent="0.35">
      <c r="A647" t="s">
        <v>8219</v>
      </c>
      <c r="B647">
        <v>248</v>
      </c>
      <c r="D647" t="s">
        <v>8221</v>
      </c>
      <c r="E647">
        <v>1</v>
      </c>
      <c r="G647" s="6">
        <f t="shared" si="20"/>
        <v>53.569999999999993</v>
      </c>
      <c r="H647" s="15">
        <f t="shared" si="21"/>
        <v>2869.7448999999992</v>
      </c>
    </row>
    <row r="648" spans="1:8" x14ac:dyDescent="0.35">
      <c r="A648" t="s">
        <v>8219</v>
      </c>
      <c r="B648">
        <v>600</v>
      </c>
      <c r="D648" t="s">
        <v>8221</v>
      </c>
      <c r="E648">
        <v>15</v>
      </c>
      <c r="G648" s="6">
        <f t="shared" si="20"/>
        <v>405.57</v>
      </c>
      <c r="H648" s="15">
        <f t="shared" si="21"/>
        <v>164487.02489999999</v>
      </c>
    </row>
    <row r="649" spans="1:8" x14ac:dyDescent="0.35">
      <c r="A649" t="s">
        <v>8219</v>
      </c>
      <c r="B649">
        <v>293</v>
      </c>
      <c r="D649" t="s">
        <v>8221</v>
      </c>
      <c r="E649">
        <v>2</v>
      </c>
      <c r="G649" s="6">
        <f t="shared" si="20"/>
        <v>98.57</v>
      </c>
      <c r="H649" s="15">
        <f t="shared" si="21"/>
        <v>9716.044899999999</v>
      </c>
    </row>
    <row r="650" spans="1:8" x14ac:dyDescent="0.35">
      <c r="A650" t="s">
        <v>8219</v>
      </c>
      <c r="B650">
        <v>321</v>
      </c>
      <c r="D650" t="s">
        <v>8221</v>
      </c>
      <c r="E650">
        <v>1</v>
      </c>
      <c r="G650" s="6">
        <f t="shared" si="20"/>
        <v>126.57</v>
      </c>
      <c r="H650" s="15">
        <f t="shared" si="21"/>
        <v>16019.964899999999</v>
      </c>
    </row>
    <row r="651" spans="1:8" x14ac:dyDescent="0.35">
      <c r="A651" t="s">
        <v>8219</v>
      </c>
      <c r="B651">
        <v>81</v>
      </c>
      <c r="D651" t="s">
        <v>8221</v>
      </c>
      <c r="E651">
        <v>1</v>
      </c>
      <c r="G651" s="6">
        <f t="shared" si="20"/>
        <v>-113.43</v>
      </c>
      <c r="H651" s="15">
        <f t="shared" si="21"/>
        <v>12866.364900000002</v>
      </c>
    </row>
    <row r="652" spans="1:8" x14ac:dyDescent="0.35">
      <c r="A652" t="s">
        <v>8219</v>
      </c>
      <c r="B652">
        <v>343</v>
      </c>
      <c r="D652" t="s">
        <v>8221</v>
      </c>
      <c r="E652">
        <v>0</v>
      </c>
      <c r="G652" s="6">
        <f t="shared" si="20"/>
        <v>148.57</v>
      </c>
      <c r="H652" s="15">
        <f t="shared" si="21"/>
        <v>22073.044899999997</v>
      </c>
    </row>
    <row r="653" spans="1:8" x14ac:dyDescent="0.35">
      <c r="A653" t="s">
        <v>8219</v>
      </c>
      <c r="B653">
        <v>336</v>
      </c>
      <c r="D653" t="s">
        <v>8221</v>
      </c>
      <c r="E653">
        <v>1</v>
      </c>
      <c r="G653" s="6">
        <f t="shared" si="20"/>
        <v>141.57</v>
      </c>
      <c r="H653" s="15">
        <f t="shared" si="21"/>
        <v>20042.064899999998</v>
      </c>
    </row>
    <row r="654" spans="1:8" x14ac:dyDescent="0.35">
      <c r="A654" t="s">
        <v>8219</v>
      </c>
      <c r="B654">
        <v>47</v>
      </c>
      <c r="D654" t="s">
        <v>8221</v>
      </c>
      <c r="E654">
        <v>11</v>
      </c>
      <c r="G654" s="6">
        <f t="shared" si="20"/>
        <v>-147.43</v>
      </c>
      <c r="H654" s="15">
        <f t="shared" si="21"/>
        <v>21735.604900000002</v>
      </c>
    </row>
    <row r="655" spans="1:8" x14ac:dyDescent="0.35">
      <c r="A655" t="s">
        <v>8219</v>
      </c>
      <c r="B655">
        <v>76</v>
      </c>
      <c r="D655" t="s">
        <v>8221</v>
      </c>
      <c r="E655">
        <v>0</v>
      </c>
      <c r="G655" s="6">
        <f t="shared" si="20"/>
        <v>-118.43</v>
      </c>
      <c r="H655" s="15">
        <f t="shared" si="21"/>
        <v>14025.664900000002</v>
      </c>
    </row>
    <row r="656" spans="1:8" x14ac:dyDescent="0.35">
      <c r="A656" t="s">
        <v>8219</v>
      </c>
      <c r="B656">
        <v>441</v>
      </c>
      <c r="D656" t="s">
        <v>8221</v>
      </c>
      <c r="E656">
        <v>1</v>
      </c>
      <c r="G656" s="6">
        <f t="shared" si="20"/>
        <v>246.57</v>
      </c>
      <c r="H656" s="15">
        <f t="shared" si="21"/>
        <v>60796.764899999995</v>
      </c>
    </row>
    <row r="657" spans="1:8" x14ac:dyDescent="0.35">
      <c r="A657" t="s">
        <v>8219</v>
      </c>
      <c r="B657">
        <v>916</v>
      </c>
      <c r="D657" t="s">
        <v>8221</v>
      </c>
      <c r="E657">
        <v>6</v>
      </c>
      <c r="G657" s="6">
        <f t="shared" si="20"/>
        <v>721.56999999999994</v>
      </c>
      <c r="H657" s="15">
        <f t="shared" si="21"/>
        <v>520663.26489999989</v>
      </c>
    </row>
    <row r="658" spans="1:8" x14ac:dyDescent="0.35">
      <c r="A658" t="s">
        <v>8219</v>
      </c>
      <c r="B658">
        <v>369</v>
      </c>
      <c r="D658" t="s">
        <v>8221</v>
      </c>
      <c r="E658">
        <v>7</v>
      </c>
      <c r="G658" s="6">
        <f t="shared" si="20"/>
        <v>174.57</v>
      </c>
      <c r="H658" s="15">
        <f t="shared" si="21"/>
        <v>30474.684899999997</v>
      </c>
    </row>
    <row r="659" spans="1:8" x14ac:dyDescent="0.35">
      <c r="A659" t="s">
        <v>8219</v>
      </c>
      <c r="B659">
        <v>20242</v>
      </c>
      <c r="D659" t="s">
        <v>8221</v>
      </c>
      <c r="E659">
        <v>0</v>
      </c>
      <c r="G659" s="6">
        <f t="shared" si="20"/>
        <v>20047.57</v>
      </c>
      <c r="H659" s="15">
        <f t="shared" si="21"/>
        <v>401905062.90490001</v>
      </c>
    </row>
    <row r="660" spans="1:8" x14ac:dyDescent="0.35">
      <c r="A660" t="s">
        <v>8219</v>
      </c>
      <c r="B660">
        <v>71</v>
      </c>
      <c r="D660" t="s">
        <v>8221</v>
      </c>
      <c r="E660">
        <v>16</v>
      </c>
      <c r="G660" s="6">
        <f t="shared" si="20"/>
        <v>-123.43</v>
      </c>
      <c r="H660" s="15">
        <f t="shared" si="21"/>
        <v>15234.964900000001</v>
      </c>
    </row>
    <row r="661" spans="1:8" x14ac:dyDescent="0.35">
      <c r="A661" t="s">
        <v>8219</v>
      </c>
      <c r="B661">
        <v>635</v>
      </c>
      <c r="D661" t="s">
        <v>8221</v>
      </c>
      <c r="E661">
        <v>0</v>
      </c>
      <c r="G661" s="6">
        <f t="shared" si="20"/>
        <v>440.57</v>
      </c>
      <c r="H661" s="15">
        <f t="shared" si="21"/>
        <v>194101.92489999998</v>
      </c>
    </row>
    <row r="662" spans="1:8" x14ac:dyDescent="0.35">
      <c r="A662" t="s">
        <v>8219</v>
      </c>
      <c r="B662">
        <v>885</v>
      </c>
      <c r="D662" t="s">
        <v>8221</v>
      </c>
      <c r="E662">
        <v>0</v>
      </c>
      <c r="G662" s="6">
        <f t="shared" si="20"/>
        <v>690.56999999999994</v>
      </c>
      <c r="H662" s="15">
        <f t="shared" si="21"/>
        <v>476886.92489999993</v>
      </c>
    </row>
    <row r="663" spans="1:8" x14ac:dyDescent="0.35">
      <c r="A663" t="s">
        <v>8219</v>
      </c>
      <c r="B663">
        <v>329</v>
      </c>
      <c r="D663" t="s">
        <v>8221</v>
      </c>
      <c r="E663">
        <v>0</v>
      </c>
      <c r="G663" s="6">
        <f t="shared" si="20"/>
        <v>134.57</v>
      </c>
      <c r="H663" s="15">
        <f t="shared" si="21"/>
        <v>18109.084899999998</v>
      </c>
    </row>
    <row r="664" spans="1:8" x14ac:dyDescent="0.35">
      <c r="A664" t="s">
        <v>8219</v>
      </c>
      <c r="B664">
        <v>71</v>
      </c>
      <c r="D664" t="s">
        <v>8221</v>
      </c>
      <c r="E664">
        <v>12</v>
      </c>
      <c r="G664" s="6">
        <f t="shared" si="20"/>
        <v>-123.43</v>
      </c>
      <c r="H664" s="15">
        <f t="shared" si="21"/>
        <v>15234.964900000001</v>
      </c>
    </row>
    <row r="665" spans="1:8" x14ac:dyDescent="0.35">
      <c r="A665" t="s">
        <v>8219</v>
      </c>
      <c r="B665">
        <v>269</v>
      </c>
      <c r="D665" t="s">
        <v>8221</v>
      </c>
      <c r="E665">
        <v>1</v>
      </c>
      <c r="G665" s="6">
        <f t="shared" si="20"/>
        <v>74.569999999999993</v>
      </c>
      <c r="H665" s="15">
        <f t="shared" si="21"/>
        <v>5560.6848999999993</v>
      </c>
    </row>
    <row r="666" spans="1:8" x14ac:dyDescent="0.35">
      <c r="A666" t="s">
        <v>8219</v>
      </c>
      <c r="B666">
        <v>345</v>
      </c>
      <c r="D666" t="s">
        <v>8221</v>
      </c>
      <c r="E666">
        <v>3</v>
      </c>
      <c r="G666" s="6">
        <f t="shared" si="20"/>
        <v>150.57</v>
      </c>
      <c r="H666" s="15">
        <f t="shared" si="21"/>
        <v>22671.3249</v>
      </c>
    </row>
    <row r="667" spans="1:8" x14ac:dyDescent="0.35">
      <c r="A667" t="s">
        <v>8219</v>
      </c>
      <c r="B667">
        <v>43</v>
      </c>
      <c r="D667" t="s">
        <v>8221</v>
      </c>
      <c r="E667">
        <v>1</v>
      </c>
      <c r="G667" s="6">
        <f t="shared" si="20"/>
        <v>-151.43</v>
      </c>
      <c r="H667" s="15">
        <f t="shared" si="21"/>
        <v>22931.044900000001</v>
      </c>
    </row>
    <row r="668" spans="1:8" x14ac:dyDescent="0.35">
      <c r="A668" t="s">
        <v>8219</v>
      </c>
      <c r="B668">
        <v>33</v>
      </c>
      <c r="D668" t="s">
        <v>8221</v>
      </c>
      <c r="E668">
        <v>4</v>
      </c>
      <c r="G668" s="6">
        <f t="shared" si="20"/>
        <v>-161.43</v>
      </c>
      <c r="H668" s="15">
        <f t="shared" si="21"/>
        <v>26059.644900000003</v>
      </c>
    </row>
    <row r="669" spans="1:8" x14ac:dyDescent="0.35">
      <c r="A669" t="s">
        <v>8219</v>
      </c>
      <c r="B669">
        <v>211</v>
      </c>
      <c r="D669" t="s">
        <v>8221</v>
      </c>
      <c r="E669">
        <v>1</v>
      </c>
      <c r="G669" s="6">
        <f t="shared" si="20"/>
        <v>16.569999999999993</v>
      </c>
      <c r="H669" s="15">
        <f t="shared" si="21"/>
        <v>274.5648999999998</v>
      </c>
    </row>
    <row r="670" spans="1:8" x14ac:dyDescent="0.35">
      <c r="A670" t="s">
        <v>8219</v>
      </c>
      <c r="B670">
        <v>196</v>
      </c>
      <c r="D670" t="s">
        <v>8221</v>
      </c>
      <c r="E670">
        <v>3</v>
      </c>
      <c r="G670" s="6">
        <f t="shared" si="20"/>
        <v>1.5699999999999932</v>
      </c>
      <c r="H670" s="15">
        <f t="shared" si="21"/>
        <v>2.4648999999999788</v>
      </c>
    </row>
    <row r="671" spans="1:8" x14ac:dyDescent="0.35">
      <c r="A671" t="s">
        <v>8219</v>
      </c>
      <c r="B671">
        <v>405</v>
      </c>
      <c r="D671" t="s">
        <v>8221</v>
      </c>
      <c r="E671">
        <v>1</v>
      </c>
      <c r="G671" s="6">
        <f t="shared" si="20"/>
        <v>210.57</v>
      </c>
      <c r="H671" s="15">
        <f t="shared" si="21"/>
        <v>44339.724899999994</v>
      </c>
    </row>
    <row r="672" spans="1:8" x14ac:dyDescent="0.35">
      <c r="A672" t="s">
        <v>8219</v>
      </c>
      <c r="B672">
        <v>206</v>
      </c>
      <c r="D672" t="s">
        <v>8221</v>
      </c>
      <c r="E672">
        <v>0</v>
      </c>
      <c r="G672" s="6">
        <f t="shared" si="20"/>
        <v>11.569999999999993</v>
      </c>
      <c r="H672" s="15">
        <f t="shared" si="21"/>
        <v>133.86489999999984</v>
      </c>
    </row>
    <row r="673" spans="1:8" x14ac:dyDescent="0.35">
      <c r="A673" t="s">
        <v>8219</v>
      </c>
      <c r="B673">
        <v>335</v>
      </c>
      <c r="D673" t="s">
        <v>8221</v>
      </c>
      <c r="E673">
        <v>12</v>
      </c>
      <c r="G673" s="6">
        <f t="shared" si="20"/>
        <v>140.57</v>
      </c>
      <c r="H673" s="15">
        <f t="shared" si="21"/>
        <v>19759.924899999998</v>
      </c>
    </row>
    <row r="674" spans="1:8" x14ac:dyDescent="0.35">
      <c r="A674" t="s">
        <v>8219</v>
      </c>
      <c r="B674">
        <v>215</v>
      </c>
      <c r="D674" t="s">
        <v>8221</v>
      </c>
      <c r="E674">
        <v>0</v>
      </c>
      <c r="G674" s="6">
        <f t="shared" si="20"/>
        <v>20.569999999999993</v>
      </c>
      <c r="H674" s="15">
        <f t="shared" si="21"/>
        <v>423.12489999999974</v>
      </c>
    </row>
    <row r="675" spans="1:8" x14ac:dyDescent="0.35">
      <c r="A675" t="s">
        <v>8219</v>
      </c>
      <c r="B675">
        <v>176</v>
      </c>
      <c r="D675" t="s">
        <v>8221</v>
      </c>
      <c r="E675">
        <v>1</v>
      </c>
      <c r="G675" s="6">
        <f t="shared" si="20"/>
        <v>-18.430000000000007</v>
      </c>
      <c r="H675" s="15">
        <f t="shared" si="21"/>
        <v>339.66490000000027</v>
      </c>
    </row>
    <row r="676" spans="1:8" x14ac:dyDescent="0.35">
      <c r="A676" t="s">
        <v>8219</v>
      </c>
      <c r="B676">
        <v>555</v>
      </c>
      <c r="D676" t="s">
        <v>8221</v>
      </c>
      <c r="E676">
        <v>0</v>
      </c>
      <c r="G676" s="6">
        <f t="shared" si="20"/>
        <v>360.57</v>
      </c>
      <c r="H676" s="15">
        <f t="shared" si="21"/>
        <v>130010.7249</v>
      </c>
    </row>
    <row r="677" spans="1:8" x14ac:dyDescent="0.35">
      <c r="A677" t="s">
        <v>8219</v>
      </c>
      <c r="B677">
        <v>116</v>
      </c>
      <c r="D677" t="s">
        <v>8221</v>
      </c>
      <c r="E677">
        <v>0</v>
      </c>
      <c r="G677" s="6">
        <f t="shared" si="20"/>
        <v>-78.430000000000007</v>
      </c>
      <c r="H677" s="15">
        <f t="shared" si="21"/>
        <v>6151.264900000001</v>
      </c>
    </row>
    <row r="678" spans="1:8" x14ac:dyDescent="0.35">
      <c r="A678" t="s">
        <v>8219</v>
      </c>
      <c r="B678">
        <v>615</v>
      </c>
      <c r="D678" t="s">
        <v>8221</v>
      </c>
      <c r="E678">
        <v>2</v>
      </c>
      <c r="G678" s="6">
        <f t="shared" si="20"/>
        <v>420.57</v>
      </c>
      <c r="H678" s="15">
        <f t="shared" si="21"/>
        <v>176879.1249</v>
      </c>
    </row>
    <row r="679" spans="1:8" x14ac:dyDescent="0.35">
      <c r="A679" t="s">
        <v>8219</v>
      </c>
      <c r="B679">
        <v>236</v>
      </c>
      <c r="D679" t="s">
        <v>8221</v>
      </c>
      <c r="E679">
        <v>92</v>
      </c>
      <c r="G679" s="6">
        <f t="shared" si="20"/>
        <v>41.569999999999993</v>
      </c>
      <c r="H679" s="15">
        <f t="shared" si="21"/>
        <v>1728.0648999999994</v>
      </c>
    </row>
    <row r="680" spans="1:8" x14ac:dyDescent="0.35">
      <c r="A680" t="s">
        <v>8219</v>
      </c>
      <c r="B680">
        <v>145</v>
      </c>
      <c r="D680" t="s">
        <v>8221</v>
      </c>
      <c r="E680">
        <v>0</v>
      </c>
      <c r="G680" s="6">
        <f t="shared" si="20"/>
        <v>-49.430000000000007</v>
      </c>
      <c r="H680" s="15">
        <f t="shared" si="21"/>
        <v>2443.3249000000005</v>
      </c>
    </row>
    <row r="681" spans="1:8" x14ac:dyDescent="0.35">
      <c r="A681" t="s">
        <v>8219</v>
      </c>
      <c r="B681">
        <v>167</v>
      </c>
      <c r="D681" t="s">
        <v>8221</v>
      </c>
      <c r="E681">
        <v>3</v>
      </c>
      <c r="G681" s="6">
        <f t="shared" si="20"/>
        <v>-27.430000000000007</v>
      </c>
      <c r="H681" s="15">
        <f t="shared" si="21"/>
        <v>752.40490000000034</v>
      </c>
    </row>
    <row r="682" spans="1:8" x14ac:dyDescent="0.35">
      <c r="A682" t="s">
        <v>8219</v>
      </c>
      <c r="B682">
        <v>235</v>
      </c>
      <c r="D682" t="s">
        <v>8221</v>
      </c>
      <c r="E682">
        <v>10</v>
      </c>
      <c r="G682" s="6">
        <f t="shared" si="20"/>
        <v>40.569999999999993</v>
      </c>
      <c r="H682" s="15">
        <f t="shared" si="21"/>
        <v>1645.9248999999995</v>
      </c>
    </row>
    <row r="683" spans="1:8" x14ac:dyDescent="0.35">
      <c r="A683" t="s">
        <v>8219</v>
      </c>
      <c r="B683">
        <v>452</v>
      </c>
      <c r="D683" t="s">
        <v>8221</v>
      </c>
      <c r="E683">
        <v>7</v>
      </c>
      <c r="G683" s="6">
        <f t="shared" si="20"/>
        <v>257.57</v>
      </c>
      <c r="H683" s="15">
        <f t="shared" si="21"/>
        <v>66342.304900000003</v>
      </c>
    </row>
    <row r="684" spans="1:8" x14ac:dyDescent="0.35">
      <c r="A684" t="s">
        <v>8219</v>
      </c>
      <c r="B684">
        <v>241</v>
      </c>
      <c r="D684" t="s">
        <v>8221</v>
      </c>
      <c r="E684">
        <v>3</v>
      </c>
      <c r="G684" s="6">
        <f t="shared" si="20"/>
        <v>46.569999999999993</v>
      </c>
      <c r="H684" s="15">
        <f t="shared" si="21"/>
        <v>2168.7648999999992</v>
      </c>
    </row>
    <row r="685" spans="1:8" x14ac:dyDescent="0.35">
      <c r="A685" t="s">
        <v>8219</v>
      </c>
      <c r="B685">
        <v>28</v>
      </c>
      <c r="D685" t="s">
        <v>8221</v>
      </c>
      <c r="E685">
        <v>0</v>
      </c>
      <c r="G685" s="6">
        <f t="shared" si="20"/>
        <v>-166.43</v>
      </c>
      <c r="H685" s="15">
        <f t="shared" si="21"/>
        <v>27698.944900000002</v>
      </c>
    </row>
    <row r="686" spans="1:8" x14ac:dyDescent="0.35">
      <c r="A686" t="s">
        <v>8219</v>
      </c>
      <c r="B686">
        <v>140</v>
      </c>
      <c r="D686" t="s">
        <v>8221</v>
      </c>
      <c r="E686">
        <v>1</v>
      </c>
      <c r="G686" s="6">
        <f t="shared" si="20"/>
        <v>-54.430000000000007</v>
      </c>
      <c r="H686" s="15">
        <f t="shared" si="21"/>
        <v>2962.6249000000007</v>
      </c>
    </row>
    <row r="687" spans="1:8" x14ac:dyDescent="0.35">
      <c r="A687" t="s">
        <v>8219</v>
      </c>
      <c r="B687">
        <v>280</v>
      </c>
      <c r="D687" t="s">
        <v>8221</v>
      </c>
      <c r="E687">
        <v>0</v>
      </c>
      <c r="G687" s="6">
        <f t="shared" si="20"/>
        <v>85.57</v>
      </c>
      <c r="H687" s="15">
        <f t="shared" si="21"/>
        <v>7322.2248999999993</v>
      </c>
    </row>
    <row r="688" spans="1:8" x14ac:dyDescent="0.35">
      <c r="A688" t="s">
        <v>8219</v>
      </c>
      <c r="B688">
        <v>70</v>
      </c>
      <c r="D688" t="s">
        <v>8221</v>
      </c>
      <c r="E688">
        <v>9</v>
      </c>
      <c r="G688" s="6">
        <f t="shared" si="20"/>
        <v>-124.43</v>
      </c>
      <c r="H688" s="15">
        <f t="shared" si="21"/>
        <v>15482.824900000001</v>
      </c>
    </row>
    <row r="689" spans="1:8" x14ac:dyDescent="0.35">
      <c r="A689" t="s">
        <v>8219</v>
      </c>
      <c r="B689">
        <v>160</v>
      </c>
      <c r="D689" t="s">
        <v>8221</v>
      </c>
      <c r="E689">
        <v>2</v>
      </c>
      <c r="G689" s="6">
        <f t="shared" si="20"/>
        <v>-34.430000000000007</v>
      </c>
      <c r="H689" s="15">
        <f t="shared" si="21"/>
        <v>1185.4249000000004</v>
      </c>
    </row>
    <row r="690" spans="1:8" x14ac:dyDescent="0.35">
      <c r="A690" t="s">
        <v>8219</v>
      </c>
      <c r="B690">
        <v>141</v>
      </c>
      <c r="D690" t="s">
        <v>8221</v>
      </c>
      <c r="E690">
        <v>1</v>
      </c>
      <c r="G690" s="6">
        <f t="shared" si="20"/>
        <v>-53.430000000000007</v>
      </c>
      <c r="H690" s="15">
        <f t="shared" si="21"/>
        <v>2854.7649000000006</v>
      </c>
    </row>
    <row r="691" spans="1:8" x14ac:dyDescent="0.35">
      <c r="A691" t="s">
        <v>8219</v>
      </c>
      <c r="B691">
        <v>874</v>
      </c>
      <c r="D691" t="s">
        <v>8221</v>
      </c>
      <c r="E691">
        <v>2</v>
      </c>
      <c r="G691" s="6">
        <f t="shared" si="20"/>
        <v>679.56999999999994</v>
      </c>
      <c r="H691" s="15">
        <f t="shared" si="21"/>
        <v>461815.38489999989</v>
      </c>
    </row>
    <row r="692" spans="1:8" x14ac:dyDescent="0.35">
      <c r="A692" t="s">
        <v>8219</v>
      </c>
      <c r="B692">
        <v>73</v>
      </c>
      <c r="D692" t="s">
        <v>8221</v>
      </c>
      <c r="E692">
        <v>11</v>
      </c>
      <c r="G692" s="6">
        <f t="shared" si="20"/>
        <v>-121.43</v>
      </c>
      <c r="H692" s="15">
        <f t="shared" si="21"/>
        <v>14745.244900000002</v>
      </c>
    </row>
    <row r="693" spans="1:8" x14ac:dyDescent="0.35">
      <c r="A693" t="s">
        <v>8219</v>
      </c>
      <c r="B693">
        <v>294</v>
      </c>
      <c r="D693" t="s">
        <v>8221</v>
      </c>
      <c r="E693">
        <v>0</v>
      </c>
      <c r="G693" s="6">
        <f t="shared" si="20"/>
        <v>99.57</v>
      </c>
      <c r="H693" s="15">
        <f t="shared" si="21"/>
        <v>9914.1848999999984</v>
      </c>
    </row>
    <row r="694" spans="1:8" x14ac:dyDescent="0.35">
      <c r="A694" t="s">
        <v>8219</v>
      </c>
      <c r="B694">
        <v>740</v>
      </c>
      <c r="D694" t="s">
        <v>8221</v>
      </c>
      <c r="E694">
        <v>0</v>
      </c>
      <c r="G694" s="6">
        <f t="shared" si="20"/>
        <v>545.56999999999994</v>
      </c>
      <c r="H694" s="15">
        <f t="shared" si="21"/>
        <v>297646.62489999994</v>
      </c>
    </row>
    <row r="695" spans="1:8" x14ac:dyDescent="0.35">
      <c r="A695" t="s">
        <v>8219</v>
      </c>
      <c r="B695">
        <v>369</v>
      </c>
      <c r="D695" t="s">
        <v>8221</v>
      </c>
      <c r="E695">
        <v>9</v>
      </c>
      <c r="G695" s="6">
        <f t="shared" si="20"/>
        <v>174.57</v>
      </c>
      <c r="H695" s="15">
        <f t="shared" si="21"/>
        <v>30474.684899999997</v>
      </c>
    </row>
    <row r="696" spans="1:8" x14ac:dyDescent="0.35">
      <c r="A696" t="s">
        <v>8219</v>
      </c>
      <c r="B696">
        <v>110</v>
      </c>
      <c r="D696" t="s">
        <v>8221</v>
      </c>
      <c r="E696">
        <v>0</v>
      </c>
      <c r="G696" s="6">
        <f t="shared" si="20"/>
        <v>-84.43</v>
      </c>
      <c r="H696" s="15">
        <f t="shared" si="21"/>
        <v>7128.4249000000009</v>
      </c>
    </row>
    <row r="697" spans="1:8" x14ac:dyDescent="0.35">
      <c r="A697" t="s">
        <v>8219</v>
      </c>
      <c r="B697">
        <v>455</v>
      </c>
      <c r="D697" t="s">
        <v>8221</v>
      </c>
      <c r="E697">
        <v>4</v>
      </c>
      <c r="G697" s="6">
        <f t="shared" si="20"/>
        <v>260.57</v>
      </c>
      <c r="H697" s="15">
        <f t="shared" si="21"/>
        <v>67896.724900000001</v>
      </c>
    </row>
    <row r="698" spans="1:8" x14ac:dyDescent="0.35">
      <c r="A698" t="s">
        <v>8219</v>
      </c>
      <c r="B698">
        <v>224</v>
      </c>
      <c r="D698" t="s">
        <v>8221</v>
      </c>
      <c r="E698">
        <v>1</v>
      </c>
      <c r="G698" s="6">
        <f t="shared" si="20"/>
        <v>29.569999999999993</v>
      </c>
      <c r="H698" s="15">
        <f t="shared" si="21"/>
        <v>874.38489999999956</v>
      </c>
    </row>
    <row r="699" spans="1:8" x14ac:dyDescent="0.35">
      <c r="A699" t="s">
        <v>8219</v>
      </c>
      <c r="B699">
        <v>46</v>
      </c>
      <c r="D699" t="s">
        <v>8221</v>
      </c>
      <c r="E699">
        <v>2</v>
      </c>
      <c r="G699" s="6">
        <f t="shared" si="20"/>
        <v>-148.43</v>
      </c>
      <c r="H699" s="15">
        <f t="shared" si="21"/>
        <v>22031.464900000003</v>
      </c>
    </row>
    <row r="700" spans="1:8" x14ac:dyDescent="0.35">
      <c r="A700" t="s">
        <v>8219</v>
      </c>
      <c r="B700">
        <v>284</v>
      </c>
      <c r="D700" t="s">
        <v>8221</v>
      </c>
      <c r="E700">
        <v>0</v>
      </c>
      <c r="G700" s="6">
        <f t="shared" si="20"/>
        <v>89.57</v>
      </c>
      <c r="H700" s="15">
        <f t="shared" si="21"/>
        <v>8022.7848999999987</v>
      </c>
    </row>
    <row r="701" spans="1:8" x14ac:dyDescent="0.35">
      <c r="A701" t="s">
        <v>8219</v>
      </c>
      <c r="B701">
        <v>98</v>
      </c>
      <c r="D701" t="s">
        <v>8221</v>
      </c>
      <c r="E701">
        <v>1</v>
      </c>
      <c r="G701" s="6">
        <f t="shared" si="20"/>
        <v>-96.43</v>
      </c>
      <c r="H701" s="15">
        <f t="shared" si="21"/>
        <v>9298.7449000000015</v>
      </c>
    </row>
    <row r="702" spans="1:8" x14ac:dyDescent="0.35">
      <c r="A702" t="s">
        <v>8219</v>
      </c>
      <c r="B702">
        <v>56</v>
      </c>
      <c r="D702" t="s">
        <v>8221</v>
      </c>
      <c r="E702">
        <v>17</v>
      </c>
      <c r="G702" s="6">
        <f t="shared" si="20"/>
        <v>-138.43</v>
      </c>
      <c r="H702" s="15">
        <f t="shared" si="21"/>
        <v>19162.8649</v>
      </c>
    </row>
    <row r="703" spans="1:8" x14ac:dyDescent="0.35">
      <c r="A703" t="s">
        <v>8219</v>
      </c>
      <c r="B703">
        <v>32</v>
      </c>
      <c r="D703" t="s">
        <v>8221</v>
      </c>
      <c r="E703">
        <v>2</v>
      </c>
      <c r="G703" s="6">
        <f t="shared" si="20"/>
        <v>-162.43</v>
      </c>
      <c r="H703" s="15">
        <f t="shared" si="21"/>
        <v>26383.504900000004</v>
      </c>
    </row>
    <row r="704" spans="1:8" x14ac:dyDescent="0.35">
      <c r="A704" t="s">
        <v>8219</v>
      </c>
      <c r="B704">
        <v>30</v>
      </c>
      <c r="D704" t="s">
        <v>8221</v>
      </c>
      <c r="E704">
        <v>3</v>
      </c>
      <c r="G704" s="6">
        <f t="shared" si="20"/>
        <v>-164.43</v>
      </c>
      <c r="H704" s="15">
        <f t="shared" si="21"/>
        <v>27037.224900000001</v>
      </c>
    </row>
    <row r="705" spans="1:8" x14ac:dyDescent="0.35">
      <c r="A705" t="s">
        <v>8219</v>
      </c>
      <c r="B705">
        <v>70</v>
      </c>
      <c r="D705" t="s">
        <v>8221</v>
      </c>
      <c r="E705">
        <v>41</v>
      </c>
      <c r="G705" s="6">
        <f t="shared" si="20"/>
        <v>-124.43</v>
      </c>
      <c r="H705" s="15">
        <f t="shared" si="21"/>
        <v>15482.824900000001</v>
      </c>
    </row>
    <row r="706" spans="1:8" x14ac:dyDescent="0.35">
      <c r="A706" t="s">
        <v>8219</v>
      </c>
      <c r="B706">
        <v>44</v>
      </c>
      <c r="D706" t="s">
        <v>8221</v>
      </c>
      <c r="E706">
        <v>2</v>
      </c>
      <c r="G706" s="6">
        <f t="shared" si="20"/>
        <v>-150.43</v>
      </c>
      <c r="H706" s="15">
        <f t="shared" si="21"/>
        <v>22629.184900000004</v>
      </c>
    </row>
    <row r="707" spans="1:8" x14ac:dyDescent="0.35">
      <c r="A707" t="s">
        <v>8219</v>
      </c>
      <c r="B707">
        <v>92</v>
      </c>
      <c r="D707" t="s">
        <v>8221</v>
      </c>
      <c r="E707">
        <v>3</v>
      </c>
      <c r="G707" s="6">
        <f t="shared" ref="G707:G770" si="22">B707-194.43</f>
        <v>-102.43</v>
      </c>
      <c r="H707" s="15">
        <f t="shared" ref="H707:H770" si="23">G707^2</f>
        <v>10491.904900000001</v>
      </c>
    </row>
    <row r="708" spans="1:8" x14ac:dyDescent="0.35">
      <c r="A708" t="s">
        <v>8219</v>
      </c>
      <c r="B708">
        <v>205</v>
      </c>
      <c r="D708" t="s">
        <v>8221</v>
      </c>
      <c r="E708">
        <v>8</v>
      </c>
      <c r="G708" s="6">
        <f t="shared" si="22"/>
        <v>10.569999999999993</v>
      </c>
      <c r="H708" s="15">
        <f t="shared" si="23"/>
        <v>111.72489999999985</v>
      </c>
    </row>
    <row r="709" spans="1:8" x14ac:dyDescent="0.35">
      <c r="A709" t="s">
        <v>8219</v>
      </c>
      <c r="B709">
        <v>23</v>
      </c>
      <c r="D709" t="s">
        <v>8221</v>
      </c>
      <c r="E709">
        <v>0</v>
      </c>
      <c r="G709" s="6">
        <f t="shared" si="22"/>
        <v>-171.43</v>
      </c>
      <c r="H709" s="15">
        <f t="shared" si="23"/>
        <v>29388.244900000002</v>
      </c>
    </row>
    <row r="710" spans="1:8" x14ac:dyDescent="0.35">
      <c r="A710" t="s">
        <v>8219</v>
      </c>
      <c r="B710">
        <v>4</v>
      </c>
      <c r="D710" t="s">
        <v>8221</v>
      </c>
      <c r="E710">
        <v>1</v>
      </c>
      <c r="G710" s="6">
        <f t="shared" si="22"/>
        <v>-190.43</v>
      </c>
      <c r="H710" s="15">
        <f t="shared" si="23"/>
        <v>36263.584900000002</v>
      </c>
    </row>
    <row r="711" spans="1:8" x14ac:dyDescent="0.35">
      <c r="A711" t="s">
        <v>8219</v>
      </c>
      <c r="B711">
        <v>112</v>
      </c>
      <c r="D711" t="s">
        <v>8221</v>
      </c>
      <c r="E711">
        <v>3</v>
      </c>
      <c r="G711" s="6">
        <f t="shared" si="22"/>
        <v>-82.43</v>
      </c>
      <c r="H711" s="15">
        <f t="shared" si="23"/>
        <v>6794.7049000000015</v>
      </c>
    </row>
    <row r="712" spans="1:8" x14ac:dyDescent="0.35">
      <c r="A712" t="s">
        <v>8219</v>
      </c>
      <c r="B712">
        <v>27</v>
      </c>
      <c r="D712" t="s">
        <v>8221</v>
      </c>
      <c r="E712">
        <v>4</v>
      </c>
      <c r="G712" s="6">
        <f t="shared" si="22"/>
        <v>-167.43</v>
      </c>
      <c r="H712" s="15">
        <f t="shared" si="23"/>
        <v>28032.804900000003</v>
      </c>
    </row>
    <row r="713" spans="1:8" x14ac:dyDescent="0.35">
      <c r="A713" t="s">
        <v>8219</v>
      </c>
      <c r="B713">
        <v>11</v>
      </c>
      <c r="D713" t="s">
        <v>8221</v>
      </c>
      <c r="E713">
        <v>9</v>
      </c>
      <c r="G713" s="6">
        <f t="shared" si="22"/>
        <v>-183.43</v>
      </c>
      <c r="H713" s="15">
        <f t="shared" si="23"/>
        <v>33646.564900000005</v>
      </c>
    </row>
    <row r="714" spans="1:8" x14ac:dyDescent="0.35">
      <c r="A714" t="s">
        <v>8219</v>
      </c>
      <c r="B714">
        <v>26</v>
      </c>
      <c r="D714" t="s">
        <v>8221</v>
      </c>
      <c r="E714">
        <v>16</v>
      </c>
      <c r="G714" s="6">
        <f t="shared" si="22"/>
        <v>-168.43</v>
      </c>
      <c r="H714" s="15">
        <f t="shared" si="23"/>
        <v>28368.664900000003</v>
      </c>
    </row>
    <row r="715" spans="1:8" x14ac:dyDescent="0.35">
      <c r="A715" t="s">
        <v>8219</v>
      </c>
      <c r="B715">
        <v>77</v>
      </c>
      <c r="D715" t="s">
        <v>8221</v>
      </c>
      <c r="E715">
        <v>1</v>
      </c>
      <c r="G715" s="6">
        <f t="shared" si="22"/>
        <v>-117.43</v>
      </c>
      <c r="H715" s="15">
        <f t="shared" si="23"/>
        <v>13789.804900000001</v>
      </c>
    </row>
    <row r="716" spans="1:8" x14ac:dyDescent="0.35">
      <c r="A716" t="s">
        <v>8219</v>
      </c>
      <c r="B716">
        <v>136</v>
      </c>
      <c r="D716" t="s">
        <v>8221</v>
      </c>
      <c r="E716">
        <v>7</v>
      </c>
      <c r="G716" s="6">
        <f t="shared" si="22"/>
        <v>-58.430000000000007</v>
      </c>
      <c r="H716" s="15">
        <f t="shared" si="23"/>
        <v>3414.0649000000008</v>
      </c>
    </row>
    <row r="717" spans="1:8" x14ac:dyDescent="0.35">
      <c r="A717" t="s">
        <v>8219</v>
      </c>
      <c r="B717">
        <v>157</v>
      </c>
      <c r="D717" t="s">
        <v>8221</v>
      </c>
      <c r="E717">
        <v>0</v>
      </c>
      <c r="G717" s="6">
        <f t="shared" si="22"/>
        <v>-37.430000000000007</v>
      </c>
      <c r="H717" s="15">
        <f t="shared" si="23"/>
        <v>1401.0049000000006</v>
      </c>
    </row>
    <row r="718" spans="1:8" x14ac:dyDescent="0.35">
      <c r="A718" t="s">
        <v>8219</v>
      </c>
      <c r="B718">
        <v>158</v>
      </c>
      <c r="D718" t="s">
        <v>8221</v>
      </c>
      <c r="E718">
        <v>0</v>
      </c>
      <c r="G718" s="6">
        <f t="shared" si="22"/>
        <v>-36.430000000000007</v>
      </c>
      <c r="H718" s="15">
        <f t="shared" si="23"/>
        <v>1327.1449000000005</v>
      </c>
    </row>
    <row r="719" spans="1:8" x14ac:dyDescent="0.35">
      <c r="A719" t="s">
        <v>8219</v>
      </c>
      <c r="B719">
        <v>27</v>
      </c>
      <c r="D719" t="s">
        <v>8221</v>
      </c>
      <c r="E719">
        <v>0</v>
      </c>
      <c r="G719" s="6">
        <f t="shared" si="22"/>
        <v>-167.43</v>
      </c>
      <c r="H719" s="15">
        <f t="shared" si="23"/>
        <v>28032.804900000003</v>
      </c>
    </row>
    <row r="720" spans="1:8" x14ac:dyDescent="0.35">
      <c r="A720" t="s">
        <v>8219</v>
      </c>
      <c r="B720">
        <v>23</v>
      </c>
      <c r="D720" t="s">
        <v>8221</v>
      </c>
      <c r="E720">
        <v>0</v>
      </c>
      <c r="G720" s="6">
        <f t="shared" si="22"/>
        <v>-171.43</v>
      </c>
      <c r="H720" s="15">
        <f t="shared" si="23"/>
        <v>29388.244900000002</v>
      </c>
    </row>
    <row r="721" spans="1:8" x14ac:dyDescent="0.35">
      <c r="A721" t="s">
        <v>8219</v>
      </c>
      <c r="B721">
        <v>17</v>
      </c>
      <c r="D721" t="s">
        <v>8221</v>
      </c>
      <c r="E721">
        <v>0</v>
      </c>
      <c r="G721" s="6">
        <f t="shared" si="22"/>
        <v>-177.43</v>
      </c>
      <c r="H721" s="15">
        <f t="shared" si="23"/>
        <v>31481.404900000001</v>
      </c>
    </row>
    <row r="722" spans="1:8" x14ac:dyDescent="0.35">
      <c r="A722" t="s">
        <v>8219</v>
      </c>
      <c r="B722">
        <v>37</v>
      </c>
      <c r="D722" t="s">
        <v>8221</v>
      </c>
      <c r="E722">
        <v>1</v>
      </c>
      <c r="G722" s="6">
        <f t="shared" si="22"/>
        <v>-157.43</v>
      </c>
      <c r="H722" s="15">
        <f t="shared" si="23"/>
        <v>24784.204900000001</v>
      </c>
    </row>
    <row r="723" spans="1:8" x14ac:dyDescent="0.35">
      <c r="A723" t="s">
        <v>8219</v>
      </c>
      <c r="B723">
        <v>65</v>
      </c>
      <c r="D723" t="s">
        <v>8221</v>
      </c>
      <c r="E723">
        <v>2</v>
      </c>
      <c r="G723" s="6">
        <f t="shared" si="22"/>
        <v>-129.43</v>
      </c>
      <c r="H723" s="15">
        <f t="shared" si="23"/>
        <v>16752.124900000003</v>
      </c>
    </row>
    <row r="724" spans="1:8" x14ac:dyDescent="0.35">
      <c r="A724" t="s">
        <v>8219</v>
      </c>
      <c r="B724">
        <v>18</v>
      </c>
      <c r="D724" t="s">
        <v>8221</v>
      </c>
      <c r="E724">
        <v>1</v>
      </c>
      <c r="G724" s="6">
        <f t="shared" si="22"/>
        <v>-176.43</v>
      </c>
      <c r="H724" s="15">
        <f t="shared" si="23"/>
        <v>31127.544900000001</v>
      </c>
    </row>
    <row r="725" spans="1:8" x14ac:dyDescent="0.35">
      <c r="A725" t="s">
        <v>8219</v>
      </c>
      <c r="B725">
        <v>25</v>
      </c>
      <c r="D725" t="s">
        <v>8221</v>
      </c>
      <c r="E725">
        <v>15</v>
      </c>
      <c r="G725" s="6">
        <f t="shared" si="22"/>
        <v>-169.43</v>
      </c>
      <c r="H725" s="15">
        <f t="shared" si="23"/>
        <v>28706.524900000004</v>
      </c>
    </row>
    <row r="726" spans="1:8" x14ac:dyDescent="0.35">
      <c r="A726" t="s">
        <v>8219</v>
      </c>
      <c r="B726">
        <v>104</v>
      </c>
      <c r="D726" t="s">
        <v>8221</v>
      </c>
      <c r="E726">
        <v>1</v>
      </c>
      <c r="G726" s="6">
        <f t="shared" si="22"/>
        <v>-90.43</v>
      </c>
      <c r="H726" s="15">
        <f t="shared" si="23"/>
        <v>8177.5849000000017</v>
      </c>
    </row>
    <row r="727" spans="1:8" x14ac:dyDescent="0.35">
      <c r="A727" t="s">
        <v>8219</v>
      </c>
      <c r="B727">
        <v>108</v>
      </c>
      <c r="D727" t="s">
        <v>8221</v>
      </c>
      <c r="E727">
        <v>1</v>
      </c>
      <c r="G727" s="6">
        <f t="shared" si="22"/>
        <v>-86.43</v>
      </c>
      <c r="H727" s="15">
        <f t="shared" si="23"/>
        <v>7470.1449000000011</v>
      </c>
    </row>
    <row r="728" spans="1:8" x14ac:dyDescent="0.35">
      <c r="A728" t="s">
        <v>8219</v>
      </c>
      <c r="B728">
        <v>38</v>
      </c>
      <c r="D728" t="s">
        <v>8221</v>
      </c>
      <c r="E728">
        <v>0</v>
      </c>
      <c r="G728" s="6">
        <f t="shared" si="22"/>
        <v>-156.43</v>
      </c>
      <c r="H728" s="15">
        <f t="shared" si="23"/>
        <v>24470.344900000004</v>
      </c>
    </row>
    <row r="729" spans="1:8" x14ac:dyDescent="0.35">
      <c r="A729" t="s">
        <v>8219</v>
      </c>
      <c r="B729">
        <v>88</v>
      </c>
      <c r="D729" t="s">
        <v>8221</v>
      </c>
      <c r="E729">
        <v>39</v>
      </c>
      <c r="G729" s="6">
        <f t="shared" si="22"/>
        <v>-106.43</v>
      </c>
      <c r="H729" s="15">
        <f t="shared" si="23"/>
        <v>11327.344900000002</v>
      </c>
    </row>
    <row r="730" spans="1:8" x14ac:dyDescent="0.35">
      <c r="A730" t="s">
        <v>8219</v>
      </c>
      <c r="B730">
        <v>82</v>
      </c>
      <c r="D730" t="s">
        <v>8221</v>
      </c>
      <c r="E730">
        <v>103</v>
      </c>
      <c r="G730" s="6">
        <f t="shared" si="22"/>
        <v>-112.43</v>
      </c>
      <c r="H730" s="15">
        <f t="shared" si="23"/>
        <v>12640.504900000002</v>
      </c>
    </row>
    <row r="731" spans="1:8" x14ac:dyDescent="0.35">
      <c r="A731" t="s">
        <v>8219</v>
      </c>
      <c r="B731">
        <v>126</v>
      </c>
      <c r="D731" t="s">
        <v>8221</v>
      </c>
      <c r="E731">
        <v>0</v>
      </c>
      <c r="G731" s="6">
        <f t="shared" si="22"/>
        <v>-68.430000000000007</v>
      </c>
      <c r="H731" s="15">
        <f t="shared" si="23"/>
        <v>4682.6649000000007</v>
      </c>
    </row>
    <row r="732" spans="1:8" x14ac:dyDescent="0.35">
      <c r="A732" t="s">
        <v>8219</v>
      </c>
      <c r="B732">
        <v>133</v>
      </c>
      <c r="D732" t="s">
        <v>8221</v>
      </c>
      <c r="E732">
        <v>39</v>
      </c>
      <c r="G732" s="6">
        <f t="shared" si="22"/>
        <v>-61.430000000000007</v>
      </c>
      <c r="H732" s="15">
        <f t="shared" si="23"/>
        <v>3773.6449000000007</v>
      </c>
    </row>
    <row r="733" spans="1:8" x14ac:dyDescent="0.35">
      <c r="A733" t="s">
        <v>8219</v>
      </c>
      <c r="B733">
        <v>47</v>
      </c>
      <c r="D733" t="s">
        <v>8221</v>
      </c>
      <c r="E733">
        <v>15</v>
      </c>
      <c r="G733" s="6">
        <f t="shared" si="22"/>
        <v>-147.43</v>
      </c>
      <c r="H733" s="15">
        <f t="shared" si="23"/>
        <v>21735.604900000002</v>
      </c>
    </row>
    <row r="734" spans="1:8" x14ac:dyDescent="0.35">
      <c r="A734" t="s">
        <v>8219</v>
      </c>
      <c r="B734">
        <v>58</v>
      </c>
      <c r="D734" t="s">
        <v>8221</v>
      </c>
      <c r="E734">
        <v>22</v>
      </c>
      <c r="G734" s="6">
        <f t="shared" si="22"/>
        <v>-136.43</v>
      </c>
      <c r="H734" s="15">
        <f t="shared" si="23"/>
        <v>18613.144900000003</v>
      </c>
    </row>
    <row r="735" spans="1:8" x14ac:dyDescent="0.35">
      <c r="A735" t="s">
        <v>8219</v>
      </c>
      <c r="B735">
        <v>32</v>
      </c>
      <c r="D735" t="s">
        <v>8221</v>
      </c>
      <c r="E735">
        <v>92</v>
      </c>
      <c r="G735" s="6">
        <f t="shared" si="22"/>
        <v>-162.43</v>
      </c>
      <c r="H735" s="15">
        <f t="shared" si="23"/>
        <v>26383.504900000004</v>
      </c>
    </row>
    <row r="736" spans="1:8" x14ac:dyDescent="0.35">
      <c r="A736" t="s">
        <v>8219</v>
      </c>
      <c r="B736">
        <v>37</v>
      </c>
      <c r="D736" t="s">
        <v>8221</v>
      </c>
      <c r="E736">
        <v>25</v>
      </c>
      <c r="G736" s="6">
        <f t="shared" si="22"/>
        <v>-157.43</v>
      </c>
      <c r="H736" s="15">
        <f t="shared" si="23"/>
        <v>24784.204900000001</v>
      </c>
    </row>
    <row r="737" spans="1:8" x14ac:dyDescent="0.35">
      <c r="A737" t="s">
        <v>8219</v>
      </c>
      <c r="B737">
        <v>87</v>
      </c>
      <c r="D737" t="s">
        <v>8221</v>
      </c>
      <c r="E737">
        <v>19</v>
      </c>
      <c r="G737" s="6">
        <f t="shared" si="22"/>
        <v>-107.43</v>
      </c>
      <c r="H737" s="15">
        <f t="shared" si="23"/>
        <v>11541.204900000001</v>
      </c>
    </row>
    <row r="738" spans="1:8" x14ac:dyDescent="0.35">
      <c r="A738" t="s">
        <v>8219</v>
      </c>
      <c r="B738">
        <v>15</v>
      </c>
      <c r="D738" t="s">
        <v>8221</v>
      </c>
      <c r="E738">
        <v>19</v>
      </c>
      <c r="G738" s="6">
        <f t="shared" si="22"/>
        <v>-179.43</v>
      </c>
      <c r="H738" s="15">
        <f t="shared" si="23"/>
        <v>32195.124900000003</v>
      </c>
    </row>
    <row r="739" spans="1:8" x14ac:dyDescent="0.35">
      <c r="A739" t="s">
        <v>8219</v>
      </c>
      <c r="B739">
        <v>27</v>
      </c>
      <c r="D739" t="s">
        <v>8221</v>
      </c>
      <c r="E739">
        <v>13</v>
      </c>
      <c r="G739" s="6">
        <f t="shared" si="22"/>
        <v>-167.43</v>
      </c>
      <c r="H739" s="15">
        <f t="shared" si="23"/>
        <v>28032.804900000003</v>
      </c>
    </row>
    <row r="740" spans="1:8" x14ac:dyDescent="0.35">
      <c r="A740" t="s">
        <v>8219</v>
      </c>
      <c r="B740">
        <v>19</v>
      </c>
      <c r="D740" t="s">
        <v>8221</v>
      </c>
      <c r="E740">
        <v>124</v>
      </c>
      <c r="G740" s="6">
        <f t="shared" si="22"/>
        <v>-175.43</v>
      </c>
      <c r="H740" s="15">
        <f t="shared" si="23"/>
        <v>30775.684900000004</v>
      </c>
    </row>
    <row r="741" spans="1:8" x14ac:dyDescent="0.35">
      <c r="A741" t="s">
        <v>8219</v>
      </c>
      <c r="B741">
        <v>17</v>
      </c>
      <c r="D741" t="s">
        <v>8221</v>
      </c>
      <c r="E741">
        <v>4</v>
      </c>
      <c r="G741" s="6">
        <f t="shared" si="22"/>
        <v>-177.43</v>
      </c>
      <c r="H741" s="15">
        <f t="shared" si="23"/>
        <v>31481.404900000001</v>
      </c>
    </row>
    <row r="742" spans="1:8" x14ac:dyDescent="0.35">
      <c r="A742" t="s">
        <v>8219</v>
      </c>
      <c r="B742">
        <v>26</v>
      </c>
      <c r="D742" t="s">
        <v>8221</v>
      </c>
      <c r="E742">
        <v>10</v>
      </c>
      <c r="G742" s="6">
        <f t="shared" si="22"/>
        <v>-168.43</v>
      </c>
      <c r="H742" s="15">
        <f t="shared" si="23"/>
        <v>28368.664900000003</v>
      </c>
    </row>
    <row r="743" spans="1:8" x14ac:dyDescent="0.35">
      <c r="A743" t="s">
        <v>8219</v>
      </c>
      <c r="B743">
        <v>28</v>
      </c>
      <c r="D743" t="s">
        <v>8221</v>
      </c>
      <c r="E743">
        <v>15</v>
      </c>
      <c r="G743" s="6">
        <f t="shared" si="22"/>
        <v>-166.43</v>
      </c>
      <c r="H743" s="15">
        <f t="shared" si="23"/>
        <v>27698.944900000002</v>
      </c>
    </row>
    <row r="744" spans="1:8" x14ac:dyDescent="0.35">
      <c r="A744" t="s">
        <v>8219</v>
      </c>
      <c r="B744">
        <v>37</v>
      </c>
      <c r="D744" t="s">
        <v>8221</v>
      </c>
      <c r="E744">
        <v>38</v>
      </c>
      <c r="G744" s="6">
        <f t="shared" si="22"/>
        <v>-157.43</v>
      </c>
      <c r="H744" s="15">
        <f t="shared" si="23"/>
        <v>24784.204900000001</v>
      </c>
    </row>
    <row r="745" spans="1:8" x14ac:dyDescent="0.35">
      <c r="A745" t="s">
        <v>8219</v>
      </c>
      <c r="B745">
        <v>128</v>
      </c>
      <c r="D745" t="s">
        <v>8221</v>
      </c>
      <c r="E745">
        <v>152</v>
      </c>
      <c r="G745" s="6">
        <f t="shared" si="22"/>
        <v>-66.430000000000007</v>
      </c>
      <c r="H745" s="15">
        <f t="shared" si="23"/>
        <v>4412.9449000000013</v>
      </c>
    </row>
    <row r="746" spans="1:8" x14ac:dyDescent="0.35">
      <c r="A746" t="s">
        <v>8219</v>
      </c>
      <c r="B746">
        <v>10</v>
      </c>
      <c r="D746" t="s">
        <v>8221</v>
      </c>
      <c r="E746">
        <v>24</v>
      </c>
      <c r="G746" s="6">
        <f t="shared" si="22"/>
        <v>-184.43</v>
      </c>
      <c r="H746" s="15">
        <f t="shared" si="23"/>
        <v>34014.424900000005</v>
      </c>
    </row>
    <row r="747" spans="1:8" x14ac:dyDescent="0.35">
      <c r="A747" t="s">
        <v>8219</v>
      </c>
      <c r="B747">
        <v>83</v>
      </c>
      <c r="D747" t="s">
        <v>8221</v>
      </c>
      <c r="E747">
        <v>76</v>
      </c>
      <c r="G747" s="6">
        <f t="shared" si="22"/>
        <v>-111.43</v>
      </c>
      <c r="H747" s="15">
        <f t="shared" si="23"/>
        <v>12416.644900000001</v>
      </c>
    </row>
    <row r="748" spans="1:8" x14ac:dyDescent="0.35">
      <c r="A748" t="s">
        <v>8219</v>
      </c>
      <c r="B748">
        <v>46</v>
      </c>
      <c r="D748" t="s">
        <v>8221</v>
      </c>
      <c r="E748">
        <v>185</v>
      </c>
      <c r="G748" s="6">
        <f t="shared" si="22"/>
        <v>-148.43</v>
      </c>
      <c r="H748" s="15">
        <f t="shared" si="23"/>
        <v>22031.464900000003</v>
      </c>
    </row>
    <row r="749" spans="1:8" x14ac:dyDescent="0.35">
      <c r="A749" t="s">
        <v>8219</v>
      </c>
      <c r="B749">
        <v>90</v>
      </c>
      <c r="D749" t="s">
        <v>8221</v>
      </c>
      <c r="E749">
        <v>33</v>
      </c>
      <c r="G749" s="6">
        <f t="shared" si="22"/>
        <v>-104.43</v>
      </c>
      <c r="H749" s="15">
        <f t="shared" si="23"/>
        <v>10905.624900000001</v>
      </c>
    </row>
    <row r="750" spans="1:8" x14ac:dyDescent="0.35">
      <c r="A750" t="s">
        <v>8219</v>
      </c>
      <c r="B750">
        <v>81</v>
      </c>
      <c r="D750" t="s">
        <v>8221</v>
      </c>
      <c r="E750">
        <v>108</v>
      </c>
      <c r="G750" s="6">
        <f t="shared" si="22"/>
        <v>-113.43</v>
      </c>
      <c r="H750" s="15">
        <f t="shared" si="23"/>
        <v>12866.364900000002</v>
      </c>
    </row>
    <row r="751" spans="1:8" x14ac:dyDescent="0.35">
      <c r="A751" t="s">
        <v>8219</v>
      </c>
      <c r="B751">
        <v>32</v>
      </c>
      <c r="D751" t="s">
        <v>8221</v>
      </c>
      <c r="E751">
        <v>29</v>
      </c>
      <c r="G751" s="6">
        <f t="shared" si="22"/>
        <v>-162.43</v>
      </c>
      <c r="H751" s="15">
        <f t="shared" si="23"/>
        <v>26383.504900000004</v>
      </c>
    </row>
    <row r="752" spans="1:8" x14ac:dyDescent="0.35">
      <c r="A752" t="s">
        <v>8219</v>
      </c>
      <c r="B752">
        <v>20</v>
      </c>
      <c r="D752" t="s">
        <v>8221</v>
      </c>
      <c r="E752">
        <v>24</v>
      </c>
      <c r="G752" s="6">
        <f t="shared" si="22"/>
        <v>-174.43</v>
      </c>
      <c r="H752" s="15">
        <f t="shared" si="23"/>
        <v>30425.824900000003</v>
      </c>
    </row>
    <row r="753" spans="1:8" x14ac:dyDescent="0.35">
      <c r="A753" t="s">
        <v>8219</v>
      </c>
      <c r="B753">
        <v>70</v>
      </c>
      <c r="D753" t="s">
        <v>8221</v>
      </c>
      <c r="E753">
        <v>4</v>
      </c>
      <c r="G753" s="6">
        <f t="shared" si="22"/>
        <v>-124.43</v>
      </c>
      <c r="H753" s="15">
        <f t="shared" si="23"/>
        <v>15482.824900000001</v>
      </c>
    </row>
    <row r="754" spans="1:8" x14ac:dyDescent="0.35">
      <c r="A754" t="s">
        <v>8219</v>
      </c>
      <c r="B754">
        <v>168</v>
      </c>
      <c r="D754" t="s">
        <v>8221</v>
      </c>
      <c r="E754">
        <v>4</v>
      </c>
      <c r="G754" s="6">
        <f t="shared" si="22"/>
        <v>-26.430000000000007</v>
      </c>
      <c r="H754" s="15">
        <f t="shared" si="23"/>
        <v>698.54490000000033</v>
      </c>
    </row>
    <row r="755" spans="1:8" x14ac:dyDescent="0.35">
      <c r="A755" t="s">
        <v>8219</v>
      </c>
      <c r="B755">
        <v>34</v>
      </c>
      <c r="D755" t="s">
        <v>8221</v>
      </c>
      <c r="E755">
        <v>15</v>
      </c>
      <c r="G755" s="6">
        <f t="shared" si="22"/>
        <v>-160.43</v>
      </c>
      <c r="H755" s="15">
        <f t="shared" si="23"/>
        <v>25737.784900000002</v>
      </c>
    </row>
    <row r="756" spans="1:8" x14ac:dyDescent="0.35">
      <c r="A756" t="s">
        <v>8219</v>
      </c>
      <c r="B756">
        <v>48</v>
      </c>
      <c r="D756" t="s">
        <v>8221</v>
      </c>
      <c r="E756">
        <v>4</v>
      </c>
      <c r="G756" s="6">
        <f t="shared" si="22"/>
        <v>-146.43</v>
      </c>
      <c r="H756" s="15">
        <f t="shared" si="23"/>
        <v>21441.744900000002</v>
      </c>
    </row>
    <row r="757" spans="1:8" x14ac:dyDescent="0.35">
      <c r="A757" t="s">
        <v>8219</v>
      </c>
      <c r="B757">
        <v>48</v>
      </c>
      <c r="D757" t="s">
        <v>8221</v>
      </c>
      <c r="E757">
        <v>139</v>
      </c>
      <c r="G757" s="6">
        <f t="shared" si="22"/>
        <v>-146.43</v>
      </c>
      <c r="H757" s="15">
        <f t="shared" si="23"/>
        <v>21441.744900000002</v>
      </c>
    </row>
    <row r="758" spans="1:8" x14ac:dyDescent="0.35">
      <c r="A758" t="s">
        <v>8219</v>
      </c>
      <c r="B758">
        <v>221</v>
      </c>
      <c r="D758" t="s">
        <v>8221</v>
      </c>
      <c r="E758">
        <v>2</v>
      </c>
      <c r="G758" s="6">
        <f t="shared" si="22"/>
        <v>26.569999999999993</v>
      </c>
      <c r="H758" s="15">
        <f t="shared" si="23"/>
        <v>705.9648999999996</v>
      </c>
    </row>
    <row r="759" spans="1:8" x14ac:dyDescent="0.35">
      <c r="A759" t="s">
        <v>8219</v>
      </c>
      <c r="B759">
        <v>107</v>
      </c>
      <c r="D759" t="s">
        <v>8221</v>
      </c>
      <c r="E759">
        <v>18</v>
      </c>
      <c r="G759" s="6">
        <f t="shared" si="22"/>
        <v>-87.43</v>
      </c>
      <c r="H759" s="15">
        <f t="shared" si="23"/>
        <v>7644.0049000000008</v>
      </c>
    </row>
    <row r="760" spans="1:8" x14ac:dyDescent="0.35">
      <c r="A760" t="s">
        <v>8219</v>
      </c>
      <c r="B760">
        <v>45</v>
      </c>
      <c r="D760" t="s">
        <v>8221</v>
      </c>
      <c r="E760">
        <v>81</v>
      </c>
      <c r="G760" s="6">
        <f t="shared" si="22"/>
        <v>-149.43</v>
      </c>
      <c r="H760" s="15">
        <f t="shared" si="23"/>
        <v>22329.324900000003</v>
      </c>
    </row>
    <row r="761" spans="1:8" x14ac:dyDescent="0.35">
      <c r="A761" t="s">
        <v>8219</v>
      </c>
      <c r="B761">
        <v>36</v>
      </c>
      <c r="D761" t="s">
        <v>8221</v>
      </c>
      <c r="E761">
        <v>86</v>
      </c>
      <c r="G761" s="6">
        <f t="shared" si="22"/>
        <v>-158.43</v>
      </c>
      <c r="H761" s="15">
        <f t="shared" si="23"/>
        <v>25100.064900000001</v>
      </c>
    </row>
    <row r="762" spans="1:8" x14ac:dyDescent="0.35">
      <c r="A762" t="s">
        <v>8219</v>
      </c>
      <c r="B762">
        <v>101</v>
      </c>
      <c r="D762" t="s">
        <v>8221</v>
      </c>
      <c r="E762">
        <v>140</v>
      </c>
      <c r="G762" s="6">
        <f t="shared" si="22"/>
        <v>-93.43</v>
      </c>
      <c r="H762" s="15">
        <f t="shared" si="23"/>
        <v>8729.1649000000016</v>
      </c>
    </row>
    <row r="763" spans="1:8" x14ac:dyDescent="0.35">
      <c r="A763" t="s">
        <v>8219</v>
      </c>
      <c r="B763">
        <v>62</v>
      </c>
      <c r="D763" t="s">
        <v>8221</v>
      </c>
      <c r="E763">
        <v>37</v>
      </c>
      <c r="G763" s="6">
        <f t="shared" si="22"/>
        <v>-132.43</v>
      </c>
      <c r="H763" s="15">
        <f t="shared" si="23"/>
        <v>17537.704900000001</v>
      </c>
    </row>
    <row r="764" spans="1:8" x14ac:dyDescent="0.35">
      <c r="A764" t="s">
        <v>8219</v>
      </c>
      <c r="B764">
        <v>32</v>
      </c>
      <c r="D764" t="s">
        <v>8221</v>
      </c>
      <c r="E764">
        <v>6</v>
      </c>
      <c r="G764" s="6">
        <f t="shared" si="22"/>
        <v>-162.43</v>
      </c>
      <c r="H764" s="15">
        <f t="shared" si="23"/>
        <v>26383.504900000004</v>
      </c>
    </row>
    <row r="765" spans="1:8" x14ac:dyDescent="0.35">
      <c r="A765" t="s">
        <v>8219</v>
      </c>
      <c r="B765">
        <v>89</v>
      </c>
      <c r="D765" t="s">
        <v>8221</v>
      </c>
      <c r="E765">
        <v>113</v>
      </c>
      <c r="G765" s="6">
        <f t="shared" si="22"/>
        <v>-105.43</v>
      </c>
      <c r="H765" s="15">
        <f t="shared" si="23"/>
        <v>11115.484900000001</v>
      </c>
    </row>
    <row r="766" spans="1:8" x14ac:dyDescent="0.35">
      <c r="A766" t="s">
        <v>8219</v>
      </c>
      <c r="B766">
        <v>93</v>
      </c>
      <c r="D766" t="s">
        <v>8221</v>
      </c>
      <c r="E766">
        <v>37</v>
      </c>
      <c r="G766" s="6">
        <f t="shared" si="22"/>
        <v>-101.43</v>
      </c>
      <c r="H766" s="15">
        <f t="shared" si="23"/>
        <v>10288.044900000001</v>
      </c>
    </row>
    <row r="767" spans="1:8" x14ac:dyDescent="0.35">
      <c r="A767" t="s">
        <v>8219</v>
      </c>
      <c r="B767">
        <v>98</v>
      </c>
      <c r="D767" t="s">
        <v>8221</v>
      </c>
      <c r="E767">
        <v>18</v>
      </c>
      <c r="G767" s="6">
        <f t="shared" si="22"/>
        <v>-96.43</v>
      </c>
      <c r="H767" s="15">
        <f t="shared" si="23"/>
        <v>9298.7449000000015</v>
      </c>
    </row>
    <row r="768" spans="1:8" x14ac:dyDescent="0.35">
      <c r="A768" t="s">
        <v>8219</v>
      </c>
      <c r="B768">
        <v>82</v>
      </c>
      <c r="D768" t="s">
        <v>8221</v>
      </c>
      <c r="E768">
        <v>75</v>
      </c>
      <c r="G768" s="6">
        <f t="shared" si="22"/>
        <v>-112.43</v>
      </c>
      <c r="H768" s="15">
        <f t="shared" si="23"/>
        <v>12640.504900000002</v>
      </c>
    </row>
    <row r="769" spans="1:8" x14ac:dyDescent="0.35">
      <c r="A769" t="s">
        <v>8219</v>
      </c>
      <c r="B769">
        <v>116</v>
      </c>
      <c r="D769" t="s">
        <v>8221</v>
      </c>
      <c r="E769">
        <v>52</v>
      </c>
      <c r="G769" s="6">
        <f t="shared" si="22"/>
        <v>-78.430000000000007</v>
      </c>
      <c r="H769" s="15">
        <f t="shared" si="23"/>
        <v>6151.264900000001</v>
      </c>
    </row>
    <row r="770" spans="1:8" x14ac:dyDescent="0.35">
      <c r="A770" t="s">
        <v>8219</v>
      </c>
      <c r="B770">
        <v>52</v>
      </c>
      <c r="D770" t="s">
        <v>8221</v>
      </c>
      <c r="E770">
        <v>122</v>
      </c>
      <c r="G770" s="6">
        <f t="shared" si="22"/>
        <v>-142.43</v>
      </c>
      <c r="H770" s="15">
        <f t="shared" si="23"/>
        <v>20286.304900000003</v>
      </c>
    </row>
    <row r="771" spans="1:8" x14ac:dyDescent="0.35">
      <c r="A771" t="s">
        <v>8219</v>
      </c>
      <c r="B771">
        <v>23</v>
      </c>
      <c r="D771" t="s">
        <v>8221</v>
      </c>
      <c r="E771">
        <v>8</v>
      </c>
      <c r="G771" s="6">
        <f t="shared" ref="G771:G834" si="24">B771-194.43</f>
        <v>-171.43</v>
      </c>
      <c r="H771" s="15">
        <f t="shared" ref="H771:H834" si="25">G771^2</f>
        <v>29388.244900000002</v>
      </c>
    </row>
    <row r="772" spans="1:8" x14ac:dyDescent="0.35">
      <c r="A772" t="s">
        <v>8219</v>
      </c>
      <c r="B772">
        <v>77</v>
      </c>
      <c r="D772" t="s">
        <v>8221</v>
      </c>
      <c r="E772">
        <v>8</v>
      </c>
      <c r="G772" s="6">
        <f t="shared" si="24"/>
        <v>-117.43</v>
      </c>
      <c r="H772" s="15">
        <f t="shared" si="25"/>
        <v>13789.804900000001</v>
      </c>
    </row>
    <row r="773" spans="1:8" x14ac:dyDescent="0.35">
      <c r="A773" t="s">
        <v>8219</v>
      </c>
      <c r="B773">
        <v>49</v>
      </c>
      <c r="D773" t="s">
        <v>8221</v>
      </c>
      <c r="E773">
        <v>96</v>
      </c>
      <c r="G773" s="6">
        <f t="shared" si="24"/>
        <v>-145.43</v>
      </c>
      <c r="H773" s="15">
        <f t="shared" si="25"/>
        <v>21149.884900000001</v>
      </c>
    </row>
    <row r="774" spans="1:8" x14ac:dyDescent="0.35">
      <c r="A774" t="s">
        <v>8219</v>
      </c>
      <c r="B774">
        <v>59</v>
      </c>
      <c r="D774" t="s">
        <v>8221</v>
      </c>
      <c r="E774">
        <v>9</v>
      </c>
      <c r="G774" s="6">
        <f t="shared" si="24"/>
        <v>-135.43</v>
      </c>
      <c r="H774" s="15">
        <f t="shared" si="25"/>
        <v>18341.284900000002</v>
      </c>
    </row>
    <row r="775" spans="1:8" x14ac:dyDescent="0.35">
      <c r="A775" t="s">
        <v>8219</v>
      </c>
      <c r="B775">
        <v>113</v>
      </c>
      <c r="D775" t="s">
        <v>8221</v>
      </c>
      <c r="E775">
        <v>2</v>
      </c>
      <c r="G775" s="6">
        <f t="shared" si="24"/>
        <v>-81.430000000000007</v>
      </c>
      <c r="H775" s="15">
        <f t="shared" si="25"/>
        <v>6630.844900000001</v>
      </c>
    </row>
    <row r="776" spans="1:8" x14ac:dyDescent="0.35">
      <c r="A776" t="s">
        <v>8219</v>
      </c>
      <c r="B776">
        <v>34</v>
      </c>
      <c r="D776" t="s">
        <v>8221</v>
      </c>
      <c r="E776">
        <v>26</v>
      </c>
      <c r="G776" s="6">
        <f t="shared" si="24"/>
        <v>-160.43</v>
      </c>
      <c r="H776" s="15">
        <f t="shared" si="25"/>
        <v>25737.784900000002</v>
      </c>
    </row>
    <row r="777" spans="1:8" x14ac:dyDescent="0.35">
      <c r="A777" t="s">
        <v>8219</v>
      </c>
      <c r="B777">
        <v>42</v>
      </c>
      <c r="D777" t="s">
        <v>8221</v>
      </c>
      <c r="E777">
        <v>23</v>
      </c>
      <c r="G777" s="6">
        <f t="shared" si="24"/>
        <v>-152.43</v>
      </c>
      <c r="H777" s="15">
        <f t="shared" si="25"/>
        <v>23234.904900000001</v>
      </c>
    </row>
    <row r="778" spans="1:8" x14ac:dyDescent="0.35">
      <c r="A778" t="s">
        <v>8219</v>
      </c>
      <c r="B778">
        <v>42</v>
      </c>
      <c r="D778" t="s">
        <v>8221</v>
      </c>
      <c r="E778">
        <v>0</v>
      </c>
      <c r="G778" s="6">
        <f t="shared" si="24"/>
        <v>-152.43</v>
      </c>
      <c r="H778" s="15">
        <f t="shared" si="25"/>
        <v>23234.904900000001</v>
      </c>
    </row>
    <row r="779" spans="1:8" x14ac:dyDescent="0.35">
      <c r="A779" t="s">
        <v>8219</v>
      </c>
      <c r="B779">
        <v>49</v>
      </c>
      <c r="D779" t="s">
        <v>8221</v>
      </c>
      <c r="E779">
        <v>140</v>
      </c>
      <c r="G779" s="6">
        <f t="shared" si="24"/>
        <v>-145.43</v>
      </c>
      <c r="H779" s="15">
        <f t="shared" si="25"/>
        <v>21149.884900000001</v>
      </c>
    </row>
    <row r="780" spans="1:8" x14ac:dyDescent="0.35">
      <c r="A780" t="s">
        <v>8219</v>
      </c>
      <c r="B780">
        <v>56</v>
      </c>
      <c r="D780" t="s">
        <v>8221</v>
      </c>
      <c r="E780">
        <v>0</v>
      </c>
      <c r="G780" s="6">
        <f t="shared" si="24"/>
        <v>-138.43</v>
      </c>
      <c r="H780" s="15">
        <f t="shared" si="25"/>
        <v>19162.8649</v>
      </c>
    </row>
    <row r="781" spans="1:8" x14ac:dyDescent="0.35">
      <c r="A781" t="s">
        <v>8219</v>
      </c>
      <c r="B781">
        <v>25</v>
      </c>
      <c r="D781" t="s">
        <v>8221</v>
      </c>
      <c r="E781">
        <v>6</v>
      </c>
      <c r="G781" s="6">
        <f t="shared" si="24"/>
        <v>-169.43</v>
      </c>
      <c r="H781" s="15">
        <f t="shared" si="25"/>
        <v>28706.524900000004</v>
      </c>
    </row>
    <row r="782" spans="1:8" x14ac:dyDescent="0.35">
      <c r="A782" t="s">
        <v>8219</v>
      </c>
      <c r="B782">
        <v>52</v>
      </c>
      <c r="D782" t="s">
        <v>8221</v>
      </c>
      <c r="E782">
        <v>100</v>
      </c>
      <c r="G782" s="6">
        <f t="shared" si="24"/>
        <v>-142.43</v>
      </c>
      <c r="H782" s="15">
        <f t="shared" si="25"/>
        <v>20286.304900000003</v>
      </c>
    </row>
    <row r="783" spans="1:8" x14ac:dyDescent="0.35">
      <c r="A783" t="s">
        <v>8219</v>
      </c>
      <c r="B783">
        <v>34</v>
      </c>
      <c r="D783" t="s">
        <v>8221</v>
      </c>
      <c r="E783">
        <v>0</v>
      </c>
      <c r="G783" s="6">
        <f t="shared" si="24"/>
        <v>-160.43</v>
      </c>
      <c r="H783" s="15">
        <f t="shared" si="25"/>
        <v>25737.784900000002</v>
      </c>
    </row>
    <row r="784" spans="1:8" x14ac:dyDescent="0.35">
      <c r="A784" t="s">
        <v>8219</v>
      </c>
      <c r="B784">
        <v>67</v>
      </c>
      <c r="D784" t="s">
        <v>8221</v>
      </c>
      <c r="E784">
        <v>4</v>
      </c>
      <c r="G784" s="6">
        <f t="shared" si="24"/>
        <v>-127.43</v>
      </c>
      <c r="H784" s="15">
        <f t="shared" si="25"/>
        <v>16238.404900000001</v>
      </c>
    </row>
    <row r="785" spans="1:8" x14ac:dyDescent="0.35">
      <c r="A785" t="s">
        <v>8219</v>
      </c>
      <c r="B785">
        <v>70</v>
      </c>
      <c r="D785" t="s">
        <v>8221</v>
      </c>
      <c r="E785">
        <v>8</v>
      </c>
      <c r="G785" s="6">
        <f t="shared" si="24"/>
        <v>-124.43</v>
      </c>
      <c r="H785" s="15">
        <f t="shared" si="25"/>
        <v>15482.824900000001</v>
      </c>
    </row>
    <row r="786" spans="1:8" x14ac:dyDescent="0.35">
      <c r="A786" t="s">
        <v>8219</v>
      </c>
      <c r="B786">
        <v>89</v>
      </c>
      <c r="D786" t="s">
        <v>8221</v>
      </c>
      <c r="E786">
        <v>0</v>
      </c>
      <c r="G786" s="6">
        <f t="shared" si="24"/>
        <v>-105.43</v>
      </c>
      <c r="H786" s="15">
        <f t="shared" si="25"/>
        <v>11115.484900000001</v>
      </c>
    </row>
    <row r="787" spans="1:8" x14ac:dyDescent="0.35">
      <c r="A787" t="s">
        <v>8219</v>
      </c>
      <c r="B787">
        <v>107</v>
      </c>
      <c r="D787" t="s">
        <v>8221</v>
      </c>
      <c r="E787">
        <v>16</v>
      </c>
      <c r="G787" s="6">
        <f t="shared" si="24"/>
        <v>-87.43</v>
      </c>
      <c r="H787" s="15">
        <f t="shared" si="25"/>
        <v>7644.0049000000008</v>
      </c>
    </row>
    <row r="788" spans="1:8" x14ac:dyDescent="0.35">
      <c r="A788" t="s">
        <v>8219</v>
      </c>
      <c r="B788">
        <v>159</v>
      </c>
      <c r="D788" t="s">
        <v>8221</v>
      </c>
      <c r="E788">
        <v>2</v>
      </c>
      <c r="G788" s="6">
        <f t="shared" si="24"/>
        <v>-35.430000000000007</v>
      </c>
      <c r="H788" s="15">
        <f t="shared" si="25"/>
        <v>1255.2849000000006</v>
      </c>
    </row>
    <row r="789" spans="1:8" x14ac:dyDescent="0.35">
      <c r="A789" t="s">
        <v>8219</v>
      </c>
      <c r="B789">
        <v>181</v>
      </c>
      <c r="D789" t="s">
        <v>8221</v>
      </c>
      <c r="E789">
        <v>48</v>
      </c>
      <c r="G789" s="6">
        <f t="shared" si="24"/>
        <v>-13.430000000000007</v>
      </c>
      <c r="H789" s="15">
        <f t="shared" si="25"/>
        <v>180.36490000000018</v>
      </c>
    </row>
    <row r="790" spans="1:8" x14ac:dyDescent="0.35">
      <c r="A790" t="s">
        <v>8219</v>
      </c>
      <c r="B790">
        <v>131</v>
      </c>
      <c r="D790" t="s">
        <v>8221</v>
      </c>
      <c r="E790">
        <v>2</v>
      </c>
      <c r="G790" s="6">
        <f t="shared" si="24"/>
        <v>-63.430000000000007</v>
      </c>
      <c r="H790" s="15">
        <f t="shared" si="25"/>
        <v>4023.3649000000009</v>
      </c>
    </row>
    <row r="791" spans="1:8" x14ac:dyDescent="0.35">
      <c r="A791" t="s">
        <v>8219</v>
      </c>
      <c r="B791">
        <v>125</v>
      </c>
      <c r="D791" t="s">
        <v>8221</v>
      </c>
      <c r="E791">
        <v>2</v>
      </c>
      <c r="G791" s="6">
        <f t="shared" si="24"/>
        <v>-69.430000000000007</v>
      </c>
      <c r="H791" s="15">
        <f t="shared" si="25"/>
        <v>4820.5249000000013</v>
      </c>
    </row>
    <row r="792" spans="1:8" x14ac:dyDescent="0.35">
      <c r="A792" t="s">
        <v>8219</v>
      </c>
      <c r="B792">
        <v>61</v>
      </c>
      <c r="D792" t="s">
        <v>8221</v>
      </c>
      <c r="E792">
        <v>1</v>
      </c>
      <c r="G792" s="6">
        <f t="shared" si="24"/>
        <v>-133.43</v>
      </c>
      <c r="H792" s="15">
        <f t="shared" si="25"/>
        <v>17803.564900000001</v>
      </c>
    </row>
    <row r="793" spans="1:8" x14ac:dyDescent="0.35">
      <c r="A793" t="s">
        <v>8219</v>
      </c>
      <c r="B793">
        <v>90</v>
      </c>
      <c r="D793" t="s">
        <v>8221</v>
      </c>
      <c r="E793">
        <v>17</v>
      </c>
      <c r="G793" s="6">
        <f t="shared" si="24"/>
        <v>-104.43</v>
      </c>
      <c r="H793" s="15">
        <f t="shared" si="25"/>
        <v>10905.624900000001</v>
      </c>
    </row>
    <row r="794" spans="1:8" x14ac:dyDescent="0.35">
      <c r="A794" t="s">
        <v>8219</v>
      </c>
      <c r="B794">
        <v>35</v>
      </c>
      <c r="D794" t="s">
        <v>8221</v>
      </c>
      <c r="E794">
        <v>0</v>
      </c>
      <c r="G794" s="6">
        <f t="shared" si="24"/>
        <v>-159.43</v>
      </c>
      <c r="H794" s="15">
        <f t="shared" si="25"/>
        <v>25417.924900000002</v>
      </c>
    </row>
    <row r="795" spans="1:8" x14ac:dyDescent="0.35">
      <c r="A795" t="s">
        <v>8219</v>
      </c>
      <c r="B795">
        <v>90</v>
      </c>
      <c r="D795" t="s">
        <v>8221</v>
      </c>
      <c r="E795">
        <v>11</v>
      </c>
      <c r="G795" s="6">
        <f t="shared" si="24"/>
        <v>-104.43</v>
      </c>
      <c r="H795" s="15">
        <f t="shared" si="25"/>
        <v>10905.624900000001</v>
      </c>
    </row>
    <row r="796" spans="1:8" x14ac:dyDescent="0.35">
      <c r="A796" t="s">
        <v>8219</v>
      </c>
      <c r="B796">
        <v>4</v>
      </c>
      <c r="D796" t="s">
        <v>8221</v>
      </c>
      <c r="E796">
        <v>95</v>
      </c>
      <c r="G796" s="6">
        <f t="shared" si="24"/>
        <v>-190.43</v>
      </c>
      <c r="H796" s="15">
        <f t="shared" si="25"/>
        <v>36263.584900000002</v>
      </c>
    </row>
    <row r="797" spans="1:8" x14ac:dyDescent="0.35">
      <c r="A797" t="s">
        <v>8219</v>
      </c>
      <c r="B797">
        <v>120</v>
      </c>
      <c r="D797" t="s">
        <v>8221</v>
      </c>
      <c r="E797">
        <v>13</v>
      </c>
      <c r="G797" s="6">
        <f t="shared" si="24"/>
        <v>-74.430000000000007</v>
      </c>
      <c r="H797" s="15">
        <f t="shared" si="25"/>
        <v>5539.8249000000014</v>
      </c>
    </row>
    <row r="798" spans="1:8" x14ac:dyDescent="0.35">
      <c r="A798" t="s">
        <v>8219</v>
      </c>
      <c r="B798">
        <v>14</v>
      </c>
      <c r="D798" t="s">
        <v>8221</v>
      </c>
      <c r="E798">
        <v>2</v>
      </c>
      <c r="G798" s="6">
        <f t="shared" si="24"/>
        <v>-180.43</v>
      </c>
      <c r="H798" s="15">
        <f t="shared" si="25"/>
        <v>32554.984900000003</v>
      </c>
    </row>
    <row r="799" spans="1:8" x14ac:dyDescent="0.35">
      <c r="A799" t="s">
        <v>8219</v>
      </c>
      <c r="B799">
        <v>27</v>
      </c>
      <c r="D799" t="s">
        <v>8221</v>
      </c>
      <c r="E799">
        <v>2</v>
      </c>
      <c r="G799" s="6">
        <f t="shared" si="24"/>
        <v>-167.43</v>
      </c>
      <c r="H799" s="15">
        <f t="shared" si="25"/>
        <v>28032.804900000003</v>
      </c>
    </row>
    <row r="800" spans="1:8" x14ac:dyDescent="0.35">
      <c r="A800" t="s">
        <v>8219</v>
      </c>
      <c r="B800">
        <v>49</v>
      </c>
      <c r="D800" t="s">
        <v>8221</v>
      </c>
      <c r="E800">
        <v>3</v>
      </c>
      <c r="G800" s="6">
        <f t="shared" si="24"/>
        <v>-145.43</v>
      </c>
      <c r="H800" s="15">
        <f t="shared" si="25"/>
        <v>21149.884900000001</v>
      </c>
    </row>
    <row r="801" spans="1:8" x14ac:dyDescent="0.35">
      <c r="A801" t="s">
        <v>8219</v>
      </c>
      <c r="B801">
        <v>102</v>
      </c>
      <c r="D801" t="s">
        <v>8221</v>
      </c>
      <c r="E801">
        <v>0</v>
      </c>
      <c r="G801" s="6">
        <f t="shared" si="24"/>
        <v>-92.43</v>
      </c>
      <c r="H801" s="15">
        <f t="shared" si="25"/>
        <v>8543.304900000001</v>
      </c>
    </row>
    <row r="802" spans="1:8" x14ac:dyDescent="0.35">
      <c r="A802" t="s">
        <v>8219</v>
      </c>
      <c r="B802">
        <v>3</v>
      </c>
      <c r="D802" t="s">
        <v>8221</v>
      </c>
      <c r="E802">
        <v>0</v>
      </c>
      <c r="G802" s="6">
        <f t="shared" si="24"/>
        <v>-191.43</v>
      </c>
      <c r="H802" s="15">
        <f t="shared" si="25"/>
        <v>36645.444900000002</v>
      </c>
    </row>
    <row r="803" spans="1:8" x14ac:dyDescent="0.35">
      <c r="A803" t="s">
        <v>8219</v>
      </c>
      <c r="B803">
        <v>25</v>
      </c>
      <c r="D803" t="s">
        <v>8221</v>
      </c>
      <c r="E803">
        <v>0</v>
      </c>
      <c r="G803" s="6">
        <f t="shared" si="24"/>
        <v>-169.43</v>
      </c>
      <c r="H803" s="15">
        <f t="shared" si="25"/>
        <v>28706.524900000004</v>
      </c>
    </row>
    <row r="804" spans="1:8" x14ac:dyDescent="0.35">
      <c r="A804" t="s">
        <v>8219</v>
      </c>
      <c r="B804">
        <v>118</v>
      </c>
      <c r="D804" t="s">
        <v>8221</v>
      </c>
      <c r="E804">
        <v>2</v>
      </c>
      <c r="G804" s="6">
        <f t="shared" si="24"/>
        <v>-76.430000000000007</v>
      </c>
      <c r="H804" s="15">
        <f t="shared" si="25"/>
        <v>5841.5449000000008</v>
      </c>
    </row>
    <row r="805" spans="1:8" x14ac:dyDescent="0.35">
      <c r="A805" t="s">
        <v>8219</v>
      </c>
      <c r="B805">
        <v>57</v>
      </c>
      <c r="D805" t="s">
        <v>8221</v>
      </c>
      <c r="E805">
        <v>24</v>
      </c>
      <c r="G805" s="6">
        <f t="shared" si="24"/>
        <v>-137.43</v>
      </c>
      <c r="H805" s="15">
        <f t="shared" si="25"/>
        <v>18887.004900000004</v>
      </c>
    </row>
    <row r="806" spans="1:8" x14ac:dyDescent="0.35">
      <c r="A806" t="s">
        <v>8219</v>
      </c>
      <c r="B806">
        <v>11</v>
      </c>
      <c r="D806" t="s">
        <v>8221</v>
      </c>
      <c r="E806">
        <v>25</v>
      </c>
      <c r="G806" s="6">
        <f t="shared" si="24"/>
        <v>-183.43</v>
      </c>
      <c r="H806" s="15">
        <f t="shared" si="25"/>
        <v>33646.564900000005</v>
      </c>
    </row>
    <row r="807" spans="1:8" x14ac:dyDescent="0.35">
      <c r="A807" t="s">
        <v>8219</v>
      </c>
      <c r="B807">
        <v>33</v>
      </c>
      <c r="D807" t="s">
        <v>8221</v>
      </c>
      <c r="E807">
        <v>3</v>
      </c>
      <c r="G807" s="6">
        <f t="shared" si="24"/>
        <v>-161.43</v>
      </c>
      <c r="H807" s="15">
        <f t="shared" si="25"/>
        <v>26059.644900000003</v>
      </c>
    </row>
    <row r="808" spans="1:8" x14ac:dyDescent="0.35">
      <c r="A808" t="s">
        <v>8219</v>
      </c>
      <c r="B808">
        <v>40</v>
      </c>
      <c r="D808" t="s">
        <v>8221</v>
      </c>
      <c r="E808">
        <v>41</v>
      </c>
      <c r="G808" s="6">
        <f t="shared" si="24"/>
        <v>-154.43</v>
      </c>
      <c r="H808" s="15">
        <f t="shared" si="25"/>
        <v>23848.624900000003</v>
      </c>
    </row>
    <row r="809" spans="1:8" x14ac:dyDescent="0.35">
      <c r="A809" t="s">
        <v>8219</v>
      </c>
      <c r="B809">
        <v>50</v>
      </c>
      <c r="D809" t="s">
        <v>8221</v>
      </c>
      <c r="E809">
        <v>2</v>
      </c>
      <c r="G809" s="6">
        <f t="shared" si="24"/>
        <v>-144.43</v>
      </c>
      <c r="H809" s="15">
        <f t="shared" si="25"/>
        <v>20860.0249</v>
      </c>
    </row>
    <row r="810" spans="1:8" x14ac:dyDescent="0.35">
      <c r="A810" t="s">
        <v>8219</v>
      </c>
      <c r="B810">
        <v>38</v>
      </c>
      <c r="D810" t="s">
        <v>8221</v>
      </c>
      <c r="E810">
        <v>4</v>
      </c>
      <c r="G810" s="6">
        <f t="shared" si="24"/>
        <v>-156.43</v>
      </c>
      <c r="H810" s="15">
        <f t="shared" si="25"/>
        <v>24470.344900000004</v>
      </c>
    </row>
    <row r="811" spans="1:8" x14ac:dyDescent="0.35">
      <c r="A811" t="s">
        <v>8219</v>
      </c>
      <c r="B811">
        <v>96</v>
      </c>
      <c r="D811" t="s">
        <v>8221</v>
      </c>
      <c r="E811">
        <v>99</v>
      </c>
      <c r="G811" s="6">
        <f t="shared" si="24"/>
        <v>-98.43</v>
      </c>
      <c r="H811" s="15">
        <f t="shared" si="25"/>
        <v>9688.4649000000009</v>
      </c>
    </row>
    <row r="812" spans="1:8" x14ac:dyDescent="0.35">
      <c r="A812" t="s">
        <v>8219</v>
      </c>
      <c r="B812">
        <v>48</v>
      </c>
      <c r="D812" t="s">
        <v>8221</v>
      </c>
      <c r="E812">
        <v>4</v>
      </c>
      <c r="G812" s="6">
        <f t="shared" si="24"/>
        <v>-146.43</v>
      </c>
      <c r="H812" s="15">
        <f t="shared" si="25"/>
        <v>21441.744900000002</v>
      </c>
    </row>
    <row r="813" spans="1:8" x14ac:dyDescent="0.35">
      <c r="A813" t="s">
        <v>8219</v>
      </c>
      <c r="B813">
        <v>33</v>
      </c>
      <c r="D813" t="s">
        <v>8221</v>
      </c>
      <c r="E813">
        <v>4</v>
      </c>
      <c r="G813" s="6">
        <f t="shared" si="24"/>
        <v>-161.43</v>
      </c>
      <c r="H813" s="15">
        <f t="shared" si="25"/>
        <v>26059.644900000003</v>
      </c>
    </row>
    <row r="814" spans="1:8" x14ac:dyDescent="0.35">
      <c r="A814" t="s">
        <v>8219</v>
      </c>
      <c r="B814">
        <v>226</v>
      </c>
      <c r="D814" t="s">
        <v>8221</v>
      </c>
      <c r="E814">
        <v>38</v>
      </c>
      <c r="G814" s="6">
        <f t="shared" si="24"/>
        <v>31.569999999999993</v>
      </c>
      <c r="H814" s="15">
        <f t="shared" si="25"/>
        <v>996.66489999999953</v>
      </c>
    </row>
    <row r="815" spans="1:8" x14ac:dyDescent="0.35">
      <c r="A815" t="s">
        <v>8219</v>
      </c>
      <c r="B815">
        <v>14</v>
      </c>
      <c r="D815" t="s">
        <v>8221</v>
      </c>
      <c r="E815">
        <v>285</v>
      </c>
      <c r="G815" s="6">
        <f t="shared" si="24"/>
        <v>-180.43</v>
      </c>
      <c r="H815" s="15">
        <f t="shared" si="25"/>
        <v>32554.984900000003</v>
      </c>
    </row>
    <row r="816" spans="1:8" x14ac:dyDescent="0.35">
      <c r="A816" t="s">
        <v>8219</v>
      </c>
      <c r="B816">
        <v>20</v>
      </c>
      <c r="D816" t="s">
        <v>8221</v>
      </c>
      <c r="E816">
        <v>1</v>
      </c>
      <c r="G816" s="6">
        <f t="shared" si="24"/>
        <v>-174.43</v>
      </c>
      <c r="H816" s="15">
        <f t="shared" si="25"/>
        <v>30425.824900000003</v>
      </c>
    </row>
    <row r="817" spans="1:8" x14ac:dyDescent="0.35">
      <c r="A817" t="s">
        <v>8219</v>
      </c>
      <c r="B817">
        <v>25</v>
      </c>
      <c r="D817" t="s">
        <v>8221</v>
      </c>
      <c r="E817">
        <v>42</v>
      </c>
      <c r="G817" s="6">
        <f t="shared" si="24"/>
        <v>-169.43</v>
      </c>
      <c r="H817" s="15">
        <f t="shared" si="25"/>
        <v>28706.524900000004</v>
      </c>
    </row>
    <row r="818" spans="1:8" x14ac:dyDescent="0.35">
      <c r="A818" t="s">
        <v>8219</v>
      </c>
      <c r="B818">
        <v>90</v>
      </c>
      <c r="D818" t="s">
        <v>8221</v>
      </c>
      <c r="E818">
        <v>26</v>
      </c>
      <c r="G818" s="6">
        <f t="shared" si="24"/>
        <v>-104.43</v>
      </c>
      <c r="H818" s="15">
        <f t="shared" si="25"/>
        <v>10905.624900000001</v>
      </c>
    </row>
    <row r="819" spans="1:8" x14ac:dyDescent="0.35">
      <c r="A819" t="s">
        <v>8219</v>
      </c>
      <c r="B819">
        <v>11</v>
      </c>
      <c r="D819" t="s">
        <v>8221</v>
      </c>
      <c r="E819">
        <v>2</v>
      </c>
      <c r="G819" s="6">
        <f t="shared" si="24"/>
        <v>-183.43</v>
      </c>
      <c r="H819" s="15">
        <f t="shared" si="25"/>
        <v>33646.564900000005</v>
      </c>
    </row>
    <row r="820" spans="1:8" x14ac:dyDescent="0.35">
      <c r="A820" t="s">
        <v>8219</v>
      </c>
      <c r="B820">
        <v>55</v>
      </c>
      <c r="D820" t="s">
        <v>8221</v>
      </c>
      <c r="E820">
        <v>4</v>
      </c>
      <c r="G820" s="6">
        <f t="shared" si="24"/>
        <v>-139.43</v>
      </c>
      <c r="H820" s="15">
        <f t="shared" si="25"/>
        <v>19440.724900000001</v>
      </c>
    </row>
    <row r="821" spans="1:8" x14ac:dyDescent="0.35">
      <c r="A821" t="s">
        <v>8219</v>
      </c>
      <c r="B821">
        <v>30</v>
      </c>
      <c r="D821" t="s">
        <v>8221</v>
      </c>
      <c r="E821">
        <v>6</v>
      </c>
      <c r="G821" s="6">
        <f t="shared" si="24"/>
        <v>-164.43</v>
      </c>
      <c r="H821" s="15">
        <f t="shared" si="25"/>
        <v>27037.224900000001</v>
      </c>
    </row>
    <row r="822" spans="1:8" x14ac:dyDescent="0.35">
      <c r="A822" t="s">
        <v>8219</v>
      </c>
      <c r="B822">
        <v>28</v>
      </c>
      <c r="D822" t="s">
        <v>8221</v>
      </c>
      <c r="E822">
        <v>70</v>
      </c>
      <c r="G822" s="6">
        <f t="shared" si="24"/>
        <v>-166.43</v>
      </c>
      <c r="H822" s="15">
        <f t="shared" si="25"/>
        <v>27698.944900000002</v>
      </c>
    </row>
    <row r="823" spans="1:8" x14ac:dyDescent="0.35">
      <c r="A823" t="s">
        <v>8219</v>
      </c>
      <c r="B823">
        <v>45</v>
      </c>
      <c r="D823" t="s">
        <v>8221</v>
      </c>
      <c r="E823">
        <v>9</v>
      </c>
      <c r="G823" s="6">
        <f t="shared" si="24"/>
        <v>-149.43</v>
      </c>
      <c r="H823" s="15">
        <f t="shared" si="25"/>
        <v>22329.324900000003</v>
      </c>
    </row>
    <row r="824" spans="1:8" x14ac:dyDescent="0.35">
      <c r="A824" t="s">
        <v>8219</v>
      </c>
      <c r="B824">
        <v>13</v>
      </c>
      <c r="D824" t="s">
        <v>8221</v>
      </c>
      <c r="E824">
        <v>8</v>
      </c>
      <c r="G824" s="6">
        <f t="shared" si="24"/>
        <v>-181.43</v>
      </c>
      <c r="H824" s="15">
        <f t="shared" si="25"/>
        <v>32916.844900000004</v>
      </c>
    </row>
    <row r="825" spans="1:8" x14ac:dyDescent="0.35">
      <c r="A825" t="s">
        <v>8219</v>
      </c>
      <c r="B825">
        <v>40</v>
      </c>
      <c r="D825" t="s">
        <v>8221</v>
      </c>
      <c r="E825">
        <v>105</v>
      </c>
      <c r="G825" s="6">
        <f t="shared" si="24"/>
        <v>-154.43</v>
      </c>
      <c r="H825" s="15">
        <f t="shared" si="25"/>
        <v>23848.624900000003</v>
      </c>
    </row>
    <row r="826" spans="1:8" x14ac:dyDescent="0.35">
      <c r="A826" t="s">
        <v>8219</v>
      </c>
      <c r="B826">
        <v>21</v>
      </c>
      <c r="D826" t="s">
        <v>8221</v>
      </c>
      <c r="E826">
        <v>12</v>
      </c>
      <c r="G826" s="6">
        <f t="shared" si="24"/>
        <v>-173.43</v>
      </c>
      <c r="H826" s="15">
        <f t="shared" si="25"/>
        <v>30077.964900000003</v>
      </c>
    </row>
    <row r="827" spans="1:8" x14ac:dyDescent="0.35">
      <c r="A827" t="s">
        <v>8219</v>
      </c>
      <c r="B827">
        <v>134</v>
      </c>
      <c r="D827" t="s">
        <v>8221</v>
      </c>
      <c r="E827">
        <v>0</v>
      </c>
      <c r="G827" s="6">
        <f t="shared" si="24"/>
        <v>-60.430000000000007</v>
      </c>
      <c r="H827" s="15">
        <f t="shared" si="25"/>
        <v>3651.784900000001</v>
      </c>
    </row>
    <row r="828" spans="1:8" x14ac:dyDescent="0.35">
      <c r="A828" t="s">
        <v>8219</v>
      </c>
      <c r="B828">
        <v>20</v>
      </c>
      <c r="D828" t="s">
        <v>8221</v>
      </c>
      <c r="E828">
        <v>16</v>
      </c>
      <c r="G828" s="6">
        <f t="shared" si="24"/>
        <v>-174.43</v>
      </c>
      <c r="H828" s="15">
        <f t="shared" si="25"/>
        <v>30425.824900000003</v>
      </c>
    </row>
    <row r="829" spans="1:8" x14ac:dyDescent="0.35">
      <c r="A829" t="s">
        <v>8219</v>
      </c>
      <c r="B829">
        <v>19</v>
      </c>
      <c r="D829" t="s">
        <v>8221</v>
      </c>
      <c r="E829">
        <v>7</v>
      </c>
      <c r="G829" s="6">
        <f t="shared" si="24"/>
        <v>-175.43</v>
      </c>
      <c r="H829" s="15">
        <f t="shared" si="25"/>
        <v>30775.684900000004</v>
      </c>
    </row>
    <row r="830" spans="1:8" x14ac:dyDescent="0.35">
      <c r="A830" t="s">
        <v>8219</v>
      </c>
      <c r="B830">
        <v>209</v>
      </c>
      <c r="D830" t="s">
        <v>8221</v>
      </c>
      <c r="E830">
        <v>4</v>
      </c>
      <c r="G830" s="6">
        <f t="shared" si="24"/>
        <v>14.569999999999993</v>
      </c>
      <c r="H830" s="15">
        <f t="shared" si="25"/>
        <v>212.28489999999979</v>
      </c>
    </row>
    <row r="831" spans="1:8" x14ac:dyDescent="0.35">
      <c r="A831" t="s">
        <v>8219</v>
      </c>
      <c r="B831">
        <v>38</v>
      </c>
      <c r="D831" t="s">
        <v>8221</v>
      </c>
      <c r="E831">
        <v>1</v>
      </c>
      <c r="G831" s="6">
        <f t="shared" si="24"/>
        <v>-156.43</v>
      </c>
      <c r="H831" s="15">
        <f t="shared" si="25"/>
        <v>24470.344900000004</v>
      </c>
    </row>
    <row r="832" spans="1:8" x14ac:dyDescent="0.35">
      <c r="A832" t="s">
        <v>8219</v>
      </c>
      <c r="B832">
        <v>24</v>
      </c>
      <c r="D832" t="s">
        <v>8221</v>
      </c>
      <c r="E832">
        <v>28</v>
      </c>
      <c r="G832" s="6">
        <f t="shared" si="24"/>
        <v>-170.43</v>
      </c>
      <c r="H832" s="15">
        <f t="shared" si="25"/>
        <v>29046.384900000001</v>
      </c>
    </row>
    <row r="833" spans="1:8" x14ac:dyDescent="0.35">
      <c r="A833" t="s">
        <v>8219</v>
      </c>
      <c r="B833">
        <v>8</v>
      </c>
      <c r="D833" t="s">
        <v>8221</v>
      </c>
      <c r="E833">
        <v>1</v>
      </c>
      <c r="G833" s="6">
        <f t="shared" si="24"/>
        <v>-186.43</v>
      </c>
      <c r="H833" s="15">
        <f t="shared" si="25"/>
        <v>34756.144899999999</v>
      </c>
    </row>
    <row r="834" spans="1:8" x14ac:dyDescent="0.35">
      <c r="A834" t="s">
        <v>8219</v>
      </c>
      <c r="B834">
        <v>179</v>
      </c>
      <c r="D834" t="s">
        <v>8221</v>
      </c>
      <c r="E834">
        <v>1</v>
      </c>
      <c r="G834" s="6">
        <f t="shared" si="24"/>
        <v>-15.430000000000007</v>
      </c>
      <c r="H834" s="15">
        <f t="shared" si="25"/>
        <v>238.0849000000002</v>
      </c>
    </row>
    <row r="835" spans="1:8" x14ac:dyDescent="0.35">
      <c r="A835" t="s">
        <v>8219</v>
      </c>
      <c r="B835">
        <v>26</v>
      </c>
      <c r="D835" t="s">
        <v>8221</v>
      </c>
      <c r="E835">
        <v>5</v>
      </c>
      <c r="G835" s="6">
        <f t="shared" ref="G835:G898" si="26">B835-194.43</f>
        <v>-168.43</v>
      </c>
      <c r="H835" s="15">
        <f t="shared" ref="H835:H898" si="27">G835^2</f>
        <v>28368.664900000003</v>
      </c>
    </row>
    <row r="836" spans="1:8" x14ac:dyDescent="0.35">
      <c r="A836" t="s">
        <v>8219</v>
      </c>
      <c r="B836">
        <v>131</v>
      </c>
      <c r="D836" t="s">
        <v>8221</v>
      </c>
      <c r="E836">
        <v>3</v>
      </c>
      <c r="G836" s="6">
        <f t="shared" si="26"/>
        <v>-63.430000000000007</v>
      </c>
      <c r="H836" s="15">
        <f t="shared" si="27"/>
        <v>4023.3649000000009</v>
      </c>
    </row>
    <row r="837" spans="1:8" x14ac:dyDescent="0.35">
      <c r="A837" t="s">
        <v>8219</v>
      </c>
      <c r="B837">
        <v>14</v>
      </c>
      <c r="D837" t="s">
        <v>8221</v>
      </c>
      <c r="E837">
        <v>2</v>
      </c>
      <c r="G837" s="6">
        <f t="shared" si="26"/>
        <v>-180.43</v>
      </c>
      <c r="H837" s="15">
        <f t="shared" si="27"/>
        <v>32554.984900000003</v>
      </c>
    </row>
    <row r="838" spans="1:8" x14ac:dyDescent="0.35">
      <c r="A838" t="s">
        <v>8219</v>
      </c>
      <c r="B838">
        <v>174</v>
      </c>
      <c r="D838" t="s">
        <v>8221</v>
      </c>
      <c r="E838">
        <v>0</v>
      </c>
      <c r="G838" s="6">
        <f t="shared" si="26"/>
        <v>-20.430000000000007</v>
      </c>
      <c r="H838" s="15">
        <f t="shared" si="27"/>
        <v>417.3849000000003</v>
      </c>
    </row>
    <row r="839" spans="1:8" x14ac:dyDescent="0.35">
      <c r="A839" t="s">
        <v>8219</v>
      </c>
      <c r="B839">
        <v>191</v>
      </c>
      <c r="D839" t="s">
        <v>8221</v>
      </c>
      <c r="E839">
        <v>0</v>
      </c>
      <c r="G839" s="6">
        <f t="shared" si="26"/>
        <v>-3.4300000000000068</v>
      </c>
      <c r="H839" s="15">
        <f t="shared" si="27"/>
        <v>11.764900000000047</v>
      </c>
    </row>
    <row r="840" spans="1:8" x14ac:dyDescent="0.35">
      <c r="A840" t="s">
        <v>8219</v>
      </c>
      <c r="B840">
        <v>38</v>
      </c>
      <c r="D840" t="s">
        <v>8221</v>
      </c>
      <c r="E840">
        <v>3</v>
      </c>
      <c r="G840" s="6">
        <f t="shared" si="26"/>
        <v>-156.43</v>
      </c>
      <c r="H840" s="15">
        <f t="shared" si="27"/>
        <v>24470.344900000004</v>
      </c>
    </row>
    <row r="841" spans="1:8" x14ac:dyDescent="0.35">
      <c r="A841" t="s">
        <v>8219</v>
      </c>
      <c r="B841">
        <v>22</v>
      </c>
      <c r="D841" t="s">
        <v>8221</v>
      </c>
      <c r="E841">
        <v>0</v>
      </c>
      <c r="G841" s="6">
        <f t="shared" si="26"/>
        <v>-172.43</v>
      </c>
      <c r="H841" s="15">
        <f t="shared" si="27"/>
        <v>29732.104900000002</v>
      </c>
    </row>
    <row r="842" spans="1:8" x14ac:dyDescent="0.35">
      <c r="A842" t="s">
        <v>8219</v>
      </c>
      <c r="B842">
        <v>149</v>
      </c>
      <c r="D842" t="s">
        <v>8221</v>
      </c>
      <c r="E842">
        <v>0</v>
      </c>
      <c r="G842" s="6">
        <f t="shared" si="26"/>
        <v>-45.430000000000007</v>
      </c>
      <c r="H842" s="15">
        <f t="shared" si="27"/>
        <v>2063.8849000000005</v>
      </c>
    </row>
    <row r="843" spans="1:8" x14ac:dyDescent="0.35">
      <c r="A843" t="s">
        <v>8219</v>
      </c>
      <c r="B843">
        <v>56</v>
      </c>
      <c r="D843" t="s">
        <v>8221</v>
      </c>
      <c r="E843">
        <v>3</v>
      </c>
      <c r="G843" s="6">
        <f t="shared" si="26"/>
        <v>-138.43</v>
      </c>
      <c r="H843" s="15">
        <f t="shared" si="27"/>
        <v>19162.8649</v>
      </c>
    </row>
    <row r="844" spans="1:8" x14ac:dyDescent="0.35">
      <c r="A844" t="s">
        <v>8219</v>
      </c>
      <c r="B844">
        <v>19</v>
      </c>
      <c r="D844" t="s">
        <v>8221</v>
      </c>
      <c r="E844">
        <v>7</v>
      </c>
      <c r="G844" s="6">
        <f t="shared" si="26"/>
        <v>-175.43</v>
      </c>
      <c r="H844" s="15">
        <f t="shared" si="27"/>
        <v>30775.684900000004</v>
      </c>
    </row>
    <row r="845" spans="1:8" x14ac:dyDescent="0.35">
      <c r="A845" t="s">
        <v>8219</v>
      </c>
      <c r="B845">
        <v>70</v>
      </c>
      <c r="D845" t="s">
        <v>8221</v>
      </c>
      <c r="E845">
        <v>25</v>
      </c>
      <c r="G845" s="6">
        <f t="shared" si="26"/>
        <v>-124.43</v>
      </c>
      <c r="H845" s="15">
        <f t="shared" si="27"/>
        <v>15482.824900000001</v>
      </c>
    </row>
    <row r="846" spans="1:8" x14ac:dyDescent="0.35">
      <c r="A846" t="s">
        <v>8219</v>
      </c>
      <c r="B846">
        <v>81</v>
      </c>
      <c r="D846" t="s">
        <v>8221</v>
      </c>
      <c r="E846">
        <v>10</v>
      </c>
      <c r="G846" s="6">
        <f t="shared" si="26"/>
        <v>-113.43</v>
      </c>
      <c r="H846" s="15">
        <f t="shared" si="27"/>
        <v>12866.364900000002</v>
      </c>
    </row>
    <row r="847" spans="1:8" x14ac:dyDescent="0.35">
      <c r="A847" t="s">
        <v>8219</v>
      </c>
      <c r="B847">
        <v>32</v>
      </c>
      <c r="D847" t="s">
        <v>8221</v>
      </c>
      <c r="E847">
        <v>3</v>
      </c>
      <c r="G847" s="6">
        <f t="shared" si="26"/>
        <v>-162.43</v>
      </c>
      <c r="H847" s="15">
        <f t="shared" si="27"/>
        <v>26383.504900000004</v>
      </c>
    </row>
    <row r="848" spans="1:8" x14ac:dyDescent="0.35">
      <c r="A848" t="s">
        <v>8219</v>
      </c>
      <c r="B848">
        <v>26</v>
      </c>
      <c r="D848" t="s">
        <v>8221</v>
      </c>
      <c r="E848">
        <v>5</v>
      </c>
      <c r="G848" s="6">
        <f t="shared" si="26"/>
        <v>-168.43</v>
      </c>
      <c r="H848" s="15">
        <f t="shared" si="27"/>
        <v>28368.664900000003</v>
      </c>
    </row>
    <row r="849" spans="1:8" x14ac:dyDescent="0.35">
      <c r="A849" t="s">
        <v>8219</v>
      </c>
      <c r="B849">
        <v>105</v>
      </c>
      <c r="D849" t="s">
        <v>8221</v>
      </c>
      <c r="E849">
        <v>5</v>
      </c>
      <c r="G849" s="6">
        <f t="shared" si="26"/>
        <v>-89.43</v>
      </c>
      <c r="H849" s="15">
        <f t="shared" si="27"/>
        <v>7997.7249000000011</v>
      </c>
    </row>
    <row r="850" spans="1:8" x14ac:dyDescent="0.35">
      <c r="A850" t="s">
        <v>8219</v>
      </c>
      <c r="B850">
        <v>29</v>
      </c>
      <c r="D850" t="s">
        <v>8221</v>
      </c>
      <c r="E850">
        <v>27</v>
      </c>
      <c r="G850" s="6">
        <f t="shared" si="26"/>
        <v>-165.43</v>
      </c>
      <c r="H850" s="15">
        <f t="shared" si="27"/>
        <v>27367.084900000002</v>
      </c>
    </row>
    <row r="851" spans="1:8" x14ac:dyDescent="0.35">
      <c r="A851" t="s">
        <v>8219</v>
      </c>
      <c r="B851">
        <v>8</v>
      </c>
      <c r="D851" t="s">
        <v>8221</v>
      </c>
      <c r="E851">
        <v>2</v>
      </c>
      <c r="G851" s="6">
        <f t="shared" si="26"/>
        <v>-186.43</v>
      </c>
      <c r="H851" s="15">
        <f t="shared" si="27"/>
        <v>34756.144899999999</v>
      </c>
    </row>
    <row r="852" spans="1:8" x14ac:dyDescent="0.35">
      <c r="A852" t="s">
        <v>8219</v>
      </c>
      <c r="B852">
        <v>89</v>
      </c>
      <c r="D852" t="s">
        <v>8221</v>
      </c>
      <c r="E852">
        <v>236</v>
      </c>
      <c r="G852" s="6">
        <f t="shared" si="26"/>
        <v>-105.43</v>
      </c>
      <c r="H852" s="15">
        <f t="shared" si="27"/>
        <v>11115.484900000001</v>
      </c>
    </row>
    <row r="853" spans="1:8" x14ac:dyDescent="0.35">
      <c r="A853" t="s">
        <v>8219</v>
      </c>
      <c r="B853">
        <v>44</v>
      </c>
      <c r="D853" t="s">
        <v>8221</v>
      </c>
      <c r="E853">
        <v>1</v>
      </c>
      <c r="G853" s="6">
        <f t="shared" si="26"/>
        <v>-150.43</v>
      </c>
      <c r="H853" s="15">
        <f t="shared" si="27"/>
        <v>22629.184900000004</v>
      </c>
    </row>
    <row r="854" spans="1:8" x14ac:dyDescent="0.35">
      <c r="A854" t="s">
        <v>8219</v>
      </c>
      <c r="B854">
        <v>246</v>
      </c>
      <c r="D854" t="s">
        <v>8221</v>
      </c>
      <c r="E854">
        <v>12</v>
      </c>
      <c r="G854" s="6">
        <f t="shared" si="26"/>
        <v>51.569999999999993</v>
      </c>
      <c r="H854" s="15">
        <f t="shared" si="27"/>
        <v>2659.4648999999995</v>
      </c>
    </row>
    <row r="855" spans="1:8" x14ac:dyDescent="0.35">
      <c r="A855" t="s">
        <v>8219</v>
      </c>
      <c r="B855">
        <v>120</v>
      </c>
      <c r="D855" t="s">
        <v>8221</v>
      </c>
      <c r="E855">
        <v>4</v>
      </c>
      <c r="G855" s="6">
        <f t="shared" si="26"/>
        <v>-74.430000000000007</v>
      </c>
      <c r="H855" s="15">
        <f t="shared" si="27"/>
        <v>5539.8249000000014</v>
      </c>
    </row>
    <row r="856" spans="1:8" x14ac:dyDescent="0.35">
      <c r="A856" t="s">
        <v>8219</v>
      </c>
      <c r="B856">
        <v>26</v>
      </c>
      <c r="D856" t="s">
        <v>8221</v>
      </c>
      <c r="E856">
        <v>3</v>
      </c>
      <c r="G856" s="6">
        <f t="shared" si="26"/>
        <v>-168.43</v>
      </c>
      <c r="H856" s="15">
        <f t="shared" si="27"/>
        <v>28368.664900000003</v>
      </c>
    </row>
    <row r="857" spans="1:8" x14ac:dyDescent="0.35">
      <c r="A857" t="s">
        <v>8219</v>
      </c>
      <c r="B857">
        <v>45</v>
      </c>
      <c r="D857" t="s">
        <v>8221</v>
      </c>
      <c r="E857">
        <v>99</v>
      </c>
      <c r="G857" s="6">
        <f t="shared" si="26"/>
        <v>-149.43</v>
      </c>
      <c r="H857" s="15">
        <f t="shared" si="27"/>
        <v>22329.324900000003</v>
      </c>
    </row>
    <row r="858" spans="1:8" x14ac:dyDescent="0.35">
      <c r="A858" t="s">
        <v>8219</v>
      </c>
      <c r="B858">
        <v>20</v>
      </c>
      <c r="D858" t="s">
        <v>8221</v>
      </c>
      <c r="E858">
        <v>3</v>
      </c>
      <c r="G858" s="6">
        <f t="shared" si="26"/>
        <v>-174.43</v>
      </c>
      <c r="H858" s="15">
        <f t="shared" si="27"/>
        <v>30425.824900000003</v>
      </c>
    </row>
    <row r="859" spans="1:8" x14ac:dyDescent="0.35">
      <c r="A859" t="s">
        <v>8219</v>
      </c>
      <c r="B859">
        <v>47</v>
      </c>
      <c r="D859" t="s">
        <v>8221</v>
      </c>
      <c r="E859">
        <v>3</v>
      </c>
      <c r="G859" s="6">
        <f t="shared" si="26"/>
        <v>-147.43</v>
      </c>
      <c r="H859" s="15">
        <f t="shared" si="27"/>
        <v>21735.604900000002</v>
      </c>
    </row>
    <row r="860" spans="1:8" x14ac:dyDescent="0.35">
      <c r="A860" t="s">
        <v>8219</v>
      </c>
      <c r="B860">
        <v>13</v>
      </c>
      <c r="D860" t="s">
        <v>8221</v>
      </c>
      <c r="E860">
        <v>22</v>
      </c>
      <c r="G860" s="6">
        <f t="shared" si="26"/>
        <v>-181.43</v>
      </c>
      <c r="H860" s="15">
        <f t="shared" si="27"/>
        <v>32916.844900000004</v>
      </c>
    </row>
    <row r="861" spans="1:8" x14ac:dyDescent="0.35">
      <c r="A861" t="s">
        <v>8219</v>
      </c>
      <c r="B861">
        <v>183</v>
      </c>
      <c r="D861" t="s">
        <v>8221</v>
      </c>
      <c r="E861">
        <v>4</v>
      </c>
      <c r="G861" s="6">
        <f t="shared" si="26"/>
        <v>-11.430000000000007</v>
      </c>
      <c r="H861" s="15">
        <f t="shared" si="27"/>
        <v>130.64490000000015</v>
      </c>
    </row>
    <row r="862" spans="1:8" x14ac:dyDescent="0.35">
      <c r="A862" t="s">
        <v>8219</v>
      </c>
      <c r="B862">
        <v>21</v>
      </c>
      <c r="D862" t="s">
        <v>8221</v>
      </c>
      <c r="E862">
        <v>534</v>
      </c>
      <c r="G862" s="6">
        <f t="shared" si="26"/>
        <v>-173.43</v>
      </c>
      <c r="H862" s="15">
        <f t="shared" si="27"/>
        <v>30077.964900000003</v>
      </c>
    </row>
    <row r="863" spans="1:8" x14ac:dyDescent="0.35">
      <c r="A863" t="s">
        <v>8219</v>
      </c>
      <c r="B863">
        <v>42</v>
      </c>
      <c r="D863" t="s">
        <v>8221</v>
      </c>
      <c r="E863">
        <v>12</v>
      </c>
      <c r="G863" s="6">
        <f t="shared" si="26"/>
        <v>-152.43</v>
      </c>
      <c r="H863" s="15">
        <f t="shared" si="27"/>
        <v>23234.904900000001</v>
      </c>
    </row>
    <row r="864" spans="1:8" x14ac:dyDescent="0.35">
      <c r="A864" t="s">
        <v>8219</v>
      </c>
      <c r="B864">
        <v>54</v>
      </c>
      <c r="D864" t="s">
        <v>8221</v>
      </c>
      <c r="E864">
        <v>56</v>
      </c>
      <c r="G864" s="6">
        <f t="shared" si="26"/>
        <v>-140.43</v>
      </c>
      <c r="H864" s="15">
        <f t="shared" si="27"/>
        <v>19720.584900000002</v>
      </c>
    </row>
    <row r="865" spans="1:8" x14ac:dyDescent="0.35">
      <c r="A865" t="s">
        <v>8219</v>
      </c>
      <c r="B865">
        <v>38</v>
      </c>
      <c r="D865" t="s">
        <v>8221</v>
      </c>
      <c r="E865">
        <v>11</v>
      </c>
      <c r="G865" s="6">
        <f t="shared" si="26"/>
        <v>-156.43</v>
      </c>
      <c r="H865" s="15">
        <f t="shared" si="27"/>
        <v>24470.344900000004</v>
      </c>
    </row>
    <row r="866" spans="1:8" x14ac:dyDescent="0.35">
      <c r="A866" t="s">
        <v>8219</v>
      </c>
      <c r="B866">
        <v>64</v>
      </c>
      <c r="D866" t="s">
        <v>8221</v>
      </c>
      <c r="E866">
        <v>0</v>
      </c>
      <c r="G866" s="6">
        <f t="shared" si="26"/>
        <v>-130.43</v>
      </c>
      <c r="H866" s="15">
        <f t="shared" si="27"/>
        <v>17011.984900000003</v>
      </c>
    </row>
    <row r="867" spans="1:8" x14ac:dyDescent="0.35">
      <c r="A867" t="s">
        <v>8219</v>
      </c>
      <c r="B867">
        <v>13</v>
      </c>
      <c r="D867" t="s">
        <v>8221</v>
      </c>
      <c r="E867">
        <v>12</v>
      </c>
      <c r="G867" s="6">
        <f t="shared" si="26"/>
        <v>-181.43</v>
      </c>
      <c r="H867" s="15">
        <f t="shared" si="27"/>
        <v>32916.844900000004</v>
      </c>
    </row>
    <row r="868" spans="1:8" x14ac:dyDescent="0.35">
      <c r="A868" t="s">
        <v>8219</v>
      </c>
      <c r="B868">
        <v>33</v>
      </c>
      <c r="D868" t="s">
        <v>8221</v>
      </c>
      <c r="E868">
        <v>5</v>
      </c>
      <c r="G868" s="6">
        <f t="shared" si="26"/>
        <v>-161.43</v>
      </c>
      <c r="H868" s="15">
        <f t="shared" si="27"/>
        <v>26059.644900000003</v>
      </c>
    </row>
    <row r="869" spans="1:8" x14ac:dyDescent="0.35">
      <c r="A869" t="s">
        <v>8219</v>
      </c>
      <c r="B869">
        <v>52</v>
      </c>
      <c r="D869" t="s">
        <v>8221</v>
      </c>
      <c r="E869">
        <v>24</v>
      </c>
      <c r="G869" s="6">
        <f t="shared" si="26"/>
        <v>-142.43</v>
      </c>
      <c r="H869" s="15">
        <f t="shared" si="27"/>
        <v>20286.304900000003</v>
      </c>
    </row>
    <row r="870" spans="1:8" x14ac:dyDescent="0.35">
      <c r="A870" t="s">
        <v>8219</v>
      </c>
      <c r="B870">
        <v>107</v>
      </c>
      <c r="D870" t="s">
        <v>8221</v>
      </c>
      <c r="E870">
        <v>89</v>
      </c>
      <c r="G870" s="6">
        <f t="shared" si="26"/>
        <v>-87.43</v>
      </c>
      <c r="H870" s="15">
        <f t="shared" si="27"/>
        <v>7644.0049000000008</v>
      </c>
    </row>
    <row r="871" spans="1:8" x14ac:dyDescent="0.35">
      <c r="A871" t="s">
        <v>8219</v>
      </c>
      <c r="B871">
        <v>11</v>
      </c>
      <c r="D871" t="s">
        <v>8221</v>
      </c>
      <c r="E871">
        <v>1</v>
      </c>
      <c r="G871" s="6">
        <f t="shared" si="26"/>
        <v>-183.43</v>
      </c>
      <c r="H871" s="15">
        <f t="shared" si="27"/>
        <v>33646.564900000005</v>
      </c>
    </row>
    <row r="872" spans="1:8" x14ac:dyDescent="0.35">
      <c r="A872" t="s">
        <v>8219</v>
      </c>
      <c r="B872">
        <v>34</v>
      </c>
      <c r="D872" t="s">
        <v>8221</v>
      </c>
      <c r="E872">
        <v>55</v>
      </c>
      <c r="G872" s="6">
        <f t="shared" si="26"/>
        <v>-160.43</v>
      </c>
      <c r="H872" s="15">
        <f t="shared" si="27"/>
        <v>25737.784900000002</v>
      </c>
    </row>
    <row r="873" spans="1:8" x14ac:dyDescent="0.35">
      <c r="A873" t="s">
        <v>8219</v>
      </c>
      <c r="B873">
        <v>75</v>
      </c>
      <c r="D873" t="s">
        <v>8221</v>
      </c>
      <c r="E873">
        <v>2</v>
      </c>
      <c r="G873" s="6">
        <f t="shared" si="26"/>
        <v>-119.43</v>
      </c>
      <c r="H873" s="15">
        <f t="shared" si="27"/>
        <v>14263.524900000002</v>
      </c>
    </row>
    <row r="874" spans="1:8" x14ac:dyDescent="0.35">
      <c r="A874" t="s">
        <v>8219</v>
      </c>
      <c r="B874">
        <v>26</v>
      </c>
      <c r="D874" t="s">
        <v>8221</v>
      </c>
      <c r="E874">
        <v>0</v>
      </c>
      <c r="G874" s="6">
        <f t="shared" si="26"/>
        <v>-168.43</v>
      </c>
      <c r="H874" s="15">
        <f t="shared" si="27"/>
        <v>28368.664900000003</v>
      </c>
    </row>
    <row r="875" spans="1:8" x14ac:dyDescent="0.35">
      <c r="A875" t="s">
        <v>8219</v>
      </c>
      <c r="B875">
        <v>50</v>
      </c>
      <c r="D875" t="s">
        <v>8221</v>
      </c>
      <c r="E875">
        <v>4</v>
      </c>
      <c r="G875" s="6">
        <f t="shared" si="26"/>
        <v>-144.43</v>
      </c>
      <c r="H875" s="15">
        <f t="shared" si="27"/>
        <v>20860.0249</v>
      </c>
    </row>
    <row r="876" spans="1:8" x14ac:dyDescent="0.35">
      <c r="A876" t="s">
        <v>8219</v>
      </c>
      <c r="B876">
        <v>80</v>
      </c>
      <c r="D876" t="s">
        <v>8221</v>
      </c>
      <c r="E876">
        <v>6</v>
      </c>
      <c r="G876" s="6">
        <f t="shared" si="26"/>
        <v>-114.43</v>
      </c>
      <c r="H876" s="15">
        <f t="shared" si="27"/>
        <v>13094.224900000001</v>
      </c>
    </row>
    <row r="877" spans="1:8" x14ac:dyDescent="0.35">
      <c r="A877" t="s">
        <v>8219</v>
      </c>
      <c r="B877">
        <v>110</v>
      </c>
      <c r="D877" t="s">
        <v>8221</v>
      </c>
      <c r="E877">
        <v>4</v>
      </c>
      <c r="G877" s="6">
        <f t="shared" si="26"/>
        <v>-84.43</v>
      </c>
      <c r="H877" s="15">
        <f t="shared" si="27"/>
        <v>7128.4249000000009</v>
      </c>
    </row>
    <row r="878" spans="1:8" x14ac:dyDescent="0.35">
      <c r="A878" t="s">
        <v>8219</v>
      </c>
      <c r="B878">
        <v>77</v>
      </c>
      <c r="D878" t="s">
        <v>8221</v>
      </c>
      <c r="E878">
        <v>4</v>
      </c>
      <c r="G878" s="6">
        <f t="shared" si="26"/>
        <v>-117.43</v>
      </c>
      <c r="H878" s="15">
        <f t="shared" si="27"/>
        <v>13789.804900000001</v>
      </c>
    </row>
    <row r="879" spans="1:8" x14ac:dyDescent="0.35">
      <c r="A879" t="s">
        <v>8219</v>
      </c>
      <c r="B879">
        <v>50</v>
      </c>
      <c r="D879" t="s">
        <v>8221</v>
      </c>
      <c r="E879">
        <v>2</v>
      </c>
      <c r="G879" s="6">
        <f t="shared" si="26"/>
        <v>-144.43</v>
      </c>
      <c r="H879" s="15">
        <f t="shared" si="27"/>
        <v>20860.0249</v>
      </c>
    </row>
    <row r="880" spans="1:8" x14ac:dyDescent="0.35">
      <c r="A880" t="s">
        <v>8219</v>
      </c>
      <c r="B880">
        <v>145</v>
      </c>
      <c r="D880" t="s">
        <v>8221</v>
      </c>
      <c r="E880">
        <v>5</v>
      </c>
      <c r="G880" s="6">
        <f t="shared" si="26"/>
        <v>-49.430000000000007</v>
      </c>
      <c r="H880" s="15">
        <f t="shared" si="27"/>
        <v>2443.3249000000005</v>
      </c>
    </row>
    <row r="881" spans="1:8" x14ac:dyDescent="0.35">
      <c r="A881" t="s">
        <v>8219</v>
      </c>
      <c r="B881">
        <v>29</v>
      </c>
      <c r="D881" t="s">
        <v>8221</v>
      </c>
      <c r="E881">
        <v>83</v>
      </c>
      <c r="G881" s="6">
        <f t="shared" si="26"/>
        <v>-165.43</v>
      </c>
      <c r="H881" s="15">
        <f t="shared" si="27"/>
        <v>27367.084900000002</v>
      </c>
    </row>
    <row r="882" spans="1:8" x14ac:dyDescent="0.35">
      <c r="A882" t="s">
        <v>8219</v>
      </c>
      <c r="B882">
        <v>114</v>
      </c>
      <c r="D882" t="s">
        <v>8221</v>
      </c>
      <c r="E882">
        <v>57</v>
      </c>
      <c r="G882" s="6">
        <f t="shared" si="26"/>
        <v>-80.430000000000007</v>
      </c>
      <c r="H882" s="15">
        <f t="shared" si="27"/>
        <v>6468.9849000000013</v>
      </c>
    </row>
    <row r="883" spans="1:8" x14ac:dyDescent="0.35">
      <c r="A883" t="s">
        <v>8219</v>
      </c>
      <c r="B883">
        <v>96</v>
      </c>
      <c r="D883" t="s">
        <v>8221</v>
      </c>
      <c r="E883">
        <v>311</v>
      </c>
      <c r="G883" s="6">
        <f t="shared" si="26"/>
        <v>-98.43</v>
      </c>
      <c r="H883" s="15">
        <f t="shared" si="27"/>
        <v>9688.4649000000009</v>
      </c>
    </row>
    <row r="884" spans="1:8" x14ac:dyDescent="0.35">
      <c r="A884" t="s">
        <v>8219</v>
      </c>
      <c r="B884">
        <v>31</v>
      </c>
      <c r="D884" t="s">
        <v>8221</v>
      </c>
      <c r="E884">
        <v>2</v>
      </c>
      <c r="G884" s="6">
        <f t="shared" si="26"/>
        <v>-163.43</v>
      </c>
      <c r="H884" s="15">
        <f t="shared" si="27"/>
        <v>26709.3649</v>
      </c>
    </row>
    <row r="885" spans="1:8" x14ac:dyDescent="0.35">
      <c r="A885" t="s">
        <v>8219</v>
      </c>
      <c r="B885">
        <v>4883</v>
      </c>
      <c r="D885" t="s">
        <v>8221</v>
      </c>
      <c r="E885">
        <v>16</v>
      </c>
      <c r="G885" s="6">
        <f t="shared" si="26"/>
        <v>4688.57</v>
      </c>
      <c r="H885" s="15">
        <f t="shared" si="27"/>
        <v>21982688.644899998</v>
      </c>
    </row>
    <row r="886" spans="1:8" x14ac:dyDescent="0.35">
      <c r="A886" t="s">
        <v>8219</v>
      </c>
      <c r="B886">
        <v>95</v>
      </c>
      <c r="D886" t="s">
        <v>8221</v>
      </c>
      <c r="E886">
        <v>9</v>
      </c>
      <c r="G886" s="6">
        <f t="shared" si="26"/>
        <v>-99.43</v>
      </c>
      <c r="H886" s="15">
        <f t="shared" si="27"/>
        <v>9886.3249000000014</v>
      </c>
    </row>
    <row r="887" spans="1:8" x14ac:dyDescent="0.35">
      <c r="A887" t="s">
        <v>8219</v>
      </c>
      <c r="B887">
        <v>2478</v>
      </c>
      <c r="D887" t="s">
        <v>8221</v>
      </c>
      <c r="E887">
        <v>1</v>
      </c>
      <c r="G887" s="6">
        <f t="shared" si="26"/>
        <v>2283.5700000000002</v>
      </c>
      <c r="H887" s="15">
        <f t="shared" si="27"/>
        <v>5214691.9449000005</v>
      </c>
    </row>
    <row r="888" spans="1:8" x14ac:dyDescent="0.35">
      <c r="A888" t="s">
        <v>8219</v>
      </c>
      <c r="B888">
        <v>1789</v>
      </c>
      <c r="D888" t="s">
        <v>8221</v>
      </c>
      <c r="E888">
        <v>12</v>
      </c>
      <c r="G888" s="6">
        <f t="shared" si="26"/>
        <v>1594.57</v>
      </c>
      <c r="H888" s="15">
        <f t="shared" si="27"/>
        <v>2542653.4848999996</v>
      </c>
    </row>
    <row r="889" spans="1:8" x14ac:dyDescent="0.35">
      <c r="A889" t="s">
        <v>8219</v>
      </c>
      <c r="B889">
        <v>680</v>
      </c>
      <c r="D889" t="s">
        <v>8221</v>
      </c>
      <c r="E889">
        <v>0</v>
      </c>
      <c r="G889" s="6">
        <f t="shared" si="26"/>
        <v>485.57</v>
      </c>
      <c r="H889" s="15">
        <f t="shared" si="27"/>
        <v>235778.2249</v>
      </c>
    </row>
    <row r="890" spans="1:8" x14ac:dyDescent="0.35">
      <c r="A890" t="s">
        <v>8219</v>
      </c>
      <c r="B890">
        <v>70</v>
      </c>
      <c r="D890" t="s">
        <v>8221</v>
      </c>
      <c r="E890">
        <v>20</v>
      </c>
      <c r="G890" s="6">
        <f t="shared" si="26"/>
        <v>-124.43</v>
      </c>
      <c r="H890" s="15">
        <f t="shared" si="27"/>
        <v>15482.824900000001</v>
      </c>
    </row>
    <row r="891" spans="1:8" x14ac:dyDescent="0.35">
      <c r="A891" t="s">
        <v>8219</v>
      </c>
      <c r="B891">
        <v>23</v>
      </c>
      <c r="D891" t="s">
        <v>8221</v>
      </c>
      <c r="E891">
        <v>16</v>
      </c>
      <c r="G891" s="6">
        <f t="shared" si="26"/>
        <v>-171.43</v>
      </c>
      <c r="H891" s="15">
        <f t="shared" si="27"/>
        <v>29388.244900000002</v>
      </c>
    </row>
    <row r="892" spans="1:8" x14ac:dyDescent="0.35">
      <c r="A892" t="s">
        <v>8219</v>
      </c>
      <c r="B892">
        <v>4245</v>
      </c>
      <c r="D892" t="s">
        <v>8221</v>
      </c>
      <c r="E892">
        <v>33</v>
      </c>
      <c r="G892" s="6">
        <f t="shared" si="26"/>
        <v>4050.57</v>
      </c>
      <c r="H892" s="15">
        <f t="shared" si="27"/>
        <v>16407117.324900001</v>
      </c>
    </row>
    <row r="893" spans="1:8" x14ac:dyDescent="0.35">
      <c r="A893" t="s">
        <v>8219</v>
      </c>
      <c r="B893">
        <v>943</v>
      </c>
      <c r="D893" t="s">
        <v>8221</v>
      </c>
      <c r="E893">
        <v>2</v>
      </c>
      <c r="G893" s="6">
        <f t="shared" si="26"/>
        <v>748.56999999999994</v>
      </c>
      <c r="H893" s="15">
        <f t="shared" si="27"/>
        <v>560357.04489999986</v>
      </c>
    </row>
    <row r="894" spans="1:8" x14ac:dyDescent="0.35">
      <c r="A894" t="s">
        <v>8219</v>
      </c>
      <c r="B894">
        <v>1876</v>
      </c>
      <c r="D894" t="s">
        <v>8221</v>
      </c>
      <c r="E894">
        <v>6</v>
      </c>
      <c r="G894" s="6">
        <f t="shared" si="26"/>
        <v>1681.57</v>
      </c>
      <c r="H894" s="15">
        <f t="shared" si="27"/>
        <v>2827677.6648999997</v>
      </c>
    </row>
    <row r="895" spans="1:8" x14ac:dyDescent="0.35">
      <c r="A895" t="s">
        <v>8219</v>
      </c>
      <c r="B895">
        <v>834</v>
      </c>
      <c r="D895" t="s">
        <v>8221</v>
      </c>
      <c r="E895">
        <v>0</v>
      </c>
      <c r="G895" s="6">
        <f t="shared" si="26"/>
        <v>639.56999999999994</v>
      </c>
      <c r="H895" s="15">
        <f t="shared" si="27"/>
        <v>409049.78489999991</v>
      </c>
    </row>
    <row r="896" spans="1:8" x14ac:dyDescent="0.35">
      <c r="A896" t="s">
        <v>8219</v>
      </c>
      <c r="B896">
        <v>682</v>
      </c>
      <c r="D896" t="s">
        <v>8221</v>
      </c>
      <c r="E896">
        <v>3</v>
      </c>
      <c r="G896" s="6">
        <f t="shared" si="26"/>
        <v>487.57</v>
      </c>
      <c r="H896" s="15">
        <f t="shared" si="27"/>
        <v>237724.5049</v>
      </c>
    </row>
    <row r="897" spans="1:8" x14ac:dyDescent="0.35">
      <c r="A897" t="s">
        <v>8219</v>
      </c>
      <c r="B897">
        <v>147</v>
      </c>
      <c r="D897" t="s">
        <v>8221</v>
      </c>
      <c r="E897">
        <v>0</v>
      </c>
      <c r="G897" s="6">
        <f t="shared" si="26"/>
        <v>-47.430000000000007</v>
      </c>
      <c r="H897" s="15">
        <f t="shared" si="27"/>
        <v>2249.6049000000007</v>
      </c>
    </row>
    <row r="898" spans="1:8" x14ac:dyDescent="0.35">
      <c r="A898" t="s">
        <v>8219</v>
      </c>
      <c r="B898">
        <v>415</v>
      </c>
      <c r="D898" t="s">
        <v>8221</v>
      </c>
      <c r="E898">
        <v>3</v>
      </c>
      <c r="G898" s="6">
        <f t="shared" si="26"/>
        <v>220.57</v>
      </c>
      <c r="H898" s="15">
        <f t="shared" si="27"/>
        <v>48651.124899999995</v>
      </c>
    </row>
    <row r="899" spans="1:8" x14ac:dyDescent="0.35">
      <c r="A899" t="s">
        <v>8219</v>
      </c>
      <c r="B899">
        <v>290</v>
      </c>
      <c r="D899" t="s">
        <v>8221</v>
      </c>
      <c r="E899">
        <v>13</v>
      </c>
      <c r="G899" s="6">
        <f t="shared" ref="G899:G962" si="28">B899-194.43</f>
        <v>95.57</v>
      </c>
      <c r="H899" s="15">
        <f t="shared" ref="H899:H962" si="29">G899^2</f>
        <v>9133.6248999999989</v>
      </c>
    </row>
    <row r="900" spans="1:8" x14ac:dyDescent="0.35">
      <c r="A900" t="s">
        <v>8219</v>
      </c>
      <c r="B900">
        <v>365</v>
      </c>
      <c r="D900" t="s">
        <v>8221</v>
      </c>
      <c r="E900">
        <v>6</v>
      </c>
      <c r="G900" s="6">
        <f t="shared" si="28"/>
        <v>170.57</v>
      </c>
      <c r="H900" s="15">
        <f t="shared" si="29"/>
        <v>29094.124899999999</v>
      </c>
    </row>
    <row r="901" spans="1:8" x14ac:dyDescent="0.35">
      <c r="A901" t="s">
        <v>8219</v>
      </c>
      <c r="B901">
        <v>660</v>
      </c>
      <c r="D901" t="s">
        <v>8221</v>
      </c>
      <c r="E901">
        <v>1</v>
      </c>
      <c r="G901" s="6">
        <f t="shared" si="28"/>
        <v>465.57</v>
      </c>
      <c r="H901" s="15">
        <f t="shared" si="29"/>
        <v>216755.42489999998</v>
      </c>
    </row>
    <row r="902" spans="1:8" x14ac:dyDescent="0.35">
      <c r="A902" t="s">
        <v>8219</v>
      </c>
      <c r="B902">
        <v>1356</v>
      </c>
      <c r="D902" t="s">
        <v>8221</v>
      </c>
      <c r="E902">
        <v>0</v>
      </c>
      <c r="G902" s="6">
        <f t="shared" si="28"/>
        <v>1161.57</v>
      </c>
      <c r="H902" s="15">
        <f t="shared" si="29"/>
        <v>1349244.8648999999</v>
      </c>
    </row>
    <row r="903" spans="1:8" x14ac:dyDescent="0.35">
      <c r="A903" t="s">
        <v>8219</v>
      </c>
      <c r="B903">
        <v>424</v>
      </c>
      <c r="D903" t="s">
        <v>8221</v>
      </c>
      <c r="E903">
        <v>5</v>
      </c>
      <c r="G903" s="6">
        <f t="shared" si="28"/>
        <v>229.57</v>
      </c>
      <c r="H903" s="15">
        <f t="shared" si="29"/>
        <v>52702.384899999997</v>
      </c>
    </row>
    <row r="904" spans="1:8" x14ac:dyDescent="0.35">
      <c r="A904" t="s">
        <v>8219</v>
      </c>
      <c r="B904">
        <v>33</v>
      </c>
      <c r="D904" t="s">
        <v>8221</v>
      </c>
      <c r="E904">
        <v>0</v>
      </c>
      <c r="G904" s="6">
        <f t="shared" si="28"/>
        <v>-161.43</v>
      </c>
      <c r="H904" s="15">
        <f t="shared" si="29"/>
        <v>26059.644900000003</v>
      </c>
    </row>
    <row r="905" spans="1:8" x14ac:dyDescent="0.35">
      <c r="A905" t="s">
        <v>8219</v>
      </c>
      <c r="B905">
        <v>1633</v>
      </c>
      <c r="D905" t="s">
        <v>8221</v>
      </c>
      <c r="E905">
        <v>36</v>
      </c>
      <c r="G905" s="6">
        <f t="shared" si="28"/>
        <v>1438.57</v>
      </c>
      <c r="H905" s="15">
        <f t="shared" si="29"/>
        <v>2069483.6448999997</v>
      </c>
    </row>
    <row r="906" spans="1:8" x14ac:dyDescent="0.35">
      <c r="A906" t="s">
        <v>8219</v>
      </c>
      <c r="B906">
        <v>306</v>
      </c>
      <c r="D906" t="s">
        <v>8221</v>
      </c>
      <c r="E906">
        <v>1</v>
      </c>
      <c r="G906" s="6">
        <f t="shared" si="28"/>
        <v>111.57</v>
      </c>
      <c r="H906" s="15">
        <f t="shared" si="29"/>
        <v>12447.864899999999</v>
      </c>
    </row>
    <row r="907" spans="1:8" x14ac:dyDescent="0.35">
      <c r="A907" t="s">
        <v>8219</v>
      </c>
      <c r="B907">
        <v>205</v>
      </c>
      <c r="D907" t="s">
        <v>8221</v>
      </c>
      <c r="E907">
        <v>1</v>
      </c>
      <c r="G907" s="6">
        <f t="shared" si="28"/>
        <v>10.569999999999993</v>
      </c>
      <c r="H907" s="15">
        <f t="shared" si="29"/>
        <v>111.72489999999985</v>
      </c>
    </row>
    <row r="908" spans="1:8" x14ac:dyDescent="0.35">
      <c r="A908" t="s">
        <v>8219</v>
      </c>
      <c r="B908">
        <v>1281</v>
      </c>
      <c r="D908" t="s">
        <v>8221</v>
      </c>
      <c r="E908">
        <v>1</v>
      </c>
      <c r="G908" s="6">
        <f t="shared" si="28"/>
        <v>1086.57</v>
      </c>
      <c r="H908" s="15">
        <f t="shared" si="29"/>
        <v>1180634.3648999999</v>
      </c>
    </row>
    <row r="909" spans="1:8" x14ac:dyDescent="0.35">
      <c r="A909" t="s">
        <v>8219</v>
      </c>
      <c r="B909">
        <v>103</v>
      </c>
      <c r="D909" t="s">
        <v>8221</v>
      </c>
      <c r="E909">
        <v>9</v>
      </c>
      <c r="G909" s="6">
        <f t="shared" si="28"/>
        <v>-91.43</v>
      </c>
      <c r="H909" s="15">
        <f t="shared" si="29"/>
        <v>8359.4449000000004</v>
      </c>
    </row>
    <row r="910" spans="1:8" x14ac:dyDescent="0.35">
      <c r="A910" t="s">
        <v>8219</v>
      </c>
      <c r="B910">
        <v>1513</v>
      </c>
      <c r="D910" t="s">
        <v>8221</v>
      </c>
      <c r="E910">
        <v>1</v>
      </c>
      <c r="G910" s="6">
        <f t="shared" si="28"/>
        <v>1318.57</v>
      </c>
      <c r="H910" s="15">
        <f t="shared" si="29"/>
        <v>1738626.8448999999</v>
      </c>
    </row>
    <row r="911" spans="1:8" x14ac:dyDescent="0.35">
      <c r="A911" t="s">
        <v>8219</v>
      </c>
      <c r="B911">
        <v>405</v>
      </c>
      <c r="D911" t="s">
        <v>8221</v>
      </c>
      <c r="E911">
        <v>0</v>
      </c>
      <c r="G911" s="6">
        <f t="shared" si="28"/>
        <v>210.57</v>
      </c>
      <c r="H911" s="15">
        <f t="shared" si="29"/>
        <v>44339.724899999994</v>
      </c>
    </row>
    <row r="912" spans="1:8" x14ac:dyDescent="0.35">
      <c r="A912" t="s">
        <v>8219</v>
      </c>
      <c r="B912">
        <v>510</v>
      </c>
      <c r="D912" t="s">
        <v>8221</v>
      </c>
      <c r="E912">
        <v>1</v>
      </c>
      <c r="G912" s="6">
        <f t="shared" si="28"/>
        <v>315.57</v>
      </c>
      <c r="H912" s="15">
        <f t="shared" si="29"/>
        <v>99584.424899999998</v>
      </c>
    </row>
    <row r="913" spans="1:8" x14ac:dyDescent="0.35">
      <c r="A913" t="s">
        <v>8219</v>
      </c>
      <c r="B913">
        <v>1887</v>
      </c>
      <c r="D913" t="s">
        <v>8221</v>
      </c>
      <c r="E913">
        <v>1</v>
      </c>
      <c r="G913" s="6">
        <f t="shared" si="28"/>
        <v>1692.57</v>
      </c>
      <c r="H913" s="15">
        <f t="shared" si="29"/>
        <v>2864793.2048999998</v>
      </c>
    </row>
    <row r="914" spans="1:8" x14ac:dyDescent="0.35">
      <c r="A914" t="s">
        <v>8219</v>
      </c>
      <c r="B914">
        <v>701</v>
      </c>
      <c r="D914" t="s">
        <v>8221</v>
      </c>
      <c r="E914">
        <v>4</v>
      </c>
      <c r="G914" s="6">
        <f t="shared" si="28"/>
        <v>506.57</v>
      </c>
      <c r="H914" s="15">
        <f t="shared" si="29"/>
        <v>256613.1649</v>
      </c>
    </row>
    <row r="915" spans="1:8" x14ac:dyDescent="0.35">
      <c r="A915" t="s">
        <v>8219</v>
      </c>
      <c r="B915">
        <v>3863</v>
      </c>
      <c r="D915" t="s">
        <v>8221</v>
      </c>
      <c r="E915">
        <v>2</v>
      </c>
      <c r="G915" s="6">
        <f t="shared" si="28"/>
        <v>3668.57</v>
      </c>
      <c r="H915" s="15">
        <f t="shared" si="29"/>
        <v>13458405.844900001</v>
      </c>
    </row>
    <row r="916" spans="1:8" x14ac:dyDescent="0.35">
      <c r="A916" t="s">
        <v>8219</v>
      </c>
      <c r="B916">
        <v>238</v>
      </c>
      <c r="D916" t="s">
        <v>8221</v>
      </c>
      <c r="E916">
        <v>2</v>
      </c>
      <c r="G916" s="6">
        <f t="shared" si="28"/>
        <v>43.569999999999993</v>
      </c>
      <c r="H916" s="15">
        <f t="shared" si="29"/>
        <v>1898.3448999999994</v>
      </c>
    </row>
    <row r="917" spans="1:8" x14ac:dyDescent="0.35">
      <c r="A917" t="s">
        <v>8219</v>
      </c>
      <c r="B917">
        <v>2051</v>
      </c>
      <c r="D917" t="s">
        <v>8221</v>
      </c>
      <c r="E917">
        <v>2</v>
      </c>
      <c r="G917" s="6">
        <f t="shared" si="28"/>
        <v>1856.57</v>
      </c>
      <c r="H917" s="15">
        <f t="shared" si="29"/>
        <v>3446852.1648999997</v>
      </c>
    </row>
    <row r="918" spans="1:8" x14ac:dyDescent="0.35">
      <c r="A918" t="s">
        <v>8219</v>
      </c>
      <c r="B918">
        <v>402</v>
      </c>
      <c r="D918" t="s">
        <v>8221</v>
      </c>
      <c r="E918">
        <v>0</v>
      </c>
      <c r="G918" s="6">
        <f t="shared" si="28"/>
        <v>207.57</v>
      </c>
      <c r="H918" s="15">
        <f t="shared" si="29"/>
        <v>43085.304899999996</v>
      </c>
    </row>
    <row r="919" spans="1:8" x14ac:dyDescent="0.35">
      <c r="A919" t="s">
        <v>8219</v>
      </c>
      <c r="B919">
        <v>253</v>
      </c>
      <c r="D919" t="s">
        <v>8221</v>
      </c>
      <c r="E919">
        <v>2</v>
      </c>
      <c r="G919" s="6">
        <f t="shared" si="28"/>
        <v>58.569999999999993</v>
      </c>
      <c r="H919" s="15">
        <f t="shared" si="29"/>
        <v>3430.4448999999991</v>
      </c>
    </row>
    <row r="920" spans="1:8" x14ac:dyDescent="0.35">
      <c r="A920" t="s">
        <v>8219</v>
      </c>
      <c r="B920">
        <v>473</v>
      </c>
      <c r="D920" t="s">
        <v>8221</v>
      </c>
      <c r="E920">
        <v>4</v>
      </c>
      <c r="G920" s="6">
        <f t="shared" si="28"/>
        <v>278.57</v>
      </c>
      <c r="H920" s="15">
        <f t="shared" si="29"/>
        <v>77601.244899999991</v>
      </c>
    </row>
    <row r="921" spans="1:8" x14ac:dyDescent="0.35">
      <c r="A921" t="s">
        <v>8219</v>
      </c>
      <c r="B921">
        <v>821</v>
      </c>
      <c r="D921" t="s">
        <v>8221</v>
      </c>
      <c r="E921">
        <v>2</v>
      </c>
      <c r="G921" s="6">
        <f t="shared" si="28"/>
        <v>626.56999999999994</v>
      </c>
      <c r="H921" s="15">
        <f t="shared" si="29"/>
        <v>392589.9648999999</v>
      </c>
    </row>
    <row r="922" spans="1:8" x14ac:dyDescent="0.35">
      <c r="A922" t="s">
        <v>8219</v>
      </c>
      <c r="B922">
        <v>388</v>
      </c>
      <c r="D922" t="s">
        <v>8221</v>
      </c>
      <c r="E922">
        <v>0</v>
      </c>
      <c r="G922" s="6">
        <f t="shared" si="28"/>
        <v>193.57</v>
      </c>
      <c r="H922" s="15">
        <f t="shared" si="29"/>
        <v>37469.344899999996</v>
      </c>
    </row>
    <row r="923" spans="1:8" x14ac:dyDescent="0.35">
      <c r="A923" t="s">
        <v>8219</v>
      </c>
      <c r="B923">
        <v>813</v>
      </c>
      <c r="D923" t="s">
        <v>8221</v>
      </c>
      <c r="E923">
        <v>1</v>
      </c>
      <c r="G923" s="6">
        <f t="shared" si="28"/>
        <v>618.56999999999994</v>
      </c>
      <c r="H923" s="15">
        <f t="shared" si="29"/>
        <v>382628.84489999991</v>
      </c>
    </row>
    <row r="924" spans="1:8" x14ac:dyDescent="0.35">
      <c r="A924" t="s">
        <v>8219</v>
      </c>
      <c r="B924">
        <v>1945</v>
      </c>
      <c r="D924" t="s">
        <v>8221</v>
      </c>
      <c r="E924">
        <v>0</v>
      </c>
      <c r="G924" s="6">
        <f t="shared" si="28"/>
        <v>1750.57</v>
      </c>
      <c r="H924" s="15">
        <f t="shared" si="29"/>
        <v>3064495.3248999999</v>
      </c>
    </row>
    <row r="925" spans="1:8" x14ac:dyDescent="0.35">
      <c r="A925" t="s">
        <v>8219</v>
      </c>
      <c r="B925">
        <v>1637</v>
      </c>
      <c r="D925" t="s">
        <v>8221</v>
      </c>
      <c r="E925">
        <v>2</v>
      </c>
      <c r="G925" s="6">
        <f t="shared" si="28"/>
        <v>1442.57</v>
      </c>
      <c r="H925" s="15">
        <f t="shared" si="29"/>
        <v>2081008.2048999998</v>
      </c>
    </row>
    <row r="926" spans="1:8" x14ac:dyDescent="0.35">
      <c r="A926" t="s">
        <v>8219</v>
      </c>
      <c r="B926">
        <v>1375</v>
      </c>
      <c r="D926" t="s">
        <v>8221</v>
      </c>
      <c r="E926">
        <v>7</v>
      </c>
      <c r="G926" s="6">
        <f t="shared" si="28"/>
        <v>1180.57</v>
      </c>
      <c r="H926" s="15">
        <f t="shared" si="29"/>
        <v>1393745.5248999998</v>
      </c>
    </row>
    <row r="927" spans="1:8" x14ac:dyDescent="0.35">
      <c r="A927" t="s">
        <v>8219</v>
      </c>
      <c r="B927">
        <v>17</v>
      </c>
      <c r="D927" t="s">
        <v>8221</v>
      </c>
      <c r="E927">
        <v>5</v>
      </c>
      <c r="G927" s="6">
        <f t="shared" si="28"/>
        <v>-177.43</v>
      </c>
      <c r="H927" s="15">
        <f t="shared" si="29"/>
        <v>31481.404900000001</v>
      </c>
    </row>
    <row r="928" spans="1:8" x14ac:dyDescent="0.35">
      <c r="A928" t="s">
        <v>8219</v>
      </c>
      <c r="B928">
        <v>354</v>
      </c>
      <c r="D928" t="s">
        <v>8221</v>
      </c>
      <c r="E928">
        <v>0</v>
      </c>
      <c r="G928" s="6">
        <f t="shared" si="28"/>
        <v>159.57</v>
      </c>
      <c r="H928" s="15">
        <f t="shared" si="29"/>
        <v>25462.584899999998</v>
      </c>
    </row>
    <row r="929" spans="1:8" x14ac:dyDescent="0.35">
      <c r="A929" t="s">
        <v>8219</v>
      </c>
      <c r="B929">
        <v>191</v>
      </c>
      <c r="D929" t="s">
        <v>8221</v>
      </c>
      <c r="E929">
        <v>0</v>
      </c>
      <c r="G929" s="6">
        <f t="shared" si="28"/>
        <v>-3.4300000000000068</v>
      </c>
      <c r="H929" s="15">
        <f t="shared" si="29"/>
        <v>11.764900000000047</v>
      </c>
    </row>
    <row r="930" spans="1:8" x14ac:dyDescent="0.35">
      <c r="A930" t="s">
        <v>8219</v>
      </c>
      <c r="B930">
        <v>303</v>
      </c>
      <c r="D930" t="s">
        <v>8221</v>
      </c>
      <c r="E930">
        <v>0</v>
      </c>
      <c r="G930" s="6">
        <f t="shared" si="28"/>
        <v>108.57</v>
      </c>
      <c r="H930" s="15">
        <f t="shared" si="29"/>
        <v>11787.444899999999</v>
      </c>
    </row>
    <row r="931" spans="1:8" x14ac:dyDescent="0.35">
      <c r="A931" t="s">
        <v>8219</v>
      </c>
      <c r="B931">
        <v>137</v>
      </c>
      <c r="D931" t="s">
        <v>8221</v>
      </c>
      <c r="E931">
        <v>2</v>
      </c>
      <c r="G931" s="6">
        <f t="shared" si="28"/>
        <v>-57.430000000000007</v>
      </c>
      <c r="H931" s="15">
        <f t="shared" si="29"/>
        <v>3298.2049000000006</v>
      </c>
    </row>
    <row r="932" spans="1:8" x14ac:dyDescent="0.35">
      <c r="A932" t="s">
        <v>8219</v>
      </c>
      <c r="B932">
        <v>41</v>
      </c>
      <c r="D932" t="s">
        <v>8221</v>
      </c>
      <c r="E932">
        <v>0</v>
      </c>
      <c r="G932" s="6">
        <f t="shared" si="28"/>
        <v>-153.43</v>
      </c>
      <c r="H932" s="15">
        <f t="shared" si="29"/>
        <v>23540.764900000002</v>
      </c>
    </row>
    <row r="933" spans="1:8" x14ac:dyDescent="0.35">
      <c r="A933" t="s">
        <v>8219</v>
      </c>
      <c r="B933">
        <v>398</v>
      </c>
      <c r="D933" t="s">
        <v>8221</v>
      </c>
      <c r="E933">
        <v>0</v>
      </c>
      <c r="G933" s="6">
        <f t="shared" si="28"/>
        <v>203.57</v>
      </c>
      <c r="H933" s="15">
        <f t="shared" si="29"/>
        <v>41440.744899999998</v>
      </c>
    </row>
    <row r="934" spans="1:8" x14ac:dyDescent="0.35">
      <c r="A934" t="s">
        <v>8219</v>
      </c>
      <c r="B934">
        <v>1737</v>
      </c>
      <c r="D934" t="s">
        <v>8221</v>
      </c>
      <c r="E934">
        <v>28</v>
      </c>
      <c r="G934" s="6">
        <f t="shared" si="28"/>
        <v>1542.57</v>
      </c>
      <c r="H934" s="15">
        <f t="shared" si="29"/>
        <v>2379522.2048999998</v>
      </c>
    </row>
    <row r="935" spans="1:8" x14ac:dyDescent="0.35">
      <c r="A935" t="s">
        <v>8219</v>
      </c>
      <c r="B935">
        <v>971</v>
      </c>
      <c r="D935" t="s">
        <v>8221</v>
      </c>
      <c r="E935">
        <v>2</v>
      </c>
      <c r="G935" s="6">
        <f t="shared" si="28"/>
        <v>776.56999999999994</v>
      </c>
      <c r="H935" s="15">
        <f t="shared" si="29"/>
        <v>603060.9648999999</v>
      </c>
    </row>
    <row r="936" spans="1:8" x14ac:dyDescent="0.35">
      <c r="A936" t="s">
        <v>8219</v>
      </c>
      <c r="B936">
        <v>183</v>
      </c>
      <c r="D936" t="s">
        <v>8221</v>
      </c>
      <c r="E936">
        <v>0</v>
      </c>
      <c r="G936" s="6">
        <f t="shared" si="28"/>
        <v>-11.430000000000007</v>
      </c>
      <c r="H936" s="15">
        <f t="shared" si="29"/>
        <v>130.64490000000015</v>
      </c>
    </row>
    <row r="937" spans="1:8" x14ac:dyDescent="0.35">
      <c r="A937" t="s">
        <v>8219</v>
      </c>
      <c r="B937">
        <v>4562</v>
      </c>
      <c r="D937" t="s">
        <v>8221</v>
      </c>
      <c r="E937">
        <v>0</v>
      </c>
      <c r="G937" s="6">
        <f t="shared" si="28"/>
        <v>4367.57</v>
      </c>
      <c r="H937" s="15">
        <f t="shared" si="29"/>
        <v>19075667.704899997</v>
      </c>
    </row>
    <row r="938" spans="1:8" x14ac:dyDescent="0.35">
      <c r="A938" t="s">
        <v>8219</v>
      </c>
      <c r="B938">
        <v>26457</v>
      </c>
      <c r="D938" t="s">
        <v>8221</v>
      </c>
      <c r="E938">
        <v>0</v>
      </c>
      <c r="G938" s="6">
        <f t="shared" si="28"/>
        <v>26262.57</v>
      </c>
      <c r="H938" s="15">
        <f t="shared" si="29"/>
        <v>689722583.00489998</v>
      </c>
    </row>
    <row r="939" spans="1:8" x14ac:dyDescent="0.35">
      <c r="A939" t="s">
        <v>8219</v>
      </c>
      <c r="B939">
        <v>162</v>
      </c>
      <c r="D939" t="s">
        <v>8221</v>
      </c>
      <c r="E939">
        <v>4</v>
      </c>
      <c r="G939" s="6">
        <f t="shared" si="28"/>
        <v>-32.430000000000007</v>
      </c>
      <c r="H939" s="15">
        <f t="shared" si="29"/>
        <v>1051.7049000000004</v>
      </c>
    </row>
    <row r="940" spans="1:8" x14ac:dyDescent="0.35">
      <c r="A940" t="s">
        <v>8219</v>
      </c>
      <c r="B940">
        <v>479</v>
      </c>
      <c r="D940" t="s">
        <v>8221</v>
      </c>
      <c r="E940">
        <v>12</v>
      </c>
      <c r="G940" s="6">
        <f t="shared" si="28"/>
        <v>284.57</v>
      </c>
      <c r="H940" s="15">
        <f t="shared" si="29"/>
        <v>80980.084900000002</v>
      </c>
    </row>
    <row r="941" spans="1:8" x14ac:dyDescent="0.35">
      <c r="A941" t="s">
        <v>8219</v>
      </c>
      <c r="B941">
        <v>426</v>
      </c>
      <c r="D941" t="s">
        <v>8221</v>
      </c>
      <c r="E941">
        <v>0</v>
      </c>
      <c r="G941" s="6">
        <f t="shared" si="28"/>
        <v>231.57</v>
      </c>
      <c r="H941" s="15">
        <f t="shared" si="29"/>
        <v>53624.664899999996</v>
      </c>
    </row>
    <row r="942" spans="1:8" x14ac:dyDescent="0.35">
      <c r="A942" t="s">
        <v>8219</v>
      </c>
      <c r="B942">
        <v>450</v>
      </c>
      <c r="D942" t="s">
        <v>8221</v>
      </c>
      <c r="E942">
        <v>33</v>
      </c>
      <c r="G942" s="6">
        <f t="shared" si="28"/>
        <v>255.57</v>
      </c>
      <c r="H942" s="15">
        <f t="shared" si="29"/>
        <v>65316.024899999997</v>
      </c>
    </row>
    <row r="943" spans="1:8" x14ac:dyDescent="0.35">
      <c r="A943" t="s">
        <v>8219</v>
      </c>
      <c r="B943">
        <v>1780</v>
      </c>
      <c r="D943" t="s">
        <v>8221</v>
      </c>
      <c r="E943">
        <v>0</v>
      </c>
      <c r="G943" s="6">
        <f t="shared" si="28"/>
        <v>1585.57</v>
      </c>
      <c r="H943" s="15">
        <f t="shared" si="29"/>
        <v>2514032.2248999998</v>
      </c>
    </row>
    <row r="944" spans="1:8" x14ac:dyDescent="0.35">
      <c r="A944" t="s">
        <v>8219</v>
      </c>
      <c r="B944">
        <v>122</v>
      </c>
      <c r="D944" t="s">
        <v>8221</v>
      </c>
      <c r="E944">
        <v>4</v>
      </c>
      <c r="G944" s="6">
        <f t="shared" si="28"/>
        <v>-72.430000000000007</v>
      </c>
      <c r="H944" s="15">
        <f t="shared" si="29"/>
        <v>5246.1049000000012</v>
      </c>
    </row>
    <row r="945" spans="1:8" x14ac:dyDescent="0.35">
      <c r="A945" t="s">
        <v>8219</v>
      </c>
      <c r="B945">
        <v>95</v>
      </c>
      <c r="D945" t="s">
        <v>8221</v>
      </c>
      <c r="E945">
        <v>0</v>
      </c>
      <c r="G945" s="6">
        <f t="shared" si="28"/>
        <v>-99.43</v>
      </c>
      <c r="H945" s="15">
        <f t="shared" si="29"/>
        <v>9886.3249000000014</v>
      </c>
    </row>
    <row r="946" spans="1:8" x14ac:dyDescent="0.35">
      <c r="A946" t="s">
        <v>8219</v>
      </c>
      <c r="B946">
        <v>325</v>
      </c>
      <c r="D946" t="s">
        <v>8221</v>
      </c>
      <c r="E946">
        <v>11</v>
      </c>
      <c r="G946" s="6">
        <f t="shared" si="28"/>
        <v>130.57</v>
      </c>
      <c r="H946" s="15">
        <f t="shared" si="29"/>
        <v>17048.524899999997</v>
      </c>
    </row>
    <row r="947" spans="1:8" x14ac:dyDescent="0.35">
      <c r="A947" t="s">
        <v>8219</v>
      </c>
      <c r="B947">
        <v>353</v>
      </c>
      <c r="D947" t="s">
        <v>8221</v>
      </c>
      <c r="E947">
        <v>1</v>
      </c>
      <c r="G947" s="6">
        <f t="shared" si="28"/>
        <v>158.57</v>
      </c>
      <c r="H947" s="15">
        <f t="shared" si="29"/>
        <v>25144.444899999999</v>
      </c>
    </row>
    <row r="948" spans="1:8" x14ac:dyDescent="0.35">
      <c r="A948" t="s">
        <v>8219</v>
      </c>
      <c r="B948">
        <v>105</v>
      </c>
      <c r="D948" t="s">
        <v>8221</v>
      </c>
      <c r="E948">
        <v>5</v>
      </c>
      <c r="G948" s="6">
        <f t="shared" si="28"/>
        <v>-89.43</v>
      </c>
      <c r="H948" s="15">
        <f t="shared" si="29"/>
        <v>7997.7249000000011</v>
      </c>
    </row>
    <row r="949" spans="1:8" x14ac:dyDescent="0.35">
      <c r="A949" t="s">
        <v>8219</v>
      </c>
      <c r="B949">
        <v>729</v>
      </c>
      <c r="D949" t="s">
        <v>8221</v>
      </c>
      <c r="E949">
        <v>0</v>
      </c>
      <c r="G949" s="6">
        <f t="shared" si="28"/>
        <v>534.56999999999994</v>
      </c>
      <c r="H949" s="15">
        <f t="shared" si="29"/>
        <v>285765.08489999996</v>
      </c>
    </row>
    <row r="950" spans="1:8" x14ac:dyDescent="0.35">
      <c r="A950" t="s">
        <v>8219</v>
      </c>
      <c r="B950">
        <v>454</v>
      </c>
      <c r="D950" t="s">
        <v>8221</v>
      </c>
      <c r="E950">
        <v>1</v>
      </c>
      <c r="G950" s="6">
        <f t="shared" si="28"/>
        <v>259.57</v>
      </c>
      <c r="H950" s="15">
        <f t="shared" si="29"/>
        <v>67376.584900000002</v>
      </c>
    </row>
    <row r="951" spans="1:8" x14ac:dyDescent="0.35">
      <c r="A951" t="s">
        <v>8219</v>
      </c>
      <c r="B951">
        <v>539</v>
      </c>
      <c r="D951" t="s">
        <v>8221</v>
      </c>
      <c r="E951">
        <v>1</v>
      </c>
      <c r="G951" s="6">
        <f t="shared" si="28"/>
        <v>344.57</v>
      </c>
      <c r="H951" s="15">
        <f t="shared" si="29"/>
        <v>118728.4849</v>
      </c>
    </row>
    <row r="952" spans="1:8" x14ac:dyDescent="0.35">
      <c r="A952" t="s">
        <v>8219</v>
      </c>
      <c r="B952">
        <v>79</v>
      </c>
      <c r="D952" t="s">
        <v>8221</v>
      </c>
      <c r="E952">
        <v>6</v>
      </c>
      <c r="G952" s="6">
        <f t="shared" si="28"/>
        <v>-115.43</v>
      </c>
      <c r="H952" s="15">
        <f t="shared" si="29"/>
        <v>13324.084900000002</v>
      </c>
    </row>
    <row r="953" spans="1:8" x14ac:dyDescent="0.35">
      <c r="A953" t="s">
        <v>8219</v>
      </c>
      <c r="B953">
        <v>94</v>
      </c>
      <c r="D953" t="s">
        <v>8221</v>
      </c>
      <c r="E953">
        <v>8</v>
      </c>
      <c r="G953" s="6">
        <f t="shared" si="28"/>
        <v>-100.43</v>
      </c>
      <c r="H953" s="15">
        <f t="shared" si="29"/>
        <v>10086.184900000002</v>
      </c>
    </row>
    <row r="954" spans="1:8" x14ac:dyDescent="0.35">
      <c r="A954" t="s">
        <v>8219</v>
      </c>
      <c r="B954">
        <v>625</v>
      </c>
      <c r="D954" t="s">
        <v>8221</v>
      </c>
      <c r="E954">
        <v>1</v>
      </c>
      <c r="G954" s="6">
        <f t="shared" si="28"/>
        <v>430.57</v>
      </c>
      <c r="H954" s="15">
        <f t="shared" si="29"/>
        <v>185390.52489999999</v>
      </c>
    </row>
    <row r="955" spans="1:8" x14ac:dyDescent="0.35">
      <c r="A955" t="s">
        <v>8219</v>
      </c>
      <c r="B955">
        <v>508</v>
      </c>
      <c r="D955" t="s">
        <v>8221</v>
      </c>
      <c r="E955">
        <v>0</v>
      </c>
      <c r="G955" s="6">
        <f t="shared" si="28"/>
        <v>313.57</v>
      </c>
      <c r="H955" s="15">
        <f t="shared" si="29"/>
        <v>98326.144899999999</v>
      </c>
    </row>
    <row r="956" spans="1:8" x14ac:dyDescent="0.35">
      <c r="A956" t="s">
        <v>8219</v>
      </c>
      <c r="B956">
        <v>531</v>
      </c>
      <c r="D956" t="s">
        <v>8221</v>
      </c>
      <c r="E956">
        <v>2</v>
      </c>
      <c r="G956" s="6">
        <f t="shared" si="28"/>
        <v>336.57</v>
      </c>
      <c r="H956" s="15">
        <f t="shared" si="29"/>
        <v>113279.3649</v>
      </c>
    </row>
    <row r="957" spans="1:8" x14ac:dyDescent="0.35">
      <c r="A957" t="s">
        <v>8219</v>
      </c>
      <c r="B957">
        <v>158</v>
      </c>
      <c r="D957" t="s">
        <v>8221</v>
      </c>
      <c r="E957">
        <v>1</v>
      </c>
      <c r="G957" s="6">
        <f t="shared" si="28"/>
        <v>-36.430000000000007</v>
      </c>
      <c r="H957" s="15">
        <f t="shared" si="29"/>
        <v>1327.1449000000005</v>
      </c>
    </row>
    <row r="958" spans="1:8" x14ac:dyDescent="0.35">
      <c r="A958" t="s">
        <v>8219</v>
      </c>
      <c r="B958">
        <v>508</v>
      </c>
      <c r="D958" t="s">
        <v>8221</v>
      </c>
      <c r="E958">
        <v>0</v>
      </c>
      <c r="G958" s="6">
        <f t="shared" si="28"/>
        <v>313.57</v>
      </c>
      <c r="H958" s="15">
        <f t="shared" si="29"/>
        <v>98326.144899999999</v>
      </c>
    </row>
    <row r="959" spans="1:8" x14ac:dyDescent="0.35">
      <c r="A959" t="s">
        <v>8219</v>
      </c>
      <c r="B959">
        <v>644</v>
      </c>
      <c r="D959" t="s">
        <v>8221</v>
      </c>
      <c r="E959">
        <v>1</v>
      </c>
      <c r="G959" s="6">
        <f t="shared" si="28"/>
        <v>449.57</v>
      </c>
      <c r="H959" s="15">
        <f t="shared" si="29"/>
        <v>202113.18489999999</v>
      </c>
    </row>
    <row r="960" spans="1:8" x14ac:dyDescent="0.35">
      <c r="A960" t="s">
        <v>8219</v>
      </c>
      <c r="B960">
        <v>848</v>
      </c>
      <c r="D960" t="s">
        <v>8221</v>
      </c>
      <c r="E960">
        <v>19</v>
      </c>
      <c r="G960" s="6">
        <f t="shared" si="28"/>
        <v>653.56999999999994</v>
      </c>
      <c r="H960" s="15">
        <f t="shared" si="29"/>
        <v>427153.74489999993</v>
      </c>
    </row>
    <row r="961" spans="1:8" x14ac:dyDescent="0.35">
      <c r="A961" t="s">
        <v>8219</v>
      </c>
      <c r="B961">
        <v>429</v>
      </c>
      <c r="D961" t="s">
        <v>8221</v>
      </c>
      <c r="E961">
        <v>27</v>
      </c>
      <c r="G961" s="6">
        <f t="shared" si="28"/>
        <v>234.57</v>
      </c>
      <c r="H961" s="15">
        <f t="shared" si="29"/>
        <v>55023.084899999994</v>
      </c>
    </row>
    <row r="962" spans="1:8" x14ac:dyDescent="0.35">
      <c r="A962" t="s">
        <v>8219</v>
      </c>
      <c r="B962">
        <v>204</v>
      </c>
      <c r="D962" t="s">
        <v>8221</v>
      </c>
      <c r="E962">
        <v>7</v>
      </c>
      <c r="G962" s="6">
        <f t="shared" si="28"/>
        <v>9.5699999999999932</v>
      </c>
      <c r="H962" s="15">
        <f t="shared" si="29"/>
        <v>91.584899999999863</v>
      </c>
    </row>
    <row r="963" spans="1:8" x14ac:dyDescent="0.35">
      <c r="A963" t="s">
        <v>8219</v>
      </c>
      <c r="B963">
        <v>379</v>
      </c>
      <c r="D963" t="s">
        <v>8221</v>
      </c>
      <c r="E963">
        <v>14</v>
      </c>
      <c r="G963" s="6">
        <f t="shared" ref="G963:G1026" si="30">B963-194.43</f>
        <v>184.57</v>
      </c>
      <c r="H963" s="15">
        <f t="shared" ref="H963:H1026" si="31">G963^2</f>
        <v>34066.084899999994</v>
      </c>
    </row>
    <row r="964" spans="1:8" x14ac:dyDescent="0.35">
      <c r="A964" t="s">
        <v>8219</v>
      </c>
      <c r="B964">
        <v>271</v>
      </c>
      <c r="D964" t="s">
        <v>8221</v>
      </c>
      <c r="E964">
        <v>5</v>
      </c>
      <c r="G964" s="6">
        <f t="shared" si="30"/>
        <v>76.569999999999993</v>
      </c>
      <c r="H964" s="15">
        <f t="shared" si="31"/>
        <v>5862.964899999999</v>
      </c>
    </row>
    <row r="965" spans="1:8" x14ac:dyDescent="0.35">
      <c r="A965" t="s">
        <v>8219</v>
      </c>
      <c r="B965">
        <v>120</v>
      </c>
      <c r="D965" t="s">
        <v>8221</v>
      </c>
      <c r="E965">
        <v>30</v>
      </c>
      <c r="G965" s="6">
        <f t="shared" si="30"/>
        <v>-74.430000000000007</v>
      </c>
      <c r="H965" s="15">
        <f t="shared" si="31"/>
        <v>5539.8249000000014</v>
      </c>
    </row>
    <row r="966" spans="1:8" x14ac:dyDescent="0.35">
      <c r="A966" t="s">
        <v>8219</v>
      </c>
      <c r="B966">
        <v>140</v>
      </c>
      <c r="D966" t="s">
        <v>8221</v>
      </c>
      <c r="E966">
        <v>1</v>
      </c>
      <c r="G966" s="6">
        <f t="shared" si="30"/>
        <v>-54.430000000000007</v>
      </c>
      <c r="H966" s="15">
        <f t="shared" si="31"/>
        <v>2962.6249000000007</v>
      </c>
    </row>
    <row r="967" spans="1:8" x14ac:dyDescent="0.35">
      <c r="A967" t="s">
        <v>8219</v>
      </c>
      <c r="B967">
        <v>193</v>
      </c>
      <c r="D967" t="s">
        <v>8221</v>
      </c>
      <c r="E967">
        <v>0</v>
      </c>
      <c r="G967" s="6">
        <f t="shared" si="30"/>
        <v>-1.4300000000000068</v>
      </c>
      <c r="H967" s="15">
        <f t="shared" si="31"/>
        <v>2.0449000000000197</v>
      </c>
    </row>
    <row r="968" spans="1:8" x14ac:dyDescent="0.35">
      <c r="A968" t="s">
        <v>8219</v>
      </c>
      <c r="B968">
        <v>180</v>
      </c>
      <c r="D968" t="s">
        <v>8221</v>
      </c>
      <c r="E968">
        <v>60</v>
      </c>
      <c r="G968" s="6">
        <f t="shared" si="30"/>
        <v>-14.430000000000007</v>
      </c>
      <c r="H968" s="15">
        <f t="shared" si="31"/>
        <v>208.22490000000019</v>
      </c>
    </row>
    <row r="969" spans="1:8" x14ac:dyDescent="0.35">
      <c r="A969" t="s">
        <v>8219</v>
      </c>
      <c r="B969">
        <v>263</v>
      </c>
      <c r="D969" t="s">
        <v>8221</v>
      </c>
      <c r="E969">
        <v>84</v>
      </c>
      <c r="G969" s="6">
        <f t="shared" si="30"/>
        <v>68.569999999999993</v>
      </c>
      <c r="H969" s="15">
        <f t="shared" si="31"/>
        <v>4701.8448999999991</v>
      </c>
    </row>
    <row r="970" spans="1:8" x14ac:dyDescent="0.35">
      <c r="A970" t="s">
        <v>8219</v>
      </c>
      <c r="B970">
        <v>217</v>
      </c>
      <c r="D970" t="s">
        <v>8221</v>
      </c>
      <c r="E970">
        <v>47</v>
      </c>
      <c r="G970" s="6">
        <f t="shared" si="30"/>
        <v>22.569999999999993</v>
      </c>
      <c r="H970" s="15">
        <f t="shared" si="31"/>
        <v>509.40489999999971</v>
      </c>
    </row>
    <row r="971" spans="1:8" x14ac:dyDescent="0.35">
      <c r="A971" t="s">
        <v>8219</v>
      </c>
      <c r="B971">
        <v>443</v>
      </c>
      <c r="D971" t="s">
        <v>8221</v>
      </c>
      <c r="E971">
        <v>66</v>
      </c>
      <c r="G971" s="6">
        <f t="shared" si="30"/>
        <v>248.57</v>
      </c>
      <c r="H971" s="15">
        <f t="shared" si="31"/>
        <v>61787.044899999994</v>
      </c>
    </row>
    <row r="972" spans="1:8" x14ac:dyDescent="0.35">
      <c r="A972" t="s">
        <v>8219</v>
      </c>
      <c r="B972">
        <v>1373</v>
      </c>
      <c r="D972" t="s">
        <v>8221</v>
      </c>
      <c r="E972">
        <v>171</v>
      </c>
      <c r="G972" s="6">
        <f t="shared" si="30"/>
        <v>1178.57</v>
      </c>
      <c r="H972" s="15">
        <f t="shared" si="31"/>
        <v>1389027.2448999998</v>
      </c>
    </row>
    <row r="973" spans="1:8" x14ac:dyDescent="0.35">
      <c r="A973" t="s">
        <v>8219</v>
      </c>
      <c r="B973">
        <v>742</v>
      </c>
      <c r="D973" t="s">
        <v>8221</v>
      </c>
      <c r="E973">
        <v>29</v>
      </c>
      <c r="G973" s="6">
        <f t="shared" si="30"/>
        <v>547.56999999999994</v>
      </c>
      <c r="H973" s="15">
        <f t="shared" si="31"/>
        <v>299832.90489999991</v>
      </c>
    </row>
    <row r="974" spans="1:8" x14ac:dyDescent="0.35">
      <c r="A974" t="s">
        <v>8219</v>
      </c>
      <c r="B974">
        <v>170</v>
      </c>
      <c r="D974" t="s">
        <v>8221</v>
      </c>
      <c r="E974">
        <v>9</v>
      </c>
      <c r="G974" s="6">
        <f t="shared" si="30"/>
        <v>-24.430000000000007</v>
      </c>
      <c r="H974" s="15">
        <f t="shared" si="31"/>
        <v>596.8249000000003</v>
      </c>
    </row>
    <row r="975" spans="1:8" x14ac:dyDescent="0.35">
      <c r="A975" t="s">
        <v>8219</v>
      </c>
      <c r="B975">
        <v>242</v>
      </c>
      <c r="D975" t="s">
        <v>8221</v>
      </c>
      <c r="E975">
        <v>27</v>
      </c>
      <c r="G975" s="6">
        <f t="shared" si="30"/>
        <v>47.569999999999993</v>
      </c>
      <c r="H975" s="15">
        <f t="shared" si="31"/>
        <v>2262.9048999999995</v>
      </c>
    </row>
    <row r="976" spans="1:8" x14ac:dyDescent="0.35">
      <c r="A976" t="s">
        <v>8219</v>
      </c>
      <c r="B976">
        <v>541</v>
      </c>
      <c r="D976" t="s">
        <v>8221</v>
      </c>
      <c r="E976">
        <v>2</v>
      </c>
      <c r="G976" s="6">
        <f t="shared" si="30"/>
        <v>346.57</v>
      </c>
      <c r="H976" s="15">
        <f t="shared" si="31"/>
        <v>120110.76489999999</v>
      </c>
    </row>
    <row r="977" spans="1:8" x14ac:dyDescent="0.35">
      <c r="A977" t="s">
        <v>8219</v>
      </c>
      <c r="B977">
        <v>121</v>
      </c>
      <c r="D977" t="s">
        <v>8221</v>
      </c>
      <c r="E977">
        <v>3</v>
      </c>
      <c r="G977" s="6">
        <f t="shared" si="30"/>
        <v>-73.430000000000007</v>
      </c>
      <c r="H977" s="15">
        <f t="shared" si="31"/>
        <v>5391.9649000000009</v>
      </c>
    </row>
    <row r="978" spans="1:8" x14ac:dyDescent="0.35">
      <c r="A978" t="s">
        <v>8219</v>
      </c>
      <c r="B978">
        <v>621</v>
      </c>
      <c r="D978" t="s">
        <v>8221</v>
      </c>
      <c r="E978">
        <v>4</v>
      </c>
      <c r="G978" s="6">
        <f t="shared" si="30"/>
        <v>426.57</v>
      </c>
      <c r="H978" s="15">
        <f t="shared" si="31"/>
        <v>181961.96489999999</v>
      </c>
    </row>
    <row r="979" spans="1:8" x14ac:dyDescent="0.35">
      <c r="A979" t="s">
        <v>8219</v>
      </c>
      <c r="B979">
        <v>101</v>
      </c>
      <c r="D979" t="s">
        <v>8221</v>
      </c>
      <c r="E979">
        <v>2</v>
      </c>
      <c r="G979" s="6">
        <f t="shared" si="30"/>
        <v>-93.43</v>
      </c>
      <c r="H979" s="15">
        <f t="shared" si="31"/>
        <v>8729.1649000000016</v>
      </c>
    </row>
    <row r="980" spans="1:8" x14ac:dyDescent="0.35">
      <c r="A980" t="s">
        <v>8219</v>
      </c>
      <c r="B980">
        <v>554</v>
      </c>
      <c r="D980" t="s">
        <v>8221</v>
      </c>
      <c r="E980">
        <v>20</v>
      </c>
      <c r="G980" s="6">
        <f t="shared" si="30"/>
        <v>359.57</v>
      </c>
      <c r="H980" s="15">
        <f t="shared" si="31"/>
        <v>129290.5849</v>
      </c>
    </row>
    <row r="981" spans="1:8" x14ac:dyDescent="0.35">
      <c r="A981" t="s">
        <v>8219</v>
      </c>
      <c r="B981">
        <v>666</v>
      </c>
      <c r="D981" t="s">
        <v>8221</v>
      </c>
      <c r="E981">
        <v>3</v>
      </c>
      <c r="G981" s="6">
        <f t="shared" si="30"/>
        <v>471.57</v>
      </c>
      <c r="H981" s="15">
        <f t="shared" si="31"/>
        <v>222378.26489999998</v>
      </c>
    </row>
    <row r="982" spans="1:8" x14ac:dyDescent="0.35">
      <c r="A982" t="s">
        <v>8219</v>
      </c>
      <c r="B982">
        <v>410</v>
      </c>
      <c r="D982" t="s">
        <v>8221</v>
      </c>
      <c r="E982">
        <v>4</v>
      </c>
      <c r="G982" s="6">
        <f t="shared" si="30"/>
        <v>215.57</v>
      </c>
      <c r="H982" s="15">
        <f t="shared" si="31"/>
        <v>46470.424899999998</v>
      </c>
    </row>
    <row r="983" spans="1:8" x14ac:dyDescent="0.35">
      <c r="A983" t="s">
        <v>8219</v>
      </c>
      <c r="B983">
        <v>375</v>
      </c>
      <c r="D983" t="s">
        <v>8221</v>
      </c>
      <c r="E983">
        <v>1</v>
      </c>
      <c r="G983" s="6">
        <f t="shared" si="30"/>
        <v>180.57</v>
      </c>
      <c r="H983" s="15">
        <f t="shared" si="31"/>
        <v>32605.524899999997</v>
      </c>
    </row>
    <row r="984" spans="1:8" x14ac:dyDescent="0.35">
      <c r="A984" t="s">
        <v>8219</v>
      </c>
      <c r="B984">
        <v>1364</v>
      </c>
      <c r="D984" t="s">
        <v>8221</v>
      </c>
      <c r="E984">
        <v>0</v>
      </c>
      <c r="G984" s="6">
        <f t="shared" si="30"/>
        <v>1169.57</v>
      </c>
      <c r="H984" s="15">
        <f t="shared" si="31"/>
        <v>1367893.9848999998</v>
      </c>
    </row>
    <row r="985" spans="1:8" x14ac:dyDescent="0.35">
      <c r="A985" t="s">
        <v>8219</v>
      </c>
      <c r="B985">
        <v>35</v>
      </c>
      <c r="D985" t="s">
        <v>8221</v>
      </c>
      <c r="E985">
        <v>0</v>
      </c>
      <c r="G985" s="6">
        <f t="shared" si="30"/>
        <v>-159.43</v>
      </c>
      <c r="H985" s="15">
        <f t="shared" si="31"/>
        <v>25417.924900000002</v>
      </c>
    </row>
    <row r="986" spans="1:8" x14ac:dyDescent="0.35">
      <c r="A986" t="s">
        <v>8219</v>
      </c>
      <c r="B986">
        <v>203</v>
      </c>
      <c r="D986" t="s">
        <v>8221</v>
      </c>
      <c r="E986">
        <v>14</v>
      </c>
      <c r="G986" s="6">
        <f t="shared" si="30"/>
        <v>8.5699999999999932</v>
      </c>
      <c r="H986" s="15">
        <f t="shared" si="31"/>
        <v>73.444899999999876</v>
      </c>
    </row>
    <row r="987" spans="1:8" x14ac:dyDescent="0.35">
      <c r="A987" t="s">
        <v>8219</v>
      </c>
      <c r="B987">
        <v>49</v>
      </c>
      <c r="D987" t="s">
        <v>8221</v>
      </c>
      <c r="E987">
        <v>1</v>
      </c>
      <c r="G987" s="6">
        <f t="shared" si="30"/>
        <v>-145.43</v>
      </c>
      <c r="H987" s="15">
        <f t="shared" si="31"/>
        <v>21149.884900000001</v>
      </c>
    </row>
    <row r="988" spans="1:8" x14ac:dyDescent="0.35">
      <c r="A988" t="s">
        <v>8219</v>
      </c>
      <c r="B988">
        <v>5812</v>
      </c>
      <c r="D988" t="s">
        <v>8221</v>
      </c>
      <c r="E988">
        <v>118</v>
      </c>
      <c r="G988" s="6">
        <f t="shared" si="30"/>
        <v>5617.57</v>
      </c>
      <c r="H988" s="15">
        <f t="shared" si="31"/>
        <v>31557092.704899997</v>
      </c>
    </row>
    <row r="989" spans="1:8" x14ac:dyDescent="0.35">
      <c r="A989" t="s">
        <v>8219</v>
      </c>
      <c r="B989">
        <v>1556</v>
      </c>
      <c r="D989" t="s">
        <v>8221</v>
      </c>
      <c r="E989">
        <v>2</v>
      </c>
      <c r="G989" s="6">
        <f t="shared" si="30"/>
        <v>1361.57</v>
      </c>
      <c r="H989" s="15">
        <f t="shared" si="31"/>
        <v>1853872.8648999999</v>
      </c>
    </row>
    <row r="990" spans="1:8" x14ac:dyDescent="0.35">
      <c r="A990" t="s">
        <v>8219</v>
      </c>
      <c r="B990">
        <v>65</v>
      </c>
      <c r="D990" t="s">
        <v>8221</v>
      </c>
      <c r="E990">
        <v>1</v>
      </c>
      <c r="G990" s="6">
        <f t="shared" si="30"/>
        <v>-129.43</v>
      </c>
      <c r="H990" s="15">
        <f t="shared" si="31"/>
        <v>16752.124900000003</v>
      </c>
    </row>
    <row r="991" spans="1:8" x14ac:dyDescent="0.35">
      <c r="A991" t="s">
        <v>8219</v>
      </c>
      <c r="B991">
        <v>10</v>
      </c>
      <c r="D991" t="s">
        <v>8221</v>
      </c>
      <c r="E991">
        <v>3</v>
      </c>
      <c r="G991" s="6">
        <f t="shared" si="30"/>
        <v>-184.43</v>
      </c>
      <c r="H991" s="15">
        <f t="shared" si="31"/>
        <v>34014.424900000005</v>
      </c>
    </row>
    <row r="992" spans="1:8" x14ac:dyDescent="0.35">
      <c r="A992" t="s">
        <v>8219</v>
      </c>
      <c r="B992">
        <v>76</v>
      </c>
      <c r="D992" t="s">
        <v>8221</v>
      </c>
      <c r="E992">
        <v>1</v>
      </c>
      <c r="G992" s="6">
        <f t="shared" si="30"/>
        <v>-118.43</v>
      </c>
      <c r="H992" s="15">
        <f t="shared" si="31"/>
        <v>14025.664900000002</v>
      </c>
    </row>
    <row r="993" spans="1:8" x14ac:dyDescent="0.35">
      <c r="A993" t="s">
        <v>8219</v>
      </c>
      <c r="B993">
        <v>263</v>
      </c>
      <c r="D993" t="s">
        <v>8221</v>
      </c>
      <c r="E993">
        <v>3</v>
      </c>
      <c r="G993" s="6">
        <f t="shared" si="30"/>
        <v>68.569999999999993</v>
      </c>
      <c r="H993" s="15">
        <f t="shared" si="31"/>
        <v>4701.8448999999991</v>
      </c>
    </row>
    <row r="994" spans="1:8" x14ac:dyDescent="0.35">
      <c r="A994" t="s">
        <v>8219</v>
      </c>
      <c r="B994">
        <v>1530</v>
      </c>
      <c r="D994" t="s">
        <v>8221</v>
      </c>
      <c r="E994">
        <v>38</v>
      </c>
      <c r="G994" s="6">
        <f t="shared" si="30"/>
        <v>1335.57</v>
      </c>
      <c r="H994" s="15">
        <f t="shared" si="31"/>
        <v>1783747.2248999998</v>
      </c>
    </row>
    <row r="995" spans="1:8" x14ac:dyDescent="0.35">
      <c r="A995" t="s">
        <v>8219</v>
      </c>
      <c r="B995">
        <v>278</v>
      </c>
      <c r="D995" t="s">
        <v>8221</v>
      </c>
      <c r="E995">
        <v>52</v>
      </c>
      <c r="G995" s="6">
        <f t="shared" si="30"/>
        <v>83.57</v>
      </c>
      <c r="H995" s="15">
        <f t="shared" si="31"/>
        <v>6983.9448999999986</v>
      </c>
    </row>
    <row r="996" spans="1:8" x14ac:dyDescent="0.35">
      <c r="A996" t="s">
        <v>8219</v>
      </c>
      <c r="B996">
        <v>350</v>
      </c>
      <c r="D996" t="s">
        <v>8221</v>
      </c>
      <c r="E996">
        <v>2</v>
      </c>
      <c r="G996" s="6">
        <f t="shared" si="30"/>
        <v>155.57</v>
      </c>
      <c r="H996" s="15">
        <f t="shared" si="31"/>
        <v>24202.024899999997</v>
      </c>
    </row>
    <row r="997" spans="1:8" x14ac:dyDescent="0.35">
      <c r="A997" t="s">
        <v>8219</v>
      </c>
      <c r="B997">
        <v>470</v>
      </c>
      <c r="D997" t="s">
        <v>8221</v>
      </c>
      <c r="E997">
        <v>0</v>
      </c>
      <c r="G997" s="6">
        <f t="shared" si="30"/>
        <v>275.57</v>
      </c>
      <c r="H997" s="15">
        <f t="shared" si="31"/>
        <v>75938.824899999992</v>
      </c>
    </row>
    <row r="998" spans="1:8" x14ac:dyDescent="0.35">
      <c r="A998" t="s">
        <v>8219</v>
      </c>
      <c r="B998">
        <v>3</v>
      </c>
      <c r="D998" t="s">
        <v>8221</v>
      </c>
      <c r="E998">
        <v>4</v>
      </c>
      <c r="G998" s="6">
        <f t="shared" si="30"/>
        <v>-191.43</v>
      </c>
      <c r="H998" s="15">
        <f t="shared" si="31"/>
        <v>36645.444900000002</v>
      </c>
    </row>
    <row r="999" spans="1:8" x14ac:dyDescent="0.35">
      <c r="A999" t="s">
        <v>8219</v>
      </c>
      <c r="B999">
        <v>8200</v>
      </c>
      <c r="D999" t="s">
        <v>8221</v>
      </c>
      <c r="E999">
        <v>4</v>
      </c>
      <c r="G999" s="6">
        <f t="shared" si="30"/>
        <v>8005.57</v>
      </c>
      <c r="H999" s="15">
        <f t="shared" si="31"/>
        <v>64089151.024899997</v>
      </c>
    </row>
    <row r="1000" spans="1:8" x14ac:dyDescent="0.35">
      <c r="A1000" t="s">
        <v>8219</v>
      </c>
      <c r="B1000">
        <v>8359</v>
      </c>
      <c r="D1000" t="s">
        <v>8221</v>
      </c>
      <c r="E1000">
        <v>18</v>
      </c>
      <c r="G1000" s="6">
        <f t="shared" si="30"/>
        <v>8164.57</v>
      </c>
      <c r="H1000" s="15">
        <f t="shared" si="31"/>
        <v>66660203.284899995</v>
      </c>
    </row>
    <row r="1001" spans="1:8" x14ac:dyDescent="0.35">
      <c r="A1001" t="s">
        <v>8219</v>
      </c>
      <c r="B1001">
        <v>188</v>
      </c>
      <c r="D1001" t="s">
        <v>8221</v>
      </c>
      <c r="E1001">
        <v>0</v>
      </c>
      <c r="G1001" s="6">
        <f t="shared" si="30"/>
        <v>-6.4300000000000068</v>
      </c>
      <c r="H1001" s="15">
        <f t="shared" si="31"/>
        <v>41.344900000000088</v>
      </c>
    </row>
    <row r="1002" spans="1:8" x14ac:dyDescent="0.35">
      <c r="A1002" t="s">
        <v>8219</v>
      </c>
      <c r="B1002">
        <v>48</v>
      </c>
      <c r="D1002" t="s">
        <v>8221</v>
      </c>
      <c r="E1002">
        <v>22</v>
      </c>
      <c r="G1002" s="6">
        <f t="shared" si="30"/>
        <v>-146.43</v>
      </c>
      <c r="H1002" s="15">
        <f t="shared" si="31"/>
        <v>21441.744900000002</v>
      </c>
    </row>
    <row r="1003" spans="1:8" x14ac:dyDescent="0.35">
      <c r="A1003" t="s">
        <v>8219</v>
      </c>
      <c r="B1003">
        <v>607</v>
      </c>
      <c r="D1003" t="s">
        <v>8221</v>
      </c>
      <c r="E1003">
        <v>49</v>
      </c>
      <c r="G1003" s="6">
        <f t="shared" si="30"/>
        <v>412.57</v>
      </c>
      <c r="H1003" s="15">
        <f t="shared" si="31"/>
        <v>170214.0049</v>
      </c>
    </row>
    <row r="1004" spans="1:8" x14ac:dyDescent="0.35">
      <c r="A1004" t="s">
        <v>8219</v>
      </c>
      <c r="B1004">
        <v>50</v>
      </c>
      <c r="D1004" t="s">
        <v>8221</v>
      </c>
      <c r="E1004">
        <v>19</v>
      </c>
      <c r="G1004" s="6">
        <f t="shared" si="30"/>
        <v>-144.43</v>
      </c>
      <c r="H1004" s="15">
        <f t="shared" si="31"/>
        <v>20860.0249</v>
      </c>
    </row>
    <row r="1005" spans="1:8" x14ac:dyDescent="0.35">
      <c r="A1005" t="s">
        <v>8219</v>
      </c>
      <c r="B1005">
        <v>55</v>
      </c>
      <c r="D1005" t="s">
        <v>8221</v>
      </c>
      <c r="E1005">
        <v>4</v>
      </c>
      <c r="G1005" s="6">
        <f t="shared" si="30"/>
        <v>-139.43</v>
      </c>
      <c r="H1005" s="15">
        <f t="shared" si="31"/>
        <v>19440.724900000001</v>
      </c>
    </row>
    <row r="1006" spans="1:8" x14ac:dyDescent="0.35">
      <c r="A1006" t="s">
        <v>8219</v>
      </c>
      <c r="B1006">
        <v>38</v>
      </c>
      <c r="D1006" t="s">
        <v>8221</v>
      </c>
      <c r="E1006">
        <v>4</v>
      </c>
      <c r="G1006" s="6">
        <f t="shared" si="30"/>
        <v>-156.43</v>
      </c>
      <c r="H1006" s="15">
        <f t="shared" si="31"/>
        <v>24470.344900000004</v>
      </c>
    </row>
    <row r="1007" spans="1:8" x14ac:dyDescent="0.35">
      <c r="A1007" t="s">
        <v>8219</v>
      </c>
      <c r="B1007">
        <v>25</v>
      </c>
      <c r="D1007" t="s">
        <v>8221</v>
      </c>
      <c r="E1007">
        <v>2</v>
      </c>
      <c r="G1007" s="6">
        <f t="shared" si="30"/>
        <v>-169.43</v>
      </c>
      <c r="H1007" s="15">
        <f t="shared" si="31"/>
        <v>28706.524900000004</v>
      </c>
    </row>
    <row r="1008" spans="1:8" x14ac:dyDescent="0.35">
      <c r="A1008" t="s">
        <v>8219</v>
      </c>
      <c r="B1008">
        <v>46</v>
      </c>
      <c r="D1008" t="s">
        <v>8221</v>
      </c>
      <c r="E1008">
        <v>0</v>
      </c>
      <c r="G1008" s="6">
        <f t="shared" si="30"/>
        <v>-148.43</v>
      </c>
      <c r="H1008" s="15">
        <f t="shared" si="31"/>
        <v>22031.464900000003</v>
      </c>
    </row>
    <row r="1009" spans="1:8" x14ac:dyDescent="0.35">
      <c r="A1009" t="s">
        <v>8219</v>
      </c>
      <c r="B1009">
        <v>83</v>
      </c>
      <c r="D1009" t="s">
        <v>8221</v>
      </c>
      <c r="E1009">
        <v>0</v>
      </c>
      <c r="G1009" s="6">
        <f t="shared" si="30"/>
        <v>-111.43</v>
      </c>
      <c r="H1009" s="15">
        <f t="shared" si="31"/>
        <v>12416.644900000001</v>
      </c>
    </row>
    <row r="1010" spans="1:8" x14ac:dyDescent="0.35">
      <c r="A1010" t="s">
        <v>8219</v>
      </c>
      <c r="B1010">
        <v>35</v>
      </c>
      <c r="D1010" t="s">
        <v>8221</v>
      </c>
      <c r="E1010">
        <v>14</v>
      </c>
      <c r="G1010" s="6">
        <f t="shared" si="30"/>
        <v>-159.43</v>
      </c>
      <c r="H1010" s="15">
        <f t="shared" si="31"/>
        <v>25417.924900000002</v>
      </c>
    </row>
    <row r="1011" spans="1:8" x14ac:dyDescent="0.35">
      <c r="A1011" t="s">
        <v>8219</v>
      </c>
      <c r="B1011">
        <v>25</v>
      </c>
      <c r="D1011" t="s">
        <v>8221</v>
      </c>
      <c r="E1011">
        <v>8</v>
      </c>
      <c r="G1011" s="6">
        <f t="shared" si="30"/>
        <v>-169.43</v>
      </c>
      <c r="H1011" s="15">
        <f t="shared" si="31"/>
        <v>28706.524900000004</v>
      </c>
    </row>
    <row r="1012" spans="1:8" x14ac:dyDescent="0.35">
      <c r="A1012" t="s">
        <v>8219</v>
      </c>
      <c r="B1012">
        <v>75</v>
      </c>
      <c r="D1012" t="s">
        <v>8221</v>
      </c>
      <c r="E1012">
        <v>0</v>
      </c>
      <c r="G1012" s="6">
        <f t="shared" si="30"/>
        <v>-119.43</v>
      </c>
      <c r="H1012" s="15">
        <f t="shared" si="31"/>
        <v>14263.524900000002</v>
      </c>
    </row>
    <row r="1013" spans="1:8" x14ac:dyDescent="0.35">
      <c r="A1013" t="s">
        <v>8219</v>
      </c>
      <c r="B1013">
        <v>62</v>
      </c>
      <c r="D1013" t="s">
        <v>8221</v>
      </c>
      <c r="E1013">
        <v>15</v>
      </c>
      <c r="G1013" s="6">
        <f t="shared" si="30"/>
        <v>-132.43</v>
      </c>
      <c r="H1013" s="15">
        <f t="shared" si="31"/>
        <v>17537.704900000001</v>
      </c>
    </row>
    <row r="1014" spans="1:8" x14ac:dyDescent="0.35">
      <c r="A1014" t="s">
        <v>8219</v>
      </c>
      <c r="B1014">
        <v>160</v>
      </c>
      <c r="D1014" t="s">
        <v>8221</v>
      </c>
      <c r="E1014">
        <v>33</v>
      </c>
      <c r="G1014" s="6">
        <f t="shared" si="30"/>
        <v>-34.430000000000007</v>
      </c>
      <c r="H1014" s="15">
        <f t="shared" si="31"/>
        <v>1185.4249000000004</v>
      </c>
    </row>
    <row r="1015" spans="1:8" x14ac:dyDescent="0.35">
      <c r="A1015" t="s">
        <v>8219</v>
      </c>
      <c r="B1015">
        <v>246</v>
      </c>
      <c r="D1015" t="s">
        <v>8221</v>
      </c>
      <c r="E1015">
        <v>2</v>
      </c>
      <c r="G1015" s="6">
        <f t="shared" si="30"/>
        <v>51.569999999999993</v>
      </c>
      <c r="H1015" s="15">
        <f t="shared" si="31"/>
        <v>2659.4648999999995</v>
      </c>
    </row>
    <row r="1016" spans="1:8" x14ac:dyDescent="0.35">
      <c r="A1016" t="s">
        <v>8219</v>
      </c>
      <c r="B1016">
        <v>55</v>
      </c>
      <c r="D1016" t="s">
        <v>8221</v>
      </c>
      <c r="E1016">
        <v>6</v>
      </c>
      <c r="G1016" s="6">
        <f t="shared" si="30"/>
        <v>-139.43</v>
      </c>
      <c r="H1016" s="15">
        <f t="shared" si="31"/>
        <v>19440.724900000001</v>
      </c>
    </row>
    <row r="1017" spans="1:8" x14ac:dyDescent="0.35">
      <c r="A1017" t="s">
        <v>8219</v>
      </c>
      <c r="B1017">
        <v>23</v>
      </c>
      <c r="D1017" t="s">
        <v>8221</v>
      </c>
      <c r="E1017">
        <v>2</v>
      </c>
      <c r="G1017" s="6">
        <f t="shared" si="30"/>
        <v>-171.43</v>
      </c>
      <c r="H1017" s="15">
        <f t="shared" si="31"/>
        <v>29388.244900000002</v>
      </c>
    </row>
    <row r="1018" spans="1:8" x14ac:dyDescent="0.35">
      <c r="A1018" t="s">
        <v>8219</v>
      </c>
      <c r="B1018">
        <v>72</v>
      </c>
      <c r="D1018" t="s">
        <v>8221</v>
      </c>
      <c r="E1018">
        <v>0</v>
      </c>
      <c r="G1018" s="6">
        <f t="shared" si="30"/>
        <v>-122.43</v>
      </c>
      <c r="H1018" s="15">
        <f t="shared" si="31"/>
        <v>14989.104900000002</v>
      </c>
    </row>
    <row r="1019" spans="1:8" x14ac:dyDescent="0.35">
      <c r="A1019" t="s">
        <v>8219</v>
      </c>
      <c r="B1019">
        <v>22</v>
      </c>
      <c r="D1019" t="s">
        <v>8221</v>
      </c>
      <c r="E1019">
        <v>4</v>
      </c>
      <c r="G1019" s="6">
        <f t="shared" si="30"/>
        <v>-172.43</v>
      </c>
      <c r="H1019" s="15">
        <f t="shared" si="31"/>
        <v>29732.104900000002</v>
      </c>
    </row>
    <row r="1020" spans="1:8" x14ac:dyDescent="0.35">
      <c r="A1020" t="s">
        <v>8219</v>
      </c>
      <c r="B1020">
        <v>14</v>
      </c>
      <c r="D1020" t="s">
        <v>8221</v>
      </c>
      <c r="E1020">
        <v>1</v>
      </c>
      <c r="G1020" s="6">
        <f t="shared" si="30"/>
        <v>-180.43</v>
      </c>
      <c r="H1020" s="15">
        <f t="shared" si="31"/>
        <v>32554.984900000003</v>
      </c>
    </row>
    <row r="1021" spans="1:8" x14ac:dyDescent="0.35">
      <c r="A1021" t="s">
        <v>8219</v>
      </c>
      <c r="B1021">
        <v>38</v>
      </c>
      <c r="D1021" t="s">
        <v>8221</v>
      </c>
      <c r="E1021">
        <v>3</v>
      </c>
      <c r="G1021" s="6">
        <f t="shared" si="30"/>
        <v>-156.43</v>
      </c>
      <c r="H1021" s="15">
        <f t="shared" si="31"/>
        <v>24470.344900000004</v>
      </c>
    </row>
    <row r="1022" spans="1:8" x14ac:dyDescent="0.35">
      <c r="A1022" t="s">
        <v>8219</v>
      </c>
      <c r="B1022">
        <v>32</v>
      </c>
      <c r="D1022" t="s">
        <v>8221</v>
      </c>
      <c r="E1022">
        <v>4</v>
      </c>
      <c r="G1022" s="6">
        <f t="shared" si="30"/>
        <v>-162.43</v>
      </c>
      <c r="H1022" s="15">
        <f t="shared" si="31"/>
        <v>26383.504900000004</v>
      </c>
    </row>
    <row r="1023" spans="1:8" x14ac:dyDescent="0.35">
      <c r="A1023" t="s">
        <v>8219</v>
      </c>
      <c r="B1023">
        <v>63</v>
      </c>
      <c r="D1023" t="s">
        <v>8221</v>
      </c>
      <c r="E1023">
        <v>0</v>
      </c>
      <c r="G1023" s="6">
        <f t="shared" si="30"/>
        <v>-131.43</v>
      </c>
      <c r="H1023" s="15">
        <f t="shared" si="31"/>
        <v>17273.8449</v>
      </c>
    </row>
    <row r="1024" spans="1:8" x14ac:dyDescent="0.35">
      <c r="A1024" t="s">
        <v>8219</v>
      </c>
      <c r="B1024">
        <v>27</v>
      </c>
      <c r="D1024" t="s">
        <v>8221</v>
      </c>
      <c r="E1024">
        <v>4</v>
      </c>
      <c r="G1024" s="6">
        <f t="shared" si="30"/>
        <v>-167.43</v>
      </c>
      <c r="H1024" s="15">
        <f t="shared" si="31"/>
        <v>28032.804900000003</v>
      </c>
    </row>
    <row r="1025" spans="1:8" x14ac:dyDescent="0.35">
      <c r="A1025" t="s">
        <v>8219</v>
      </c>
      <c r="B1025">
        <v>44</v>
      </c>
      <c r="D1025" t="s">
        <v>8221</v>
      </c>
      <c r="E1025">
        <v>3</v>
      </c>
      <c r="G1025" s="6">
        <f t="shared" si="30"/>
        <v>-150.43</v>
      </c>
      <c r="H1025" s="15">
        <f t="shared" si="31"/>
        <v>22629.184900000004</v>
      </c>
    </row>
    <row r="1026" spans="1:8" x14ac:dyDescent="0.35">
      <c r="A1026" t="s">
        <v>8219</v>
      </c>
      <c r="B1026">
        <v>38</v>
      </c>
      <c r="D1026" t="s">
        <v>8221</v>
      </c>
      <c r="E1026">
        <v>34</v>
      </c>
      <c r="G1026" s="6">
        <f t="shared" si="30"/>
        <v>-156.43</v>
      </c>
      <c r="H1026" s="15">
        <f t="shared" si="31"/>
        <v>24470.344900000004</v>
      </c>
    </row>
    <row r="1027" spans="1:8" x14ac:dyDescent="0.35">
      <c r="A1027" t="s">
        <v>8219</v>
      </c>
      <c r="B1027">
        <v>115</v>
      </c>
      <c r="D1027" t="s">
        <v>8221</v>
      </c>
      <c r="E1027">
        <v>2</v>
      </c>
      <c r="G1027" s="6">
        <f t="shared" ref="G1027:G1090" si="32">B1027-194.43</f>
        <v>-79.430000000000007</v>
      </c>
      <c r="H1027" s="15">
        <f t="shared" ref="H1027:H1090" si="33">G1027^2</f>
        <v>6309.1249000000007</v>
      </c>
    </row>
    <row r="1028" spans="1:8" x14ac:dyDescent="0.35">
      <c r="A1028" t="s">
        <v>8219</v>
      </c>
      <c r="B1028">
        <v>37</v>
      </c>
      <c r="D1028" t="s">
        <v>8221</v>
      </c>
      <c r="E1028">
        <v>33</v>
      </c>
      <c r="G1028" s="6">
        <f t="shared" si="32"/>
        <v>-157.43</v>
      </c>
      <c r="H1028" s="15">
        <f t="shared" si="33"/>
        <v>24784.204900000001</v>
      </c>
    </row>
    <row r="1029" spans="1:8" x14ac:dyDescent="0.35">
      <c r="A1029" t="s">
        <v>8219</v>
      </c>
      <c r="B1029">
        <v>99</v>
      </c>
      <c r="D1029" t="s">
        <v>8221</v>
      </c>
      <c r="E1029">
        <v>0</v>
      </c>
      <c r="G1029" s="6">
        <f t="shared" si="32"/>
        <v>-95.43</v>
      </c>
      <c r="H1029" s="15">
        <f t="shared" si="33"/>
        <v>9106.8849000000009</v>
      </c>
    </row>
    <row r="1030" spans="1:8" x14ac:dyDescent="0.35">
      <c r="A1030" t="s">
        <v>8219</v>
      </c>
      <c r="B1030">
        <v>44</v>
      </c>
      <c r="D1030" t="s">
        <v>8221</v>
      </c>
      <c r="E1030">
        <v>0</v>
      </c>
      <c r="G1030" s="6">
        <f t="shared" si="32"/>
        <v>-150.43</v>
      </c>
      <c r="H1030" s="15">
        <f t="shared" si="33"/>
        <v>22629.184900000004</v>
      </c>
    </row>
    <row r="1031" spans="1:8" x14ac:dyDescent="0.35">
      <c r="A1031" t="s">
        <v>8219</v>
      </c>
      <c r="B1031">
        <v>58</v>
      </c>
      <c r="D1031" t="s">
        <v>8221</v>
      </c>
      <c r="E1031">
        <v>1</v>
      </c>
      <c r="G1031" s="6">
        <f t="shared" si="32"/>
        <v>-136.43</v>
      </c>
      <c r="H1031" s="15">
        <f t="shared" si="33"/>
        <v>18613.144900000003</v>
      </c>
    </row>
    <row r="1032" spans="1:8" x14ac:dyDescent="0.35">
      <c r="A1032" t="s">
        <v>8219</v>
      </c>
      <c r="B1032">
        <v>191</v>
      </c>
      <c r="D1032" t="s">
        <v>8221</v>
      </c>
      <c r="E1032">
        <v>13</v>
      </c>
      <c r="G1032" s="6">
        <f t="shared" si="32"/>
        <v>-3.4300000000000068</v>
      </c>
      <c r="H1032" s="15">
        <f t="shared" si="33"/>
        <v>11.764900000000047</v>
      </c>
    </row>
    <row r="1033" spans="1:8" x14ac:dyDescent="0.35">
      <c r="A1033" t="s">
        <v>8219</v>
      </c>
      <c r="B1033">
        <v>40</v>
      </c>
      <c r="D1033" t="s">
        <v>8221</v>
      </c>
      <c r="E1033">
        <v>2</v>
      </c>
      <c r="G1033" s="6">
        <f t="shared" si="32"/>
        <v>-154.43</v>
      </c>
      <c r="H1033" s="15">
        <f t="shared" si="33"/>
        <v>23848.624900000003</v>
      </c>
    </row>
    <row r="1034" spans="1:8" x14ac:dyDescent="0.35">
      <c r="A1034" t="s">
        <v>8219</v>
      </c>
      <c r="B1034">
        <v>38</v>
      </c>
      <c r="D1034" t="s">
        <v>8221</v>
      </c>
      <c r="E1034">
        <v>36</v>
      </c>
      <c r="G1034" s="6">
        <f t="shared" si="32"/>
        <v>-156.43</v>
      </c>
      <c r="H1034" s="15">
        <f t="shared" si="33"/>
        <v>24470.344900000004</v>
      </c>
    </row>
    <row r="1035" spans="1:8" x14ac:dyDescent="0.35">
      <c r="A1035" t="s">
        <v>8219</v>
      </c>
      <c r="B1035">
        <v>39</v>
      </c>
      <c r="D1035" t="s">
        <v>8221</v>
      </c>
      <c r="E1035">
        <v>1</v>
      </c>
      <c r="G1035" s="6">
        <f t="shared" si="32"/>
        <v>-155.43</v>
      </c>
      <c r="H1035" s="15">
        <f t="shared" si="33"/>
        <v>24158.484900000003</v>
      </c>
    </row>
    <row r="1036" spans="1:8" x14ac:dyDescent="0.35">
      <c r="A1036" t="s">
        <v>8219</v>
      </c>
      <c r="B1036">
        <v>11</v>
      </c>
      <c r="D1036" t="s">
        <v>8221</v>
      </c>
      <c r="E1036">
        <v>15</v>
      </c>
      <c r="G1036" s="6">
        <f t="shared" si="32"/>
        <v>-183.43</v>
      </c>
      <c r="H1036" s="15">
        <f t="shared" si="33"/>
        <v>33646.564900000005</v>
      </c>
    </row>
    <row r="1037" spans="1:8" x14ac:dyDescent="0.35">
      <c r="A1037" t="s">
        <v>8219</v>
      </c>
      <c r="B1037">
        <v>107</v>
      </c>
      <c r="D1037" t="s">
        <v>8221</v>
      </c>
      <c r="E1037">
        <v>1</v>
      </c>
      <c r="G1037" s="6">
        <f t="shared" si="32"/>
        <v>-87.43</v>
      </c>
      <c r="H1037" s="15">
        <f t="shared" si="33"/>
        <v>7644.0049000000008</v>
      </c>
    </row>
    <row r="1038" spans="1:8" x14ac:dyDescent="0.35">
      <c r="A1038" t="s">
        <v>8219</v>
      </c>
      <c r="B1038">
        <v>147</v>
      </c>
      <c r="D1038" t="s">
        <v>8221</v>
      </c>
      <c r="E1038">
        <v>0</v>
      </c>
      <c r="G1038" s="6">
        <f t="shared" si="32"/>
        <v>-47.430000000000007</v>
      </c>
      <c r="H1038" s="15">
        <f t="shared" si="33"/>
        <v>2249.6049000000007</v>
      </c>
    </row>
    <row r="1039" spans="1:8" x14ac:dyDescent="0.35">
      <c r="A1039" t="s">
        <v>8219</v>
      </c>
      <c r="B1039">
        <v>36</v>
      </c>
      <c r="D1039" t="s">
        <v>8221</v>
      </c>
      <c r="E1039">
        <v>1</v>
      </c>
      <c r="G1039" s="6">
        <f t="shared" si="32"/>
        <v>-158.43</v>
      </c>
      <c r="H1039" s="15">
        <f t="shared" si="33"/>
        <v>25100.064900000001</v>
      </c>
    </row>
    <row r="1040" spans="1:8" x14ac:dyDescent="0.35">
      <c r="A1040" t="s">
        <v>8219</v>
      </c>
      <c r="B1040">
        <v>92</v>
      </c>
      <c r="D1040" t="s">
        <v>8221</v>
      </c>
      <c r="E1040">
        <v>0</v>
      </c>
      <c r="G1040" s="6">
        <f t="shared" si="32"/>
        <v>-102.43</v>
      </c>
      <c r="H1040" s="15">
        <f t="shared" si="33"/>
        <v>10491.904900000001</v>
      </c>
    </row>
    <row r="1041" spans="1:8" x14ac:dyDescent="0.35">
      <c r="A1041" t="s">
        <v>8219</v>
      </c>
      <c r="B1041">
        <v>35</v>
      </c>
      <c r="D1041" t="s">
        <v>8221</v>
      </c>
      <c r="E1041">
        <v>0</v>
      </c>
      <c r="G1041" s="6">
        <f t="shared" si="32"/>
        <v>-159.43</v>
      </c>
      <c r="H1041" s="15">
        <f t="shared" si="33"/>
        <v>25417.924900000002</v>
      </c>
    </row>
    <row r="1042" spans="1:8" x14ac:dyDescent="0.35">
      <c r="A1042" t="s">
        <v>8219</v>
      </c>
      <c r="B1042">
        <v>17</v>
      </c>
      <c r="D1042" t="s">
        <v>8221</v>
      </c>
      <c r="E1042">
        <v>1</v>
      </c>
      <c r="G1042" s="6">
        <f t="shared" si="32"/>
        <v>-177.43</v>
      </c>
      <c r="H1042" s="15">
        <f t="shared" si="33"/>
        <v>31481.404900000001</v>
      </c>
    </row>
    <row r="1043" spans="1:8" x14ac:dyDescent="0.35">
      <c r="A1043" t="s">
        <v>8219</v>
      </c>
      <c r="B1043">
        <v>22</v>
      </c>
      <c r="D1043" t="s">
        <v>8221</v>
      </c>
      <c r="E1043">
        <v>39</v>
      </c>
      <c r="G1043" s="6">
        <f t="shared" si="32"/>
        <v>-172.43</v>
      </c>
      <c r="H1043" s="15">
        <f t="shared" si="33"/>
        <v>29732.104900000002</v>
      </c>
    </row>
    <row r="1044" spans="1:8" x14ac:dyDescent="0.35">
      <c r="A1044" t="s">
        <v>8219</v>
      </c>
      <c r="B1044">
        <v>69</v>
      </c>
      <c r="D1044" t="s">
        <v>8221</v>
      </c>
      <c r="E1044">
        <v>0</v>
      </c>
      <c r="G1044" s="6">
        <f t="shared" si="32"/>
        <v>-125.43</v>
      </c>
      <c r="H1044" s="15">
        <f t="shared" si="33"/>
        <v>15732.684900000002</v>
      </c>
    </row>
    <row r="1045" spans="1:8" x14ac:dyDescent="0.35">
      <c r="A1045" t="s">
        <v>8219</v>
      </c>
      <c r="B1045">
        <v>13</v>
      </c>
      <c r="D1045" t="s">
        <v>8221</v>
      </c>
      <c r="E1045">
        <v>0</v>
      </c>
      <c r="G1045" s="6">
        <f t="shared" si="32"/>
        <v>-181.43</v>
      </c>
      <c r="H1045" s="15">
        <f t="shared" si="33"/>
        <v>32916.844900000004</v>
      </c>
    </row>
    <row r="1046" spans="1:8" x14ac:dyDescent="0.35">
      <c r="A1046" t="s">
        <v>8219</v>
      </c>
      <c r="B1046">
        <v>58</v>
      </c>
      <c r="D1046" t="s">
        <v>8221</v>
      </c>
      <c r="E1046">
        <v>3</v>
      </c>
      <c r="G1046" s="6">
        <f t="shared" si="32"/>
        <v>-136.43</v>
      </c>
      <c r="H1046" s="15">
        <f t="shared" si="33"/>
        <v>18613.144900000003</v>
      </c>
    </row>
    <row r="1047" spans="1:8" x14ac:dyDescent="0.35">
      <c r="A1047" t="s">
        <v>8219</v>
      </c>
      <c r="B1047">
        <v>44</v>
      </c>
      <c r="D1047" t="s">
        <v>8221</v>
      </c>
      <c r="E1047">
        <v>1</v>
      </c>
      <c r="G1047" s="6">
        <f t="shared" si="32"/>
        <v>-150.43</v>
      </c>
      <c r="H1047" s="15">
        <f t="shared" si="33"/>
        <v>22629.184900000004</v>
      </c>
    </row>
    <row r="1048" spans="1:8" x14ac:dyDescent="0.35">
      <c r="A1048" t="s">
        <v>8219</v>
      </c>
      <c r="B1048">
        <v>83</v>
      </c>
      <c r="D1048" t="s">
        <v>8221</v>
      </c>
      <c r="E1048">
        <v>13</v>
      </c>
      <c r="G1048" s="6">
        <f t="shared" si="32"/>
        <v>-111.43</v>
      </c>
      <c r="H1048" s="15">
        <f t="shared" si="33"/>
        <v>12416.644900000001</v>
      </c>
    </row>
    <row r="1049" spans="1:8" x14ac:dyDescent="0.35">
      <c r="A1049" t="s">
        <v>8219</v>
      </c>
      <c r="B1049">
        <v>117</v>
      </c>
      <c r="D1049" t="s">
        <v>8221</v>
      </c>
      <c r="E1049">
        <v>0</v>
      </c>
      <c r="G1049" s="6">
        <f t="shared" si="32"/>
        <v>-77.430000000000007</v>
      </c>
      <c r="H1049" s="15">
        <f t="shared" si="33"/>
        <v>5995.4049000000014</v>
      </c>
    </row>
    <row r="1050" spans="1:8" x14ac:dyDescent="0.35">
      <c r="A1050" t="s">
        <v>8219</v>
      </c>
      <c r="B1050">
        <v>32</v>
      </c>
      <c r="D1050" t="s">
        <v>8221</v>
      </c>
      <c r="E1050">
        <v>6</v>
      </c>
      <c r="G1050" s="6">
        <f t="shared" si="32"/>
        <v>-162.43</v>
      </c>
      <c r="H1050" s="15">
        <f t="shared" si="33"/>
        <v>26383.504900000004</v>
      </c>
    </row>
    <row r="1051" spans="1:8" x14ac:dyDescent="0.35">
      <c r="A1051" t="s">
        <v>8219</v>
      </c>
      <c r="B1051">
        <v>8</v>
      </c>
      <c r="D1051" t="s">
        <v>8221</v>
      </c>
      <c r="E1051">
        <v>0</v>
      </c>
      <c r="G1051" s="6">
        <f t="shared" si="32"/>
        <v>-186.43</v>
      </c>
      <c r="H1051" s="15">
        <f t="shared" si="33"/>
        <v>34756.144899999999</v>
      </c>
    </row>
    <row r="1052" spans="1:8" x14ac:dyDescent="0.35">
      <c r="A1052" t="s">
        <v>8219</v>
      </c>
      <c r="B1052">
        <v>340</v>
      </c>
      <c r="D1052" t="s">
        <v>8221</v>
      </c>
      <c r="E1052">
        <v>14</v>
      </c>
      <c r="G1052" s="6">
        <f t="shared" si="32"/>
        <v>145.57</v>
      </c>
      <c r="H1052" s="15">
        <f t="shared" si="33"/>
        <v>21190.624899999999</v>
      </c>
    </row>
    <row r="1053" spans="1:8" x14ac:dyDescent="0.35">
      <c r="A1053" t="s">
        <v>8219</v>
      </c>
      <c r="B1053">
        <v>7</v>
      </c>
      <c r="D1053" t="s">
        <v>8221</v>
      </c>
      <c r="E1053">
        <v>5</v>
      </c>
      <c r="G1053" s="6">
        <f t="shared" si="32"/>
        <v>-187.43</v>
      </c>
      <c r="H1053" s="15">
        <f t="shared" si="33"/>
        <v>35130.0049</v>
      </c>
    </row>
    <row r="1054" spans="1:8" x14ac:dyDescent="0.35">
      <c r="A1054" t="s">
        <v>8219</v>
      </c>
      <c r="B1054">
        <v>19</v>
      </c>
      <c r="D1054" t="s">
        <v>8221</v>
      </c>
      <c r="E1054">
        <v>6</v>
      </c>
      <c r="G1054" s="6">
        <f t="shared" si="32"/>
        <v>-175.43</v>
      </c>
      <c r="H1054" s="15">
        <f t="shared" si="33"/>
        <v>30775.684900000004</v>
      </c>
    </row>
    <row r="1055" spans="1:8" x14ac:dyDescent="0.35">
      <c r="A1055" t="s">
        <v>8219</v>
      </c>
      <c r="B1055">
        <v>47</v>
      </c>
      <c r="D1055" t="s">
        <v>8221</v>
      </c>
      <c r="E1055">
        <v>15</v>
      </c>
      <c r="G1055" s="6">
        <f t="shared" si="32"/>
        <v>-147.43</v>
      </c>
      <c r="H1055" s="15">
        <f t="shared" si="33"/>
        <v>21735.604900000002</v>
      </c>
    </row>
    <row r="1056" spans="1:8" x14ac:dyDescent="0.35">
      <c r="A1056" t="s">
        <v>8219</v>
      </c>
      <c r="B1056">
        <v>13</v>
      </c>
      <c r="D1056" t="s">
        <v>8221</v>
      </c>
      <c r="E1056">
        <v>0</v>
      </c>
      <c r="G1056" s="6">
        <f t="shared" si="32"/>
        <v>-181.43</v>
      </c>
      <c r="H1056" s="15">
        <f t="shared" si="33"/>
        <v>32916.844900000004</v>
      </c>
    </row>
    <row r="1057" spans="1:8" x14ac:dyDescent="0.35">
      <c r="A1057" t="s">
        <v>8219</v>
      </c>
      <c r="B1057">
        <v>90</v>
      </c>
      <c r="D1057" t="s">
        <v>8221</v>
      </c>
      <c r="E1057">
        <v>1</v>
      </c>
      <c r="G1057" s="6">
        <f t="shared" si="32"/>
        <v>-104.43</v>
      </c>
      <c r="H1057" s="15">
        <f t="shared" si="33"/>
        <v>10905.624900000001</v>
      </c>
    </row>
    <row r="1058" spans="1:8" x14ac:dyDescent="0.35">
      <c r="A1058" t="s">
        <v>8219</v>
      </c>
      <c r="B1058">
        <v>63</v>
      </c>
      <c r="D1058" t="s">
        <v>8221</v>
      </c>
      <c r="E1058">
        <v>9</v>
      </c>
      <c r="G1058" s="6">
        <f t="shared" si="32"/>
        <v>-131.43</v>
      </c>
      <c r="H1058" s="15">
        <f t="shared" si="33"/>
        <v>17273.8449</v>
      </c>
    </row>
    <row r="1059" spans="1:8" x14ac:dyDescent="0.35">
      <c r="A1059" t="s">
        <v>8219</v>
      </c>
      <c r="B1059">
        <v>26</v>
      </c>
      <c r="D1059" t="s">
        <v>8221</v>
      </c>
      <c r="E1059">
        <v>3</v>
      </c>
      <c r="G1059" s="6">
        <f t="shared" si="32"/>
        <v>-168.43</v>
      </c>
      <c r="H1059" s="15">
        <f t="shared" si="33"/>
        <v>28368.664900000003</v>
      </c>
    </row>
    <row r="1060" spans="1:8" x14ac:dyDescent="0.35">
      <c r="A1060" t="s">
        <v>8219</v>
      </c>
      <c r="B1060">
        <v>71</v>
      </c>
      <c r="D1060" t="s">
        <v>8221</v>
      </c>
      <c r="E1060">
        <v>3</v>
      </c>
      <c r="G1060" s="6">
        <f t="shared" si="32"/>
        <v>-123.43</v>
      </c>
      <c r="H1060" s="15">
        <f t="shared" si="33"/>
        <v>15234.964900000001</v>
      </c>
    </row>
    <row r="1061" spans="1:8" x14ac:dyDescent="0.35">
      <c r="A1061" t="s">
        <v>8219</v>
      </c>
      <c r="B1061">
        <v>38</v>
      </c>
      <c r="D1061" t="s">
        <v>8221</v>
      </c>
      <c r="E1061">
        <v>1</v>
      </c>
      <c r="G1061" s="6">
        <f t="shared" si="32"/>
        <v>-156.43</v>
      </c>
      <c r="H1061" s="15">
        <f t="shared" si="33"/>
        <v>24470.344900000004</v>
      </c>
    </row>
    <row r="1062" spans="1:8" x14ac:dyDescent="0.35">
      <c r="A1062" t="s">
        <v>8219</v>
      </c>
      <c r="B1062">
        <v>859</v>
      </c>
      <c r="D1062" t="s">
        <v>8221</v>
      </c>
      <c r="E1062">
        <v>3</v>
      </c>
      <c r="G1062" s="6">
        <f t="shared" si="32"/>
        <v>664.56999999999994</v>
      </c>
      <c r="H1062" s="15">
        <f t="shared" si="33"/>
        <v>441653.28489999991</v>
      </c>
    </row>
    <row r="1063" spans="1:8" x14ac:dyDescent="0.35">
      <c r="A1063" t="s">
        <v>8219</v>
      </c>
      <c r="B1063">
        <v>21</v>
      </c>
      <c r="D1063" t="s">
        <v>8221</v>
      </c>
      <c r="E1063">
        <v>0</v>
      </c>
      <c r="G1063" s="6">
        <f t="shared" si="32"/>
        <v>-173.43</v>
      </c>
      <c r="H1063" s="15">
        <f t="shared" si="33"/>
        <v>30077.964900000003</v>
      </c>
    </row>
    <row r="1064" spans="1:8" x14ac:dyDescent="0.35">
      <c r="A1064" t="s">
        <v>8219</v>
      </c>
      <c r="B1064">
        <v>78</v>
      </c>
      <c r="D1064" t="s">
        <v>8221</v>
      </c>
      <c r="E1064">
        <v>2</v>
      </c>
      <c r="G1064" s="6">
        <f t="shared" si="32"/>
        <v>-116.43</v>
      </c>
      <c r="H1064" s="15">
        <f t="shared" si="33"/>
        <v>13555.944900000002</v>
      </c>
    </row>
    <row r="1065" spans="1:8" x14ac:dyDescent="0.35">
      <c r="A1065" t="s">
        <v>8219</v>
      </c>
      <c r="B1065">
        <v>53</v>
      </c>
      <c r="D1065" t="s">
        <v>8221</v>
      </c>
      <c r="E1065">
        <v>10</v>
      </c>
      <c r="G1065" s="6">
        <f t="shared" si="32"/>
        <v>-141.43</v>
      </c>
      <c r="H1065" s="15">
        <f t="shared" si="33"/>
        <v>20002.444900000002</v>
      </c>
    </row>
    <row r="1066" spans="1:8" x14ac:dyDescent="0.35">
      <c r="A1066" t="s">
        <v>8219</v>
      </c>
      <c r="B1066">
        <v>356</v>
      </c>
      <c r="D1066" t="s">
        <v>8221</v>
      </c>
      <c r="E1066">
        <v>60</v>
      </c>
      <c r="G1066" s="6">
        <f t="shared" si="32"/>
        <v>161.57</v>
      </c>
      <c r="H1066" s="15">
        <f t="shared" si="33"/>
        <v>26104.864899999997</v>
      </c>
    </row>
    <row r="1067" spans="1:8" x14ac:dyDescent="0.35">
      <c r="A1067" t="s">
        <v>8219</v>
      </c>
      <c r="B1067">
        <v>279</v>
      </c>
      <c r="D1067" t="s">
        <v>8221</v>
      </c>
      <c r="E1067">
        <v>5</v>
      </c>
      <c r="G1067" s="6">
        <f t="shared" si="32"/>
        <v>84.57</v>
      </c>
      <c r="H1067" s="15">
        <f t="shared" si="33"/>
        <v>7152.0848999999989</v>
      </c>
    </row>
    <row r="1068" spans="1:8" x14ac:dyDescent="0.35">
      <c r="A1068" t="s">
        <v>8219</v>
      </c>
      <c r="B1068">
        <v>266</v>
      </c>
      <c r="D1068" t="s">
        <v>8221</v>
      </c>
      <c r="E1068">
        <v>9</v>
      </c>
      <c r="G1068" s="6">
        <f t="shared" si="32"/>
        <v>71.569999999999993</v>
      </c>
      <c r="H1068" s="15">
        <f t="shared" si="33"/>
        <v>5122.2648999999992</v>
      </c>
    </row>
    <row r="1069" spans="1:8" x14ac:dyDescent="0.35">
      <c r="A1069" t="s">
        <v>8219</v>
      </c>
      <c r="B1069">
        <v>623</v>
      </c>
      <c r="D1069" t="s">
        <v>8221</v>
      </c>
      <c r="E1069">
        <v>13</v>
      </c>
      <c r="G1069" s="6">
        <f t="shared" si="32"/>
        <v>428.57</v>
      </c>
      <c r="H1069" s="15">
        <f t="shared" si="33"/>
        <v>183672.24489999999</v>
      </c>
    </row>
    <row r="1070" spans="1:8" x14ac:dyDescent="0.35">
      <c r="A1070" t="s">
        <v>8219</v>
      </c>
      <c r="B1070">
        <v>392</v>
      </c>
      <c r="D1070" t="s">
        <v>8221</v>
      </c>
      <c r="E1070">
        <v>0</v>
      </c>
      <c r="G1070" s="6">
        <f t="shared" si="32"/>
        <v>197.57</v>
      </c>
      <c r="H1070" s="15">
        <f t="shared" si="33"/>
        <v>39033.904899999994</v>
      </c>
    </row>
    <row r="1071" spans="1:8" x14ac:dyDescent="0.35">
      <c r="A1071" t="s">
        <v>8219</v>
      </c>
      <c r="B1071">
        <v>3562</v>
      </c>
      <c r="D1071" t="s">
        <v>8221</v>
      </c>
      <c r="E1071">
        <v>8</v>
      </c>
      <c r="G1071" s="6">
        <f t="shared" si="32"/>
        <v>3367.57</v>
      </c>
      <c r="H1071" s="15">
        <f t="shared" si="33"/>
        <v>11340527.7049</v>
      </c>
    </row>
    <row r="1072" spans="1:8" x14ac:dyDescent="0.35">
      <c r="A1072" t="s">
        <v>8219</v>
      </c>
      <c r="B1072">
        <v>514</v>
      </c>
      <c r="D1072" t="s">
        <v>8221</v>
      </c>
      <c r="E1072">
        <v>3</v>
      </c>
      <c r="G1072" s="6">
        <f t="shared" si="32"/>
        <v>319.57</v>
      </c>
      <c r="H1072" s="15">
        <f t="shared" si="33"/>
        <v>102124.9849</v>
      </c>
    </row>
    <row r="1073" spans="1:8" x14ac:dyDescent="0.35">
      <c r="A1073" t="s">
        <v>8219</v>
      </c>
      <c r="B1073">
        <v>88</v>
      </c>
      <c r="D1073" t="s">
        <v>8221</v>
      </c>
      <c r="E1073">
        <v>3</v>
      </c>
      <c r="G1073" s="6">
        <f t="shared" si="32"/>
        <v>-106.43</v>
      </c>
      <c r="H1073" s="15">
        <f t="shared" si="33"/>
        <v>11327.344900000002</v>
      </c>
    </row>
    <row r="1074" spans="1:8" x14ac:dyDescent="0.35">
      <c r="A1074" t="s">
        <v>8219</v>
      </c>
      <c r="B1074">
        <v>537</v>
      </c>
      <c r="D1074" t="s">
        <v>8221</v>
      </c>
      <c r="E1074">
        <v>0</v>
      </c>
      <c r="G1074" s="6">
        <f t="shared" si="32"/>
        <v>342.57</v>
      </c>
      <c r="H1074" s="15">
        <f t="shared" si="33"/>
        <v>117354.2049</v>
      </c>
    </row>
    <row r="1075" spans="1:8" x14ac:dyDescent="0.35">
      <c r="A1075" t="s">
        <v>8219</v>
      </c>
      <c r="B1075">
        <v>25</v>
      </c>
      <c r="D1075" t="s">
        <v>8221</v>
      </c>
      <c r="E1075">
        <v>6</v>
      </c>
      <c r="G1075" s="6">
        <f t="shared" si="32"/>
        <v>-169.43</v>
      </c>
      <c r="H1075" s="15">
        <f t="shared" si="33"/>
        <v>28706.524900000004</v>
      </c>
    </row>
    <row r="1076" spans="1:8" x14ac:dyDescent="0.35">
      <c r="A1076" t="s">
        <v>8219</v>
      </c>
      <c r="B1076">
        <v>3238</v>
      </c>
      <c r="D1076" t="s">
        <v>8221</v>
      </c>
      <c r="E1076">
        <v>4</v>
      </c>
      <c r="G1076" s="6">
        <f t="shared" si="32"/>
        <v>3043.57</v>
      </c>
      <c r="H1076" s="15">
        <f t="shared" si="33"/>
        <v>9263318.3449000008</v>
      </c>
    </row>
    <row r="1077" spans="1:8" x14ac:dyDescent="0.35">
      <c r="A1077" t="s">
        <v>8219</v>
      </c>
      <c r="B1077">
        <v>897</v>
      </c>
      <c r="D1077" t="s">
        <v>8221</v>
      </c>
      <c r="E1077">
        <v>1</v>
      </c>
      <c r="G1077" s="6">
        <f t="shared" si="32"/>
        <v>702.56999999999994</v>
      </c>
      <c r="H1077" s="15">
        <f t="shared" si="33"/>
        <v>493604.60489999992</v>
      </c>
    </row>
    <row r="1078" spans="1:8" x14ac:dyDescent="0.35">
      <c r="A1078" t="s">
        <v>8219</v>
      </c>
      <c r="B1078">
        <v>878</v>
      </c>
      <c r="D1078" t="s">
        <v>8221</v>
      </c>
      <c r="E1078">
        <v>29</v>
      </c>
      <c r="G1078" s="6">
        <f t="shared" si="32"/>
        <v>683.56999999999994</v>
      </c>
      <c r="H1078" s="15">
        <f t="shared" si="33"/>
        <v>467267.94489999989</v>
      </c>
    </row>
    <row r="1079" spans="1:8" x14ac:dyDescent="0.35">
      <c r="A1079" t="s">
        <v>8219</v>
      </c>
      <c r="B1079">
        <v>115</v>
      </c>
      <c r="D1079" t="s">
        <v>8221</v>
      </c>
      <c r="E1079">
        <v>0</v>
      </c>
      <c r="G1079" s="6">
        <f t="shared" si="32"/>
        <v>-79.430000000000007</v>
      </c>
      <c r="H1079" s="15">
        <f t="shared" si="33"/>
        <v>6309.1249000000007</v>
      </c>
    </row>
    <row r="1080" spans="1:8" x14ac:dyDescent="0.35">
      <c r="A1080" t="s">
        <v>8219</v>
      </c>
      <c r="B1080">
        <v>234</v>
      </c>
      <c r="D1080" t="s">
        <v>8221</v>
      </c>
      <c r="E1080">
        <v>4</v>
      </c>
      <c r="G1080" s="6">
        <f t="shared" si="32"/>
        <v>39.569999999999993</v>
      </c>
      <c r="H1080" s="15">
        <f t="shared" si="33"/>
        <v>1565.7848999999994</v>
      </c>
    </row>
    <row r="1081" spans="1:8" x14ac:dyDescent="0.35">
      <c r="A1081" t="s">
        <v>8219</v>
      </c>
      <c r="B1081">
        <v>4330</v>
      </c>
      <c r="D1081" t="s">
        <v>8221</v>
      </c>
      <c r="E1081">
        <v>5</v>
      </c>
      <c r="G1081" s="6">
        <f t="shared" si="32"/>
        <v>4135.57</v>
      </c>
      <c r="H1081" s="15">
        <f t="shared" si="33"/>
        <v>17102939.224899996</v>
      </c>
    </row>
    <row r="1082" spans="1:8" x14ac:dyDescent="0.35">
      <c r="A1082" t="s">
        <v>8219</v>
      </c>
      <c r="B1082">
        <v>651</v>
      </c>
      <c r="D1082" t="s">
        <v>8221</v>
      </c>
      <c r="E1082">
        <v>4</v>
      </c>
      <c r="G1082" s="6">
        <f t="shared" si="32"/>
        <v>456.57</v>
      </c>
      <c r="H1082" s="15">
        <f t="shared" si="33"/>
        <v>208456.1649</v>
      </c>
    </row>
    <row r="1083" spans="1:8" x14ac:dyDescent="0.35">
      <c r="A1083" t="s">
        <v>8219</v>
      </c>
      <c r="B1083">
        <v>251</v>
      </c>
      <c r="D1083" t="s">
        <v>8221</v>
      </c>
      <c r="E1083">
        <v>5</v>
      </c>
      <c r="G1083" s="6">
        <f t="shared" si="32"/>
        <v>56.569999999999993</v>
      </c>
      <c r="H1083" s="15">
        <f t="shared" si="33"/>
        <v>3200.1648999999993</v>
      </c>
    </row>
    <row r="1084" spans="1:8" x14ac:dyDescent="0.35">
      <c r="A1084" t="s">
        <v>8219</v>
      </c>
      <c r="B1084">
        <v>263</v>
      </c>
      <c r="D1084" t="s">
        <v>8221</v>
      </c>
      <c r="E1084">
        <v>1</v>
      </c>
      <c r="G1084" s="6">
        <f t="shared" si="32"/>
        <v>68.569999999999993</v>
      </c>
      <c r="H1084" s="15">
        <f t="shared" si="33"/>
        <v>4701.8448999999991</v>
      </c>
    </row>
    <row r="1085" spans="1:8" x14ac:dyDescent="0.35">
      <c r="A1085" t="s">
        <v>8219</v>
      </c>
      <c r="B1085">
        <v>28</v>
      </c>
      <c r="D1085" t="s">
        <v>8221</v>
      </c>
      <c r="E1085">
        <v>1</v>
      </c>
      <c r="G1085" s="6">
        <f t="shared" si="32"/>
        <v>-166.43</v>
      </c>
      <c r="H1085" s="15">
        <f t="shared" si="33"/>
        <v>27698.944900000002</v>
      </c>
    </row>
    <row r="1086" spans="1:8" x14ac:dyDescent="0.35">
      <c r="A1086" t="s">
        <v>8219</v>
      </c>
      <c r="B1086">
        <v>721</v>
      </c>
      <c r="D1086" t="s">
        <v>8221</v>
      </c>
      <c r="E1086">
        <v>0</v>
      </c>
      <c r="G1086" s="6">
        <f t="shared" si="32"/>
        <v>526.56999999999994</v>
      </c>
      <c r="H1086" s="15">
        <f t="shared" si="33"/>
        <v>277275.9648999999</v>
      </c>
    </row>
    <row r="1087" spans="1:8" x14ac:dyDescent="0.35">
      <c r="A1087" t="s">
        <v>8219</v>
      </c>
      <c r="B1087">
        <v>50</v>
      </c>
      <c r="D1087" t="s">
        <v>8221</v>
      </c>
      <c r="E1087">
        <v>14</v>
      </c>
      <c r="G1087" s="6">
        <f t="shared" si="32"/>
        <v>-144.43</v>
      </c>
      <c r="H1087" s="15">
        <f t="shared" si="33"/>
        <v>20860.0249</v>
      </c>
    </row>
    <row r="1088" spans="1:8" x14ac:dyDescent="0.35">
      <c r="A1088" t="s">
        <v>8219</v>
      </c>
      <c r="B1088">
        <v>73</v>
      </c>
      <c r="D1088" t="s">
        <v>8221</v>
      </c>
      <c r="E1088">
        <v>3</v>
      </c>
      <c r="G1088" s="6">
        <f t="shared" si="32"/>
        <v>-121.43</v>
      </c>
      <c r="H1088" s="15">
        <f t="shared" si="33"/>
        <v>14745.244900000002</v>
      </c>
    </row>
    <row r="1089" spans="1:8" x14ac:dyDescent="0.35">
      <c r="A1089" t="s">
        <v>8219</v>
      </c>
      <c r="B1089">
        <v>27</v>
      </c>
      <c r="D1089" t="s">
        <v>8221</v>
      </c>
      <c r="E1089">
        <v>10</v>
      </c>
      <c r="G1089" s="6">
        <f t="shared" si="32"/>
        <v>-167.43</v>
      </c>
      <c r="H1089" s="15">
        <f t="shared" si="33"/>
        <v>28032.804900000003</v>
      </c>
    </row>
    <row r="1090" spans="1:8" x14ac:dyDescent="0.35">
      <c r="A1090" t="s">
        <v>8219</v>
      </c>
      <c r="B1090">
        <v>34</v>
      </c>
      <c r="D1090" t="s">
        <v>8221</v>
      </c>
      <c r="E1090">
        <v>17</v>
      </c>
      <c r="G1090" s="6">
        <f t="shared" si="32"/>
        <v>-160.43</v>
      </c>
      <c r="H1090" s="15">
        <f t="shared" si="33"/>
        <v>25737.784900000002</v>
      </c>
    </row>
    <row r="1091" spans="1:8" x14ac:dyDescent="0.35">
      <c r="A1091" t="s">
        <v>8219</v>
      </c>
      <c r="B1091">
        <v>7</v>
      </c>
      <c r="D1091" t="s">
        <v>8221</v>
      </c>
      <c r="E1091">
        <v>2</v>
      </c>
      <c r="G1091" s="6">
        <f t="shared" ref="G1091:G1154" si="34">B1091-194.43</f>
        <v>-187.43</v>
      </c>
      <c r="H1091" s="15">
        <f t="shared" ref="H1091:H1154" si="35">G1091^2</f>
        <v>35130.0049</v>
      </c>
    </row>
    <row r="1092" spans="1:8" x14ac:dyDescent="0.35">
      <c r="A1092" t="s">
        <v>8219</v>
      </c>
      <c r="B1092">
        <v>24</v>
      </c>
      <c r="D1092" t="s">
        <v>8221</v>
      </c>
      <c r="E1092">
        <v>0</v>
      </c>
      <c r="G1092" s="6">
        <f t="shared" si="34"/>
        <v>-170.43</v>
      </c>
      <c r="H1092" s="15">
        <f t="shared" si="35"/>
        <v>29046.384900000001</v>
      </c>
    </row>
    <row r="1093" spans="1:8" x14ac:dyDescent="0.35">
      <c r="A1093" t="s">
        <v>8219</v>
      </c>
      <c r="B1093">
        <v>15</v>
      </c>
      <c r="D1093" t="s">
        <v>8221</v>
      </c>
      <c r="E1093">
        <v>4</v>
      </c>
      <c r="G1093" s="6">
        <f t="shared" si="34"/>
        <v>-179.43</v>
      </c>
      <c r="H1093" s="15">
        <f t="shared" si="35"/>
        <v>32195.124900000003</v>
      </c>
    </row>
    <row r="1094" spans="1:8" x14ac:dyDescent="0.35">
      <c r="A1094" t="s">
        <v>8219</v>
      </c>
      <c r="B1094">
        <v>72</v>
      </c>
      <c r="D1094" t="s">
        <v>8221</v>
      </c>
      <c r="E1094">
        <v>12</v>
      </c>
      <c r="G1094" s="6">
        <f t="shared" si="34"/>
        <v>-122.43</v>
      </c>
      <c r="H1094" s="15">
        <f t="shared" si="35"/>
        <v>14989.104900000002</v>
      </c>
    </row>
    <row r="1095" spans="1:8" x14ac:dyDescent="0.35">
      <c r="A1095" t="s">
        <v>8219</v>
      </c>
      <c r="B1095">
        <v>120</v>
      </c>
      <c r="D1095" t="s">
        <v>8221</v>
      </c>
      <c r="E1095">
        <v>3</v>
      </c>
      <c r="G1095" s="6">
        <f t="shared" si="34"/>
        <v>-74.430000000000007</v>
      </c>
      <c r="H1095" s="15">
        <f t="shared" si="35"/>
        <v>5539.8249000000014</v>
      </c>
    </row>
    <row r="1096" spans="1:8" x14ac:dyDescent="0.35">
      <c r="A1096" t="s">
        <v>8219</v>
      </c>
      <c r="B1096">
        <v>123</v>
      </c>
      <c r="D1096" t="s">
        <v>8221</v>
      </c>
      <c r="E1096">
        <v>12</v>
      </c>
      <c r="G1096" s="6">
        <f t="shared" si="34"/>
        <v>-71.430000000000007</v>
      </c>
      <c r="H1096" s="15">
        <f t="shared" si="35"/>
        <v>5102.2449000000006</v>
      </c>
    </row>
    <row r="1097" spans="1:8" x14ac:dyDescent="0.35">
      <c r="A1097" t="s">
        <v>8219</v>
      </c>
      <c r="B1097">
        <v>1</v>
      </c>
      <c r="D1097" t="s">
        <v>8221</v>
      </c>
      <c r="E1097">
        <v>0</v>
      </c>
      <c r="G1097" s="6">
        <f t="shared" si="34"/>
        <v>-193.43</v>
      </c>
      <c r="H1097" s="15">
        <f t="shared" si="35"/>
        <v>37415.164900000003</v>
      </c>
    </row>
    <row r="1098" spans="1:8" x14ac:dyDescent="0.35">
      <c r="A1098" t="s">
        <v>8219</v>
      </c>
      <c r="B1098">
        <v>24</v>
      </c>
      <c r="D1098" t="s">
        <v>8221</v>
      </c>
      <c r="E1098">
        <v>7</v>
      </c>
      <c r="G1098" s="6">
        <f t="shared" si="34"/>
        <v>-170.43</v>
      </c>
      <c r="H1098" s="15">
        <f t="shared" si="35"/>
        <v>29046.384900000001</v>
      </c>
    </row>
    <row r="1099" spans="1:8" x14ac:dyDescent="0.35">
      <c r="A1099" t="s">
        <v>8219</v>
      </c>
      <c r="B1099">
        <v>33</v>
      </c>
      <c r="D1099" t="s">
        <v>8221</v>
      </c>
      <c r="E1099">
        <v>2</v>
      </c>
      <c r="G1099" s="6">
        <f t="shared" si="34"/>
        <v>-161.43</v>
      </c>
      <c r="H1099" s="15">
        <f t="shared" si="35"/>
        <v>26059.644900000003</v>
      </c>
    </row>
    <row r="1100" spans="1:8" x14ac:dyDescent="0.35">
      <c r="A1100" t="s">
        <v>8219</v>
      </c>
      <c r="B1100">
        <v>14</v>
      </c>
      <c r="D1100" t="s">
        <v>8221</v>
      </c>
      <c r="E1100">
        <v>1</v>
      </c>
      <c r="G1100" s="6">
        <f t="shared" si="34"/>
        <v>-180.43</v>
      </c>
      <c r="H1100" s="15">
        <f t="shared" si="35"/>
        <v>32554.984900000003</v>
      </c>
    </row>
    <row r="1101" spans="1:8" x14ac:dyDescent="0.35">
      <c r="A1101" t="s">
        <v>8219</v>
      </c>
      <c r="B1101">
        <v>9</v>
      </c>
      <c r="D1101" t="s">
        <v>8221</v>
      </c>
      <c r="E1101">
        <v>4</v>
      </c>
      <c r="G1101" s="6">
        <f t="shared" si="34"/>
        <v>-185.43</v>
      </c>
      <c r="H1101" s="15">
        <f t="shared" si="35"/>
        <v>34384.284900000006</v>
      </c>
    </row>
    <row r="1102" spans="1:8" x14ac:dyDescent="0.35">
      <c r="A1102" t="s">
        <v>8219</v>
      </c>
      <c r="B1102">
        <v>76</v>
      </c>
      <c r="D1102" t="s">
        <v>8221</v>
      </c>
      <c r="E1102">
        <v>4</v>
      </c>
      <c r="G1102" s="6">
        <f t="shared" si="34"/>
        <v>-118.43</v>
      </c>
      <c r="H1102" s="15">
        <f t="shared" si="35"/>
        <v>14025.664900000002</v>
      </c>
    </row>
    <row r="1103" spans="1:8" x14ac:dyDescent="0.35">
      <c r="A1103" t="s">
        <v>8219</v>
      </c>
      <c r="B1103">
        <v>19</v>
      </c>
      <c r="D1103" t="s">
        <v>8221</v>
      </c>
      <c r="E1103">
        <v>17</v>
      </c>
      <c r="G1103" s="6">
        <f t="shared" si="34"/>
        <v>-175.43</v>
      </c>
      <c r="H1103" s="15">
        <f t="shared" si="35"/>
        <v>30775.684900000004</v>
      </c>
    </row>
    <row r="1104" spans="1:8" x14ac:dyDescent="0.35">
      <c r="A1104" t="s">
        <v>8219</v>
      </c>
      <c r="B1104">
        <v>69</v>
      </c>
      <c r="D1104" t="s">
        <v>8221</v>
      </c>
      <c r="E1104">
        <v>7</v>
      </c>
      <c r="G1104" s="6">
        <f t="shared" si="34"/>
        <v>-125.43</v>
      </c>
      <c r="H1104" s="15">
        <f t="shared" si="35"/>
        <v>15732.684900000002</v>
      </c>
    </row>
    <row r="1105" spans="1:8" x14ac:dyDescent="0.35">
      <c r="A1105" t="s">
        <v>8219</v>
      </c>
      <c r="B1105">
        <v>218</v>
      </c>
      <c r="D1105" t="s">
        <v>8221</v>
      </c>
      <c r="E1105">
        <v>2</v>
      </c>
      <c r="G1105" s="6">
        <f t="shared" si="34"/>
        <v>23.569999999999993</v>
      </c>
      <c r="H1105" s="15">
        <f t="shared" si="35"/>
        <v>555.54489999999964</v>
      </c>
    </row>
    <row r="1106" spans="1:8" x14ac:dyDescent="0.35">
      <c r="A1106" t="s">
        <v>8219</v>
      </c>
      <c r="B1106">
        <v>30</v>
      </c>
      <c r="D1106" t="s">
        <v>8221</v>
      </c>
      <c r="E1106">
        <v>5</v>
      </c>
      <c r="G1106" s="6">
        <f t="shared" si="34"/>
        <v>-164.43</v>
      </c>
      <c r="H1106" s="15">
        <f t="shared" si="35"/>
        <v>27037.224900000001</v>
      </c>
    </row>
    <row r="1107" spans="1:8" x14ac:dyDescent="0.35">
      <c r="A1107" t="s">
        <v>8219</v>
      </c>
      <c r="B1107">
        <v>100</v>
      </c>
      <c r="D1107" t="s">
        <v>8221</v>
      </c>
      <c r="E1107">
        <v>1</v>
      </c>
      <c r="G1107" s="6">
        <f t="shared" si="34"/>
        <v>-94.43</v>
      </c>
      <c r="H1107" s="15">
        <f t="shared" si="35"/>
        <v>8917.0249000000022</v>
      </c>
    </row>
    <row r="1108" spans="1:8" x14ac:dyDescent="0.35">
      <c r="A1108" t="s">
        <v>8219</v>
      </c>
      <c r="B1108">
        <v>296</v>
      </c>
      <c r="D1108" t="s">
        <v>8221</v>
      </c>
      <c r="E1108">
        <v>1</v>
      </c>
      <c r="G1108" s="6">
        <f t="shared" si="34"/>
        <v>101.57</v>
      </c>
      <c r="H1108" s="15">
        <f t="shared" si="35"/>
        <v>10316.464899999999</v>
      </c>
    </row>
    <row r="1109" spans="1:8" x14ac:dyDescent="0.35">
      <c r="A1109" t="s">
        <v>8219</v>
      </c>
      <c r="B1109">
        <v>1204</v>
      </c>
      <c r="D1109" t="s">
        <v>8221</v>
      </c>
      <c r="E1109">
        <v>14</v>
      </c>
      <c r="G1109" s="6">
        <f t="shared" si="34"/>
        <v>1009.5699999999999</v>
      </c>
      <c r="H1109" s="15">
        <f t="shared" si="35"/>
        <v>1019231.5848999999</v>
      </c>
    </row>
    <row r="1110" spans="1:8" x14ac:dyDescent="0.35">
      <c r="A1110" t="s">
        <v>8219</v>
      </c>
      <c r="B1110">
        <v>321</v>
      </c>
      <c r="D1110" t="s">
        <v>8221</v>
      </c>
      <c r="E1110">
        <v>26</v>
      </c>
      <c r="G1110" s="6">
        <f t="shared" si="34"/>
        <v>126.57</v>
      </c>
      <c r="H1110" s="15">
        <f t="shared" si="35"/>
        <v>16019.964899999999</v>
      </c>
    </row>
    <row r="1111" spans="1:8" x14ac:dyDescent="0.35">
      <c r="A1111" t="s">
        <v>8219</v>
      </c>
      <c r="B1111">
        <v>301</v>
      </c>
      <c r="D1111" t="s">
        <v>8221</v>
      </c>
      <c r="E1111">
        <v>2</v>
      </c>
      <c r="G1111" s="6">
        <f t="shared" si="34"/>
        <v>106.57</v>
      </c>
      <c r="H1111" s="15">
        <f t="shared" si="35"/>
        <v>11357.164899999998</v>
      </c>
    </row>
    <row r="1112" spans="1:8" x14ac:dyDescent="0.35">
      <c r="A1112" t="s">
        <v>8219</v>
      </c>
      <c r="B1112">
        <v>144</v>
      </c>
      <c r="D1112" t="s">
        <v>8221</v>
      </c>
      <c r="E1112">
        <v>1</v>
      </c>
      <c r="G1112" s="6">
        <f t="shared" si="34"/>
        <v>-50.430000000000007</v>
      </c>
      <c r="H1112" s="15">
        <f t="shared" si="35"/>
        <v>2543.1849000000007</v>
      </c>
    </row>
    <row r="1113" spans="1:8" x14ac:dyDescent="0.35">
      <c r="A1113" t="s">
        <v>8219</v>
      </c>
      <c r="B1113">
        <v>539</v>
      </c>
      <c r="D1113" t="s">
        <v>8221</v>
      </c>
      <c r="E1113">
        <v>3</v>
      </c>
      <c r="G1113" s="6">
        <f t="shared" si="34"/>
        <v>344.57</v>
      </c>
      <c r="H1113" s="15">
        <f t="shared" si="35"/>
        <v>118728.4849</v>
      </c>
    </row>
    <row r="1114" spans="1:8" x14ac:dyDescent="0.35">
      <c r="A1114" t="s">
        <v>8219</v>
      </c>
      <c r="B1114">
        <v>498</v>
      </c>
      <c r="D1114" t="s">
        <v>8221</v>
      </c>
      <c r="E1114">
        <v>7</v>
      </c>
      <c r="G1114" s="6">
        <f t="shared" si="34"/>
        <v>303.57</v>
      </c>
      <c r="H1114" s="15">
        <f t="shared" si="35"/>
        <v>92154.744899999991</v>
      </c>
    </row>
    <row r="1115" spans="1:8" x14ac:dyDescent="0.35">
      <c r="A1115" t="s">
        <v>8219</v>
      </c>
      <c r="B1115">
        <v>1113</v>
      </c>
      <c r="D1115" t="s">
        <v>8221</v>
      </c>
      <c r="E1115">
        <v>9</v>
      </c>
      <c r="G1115" s="6">
        <f t="shared" si="34"/>
        <v>918.56999999999994</v>
      </c>
      <c r="H1115" s="15">
        <f t="shared" si="35"/>
        <v>843770.84489999991</v>
      </c>
    </row>
    <row r="1116" spans="1:8" x14ac:dyDescent="0.35">
      <c r="A1116" t="s">
        <v>8219</v>
      </c>
      <c r="B1116">
        <v>988</v>
      </c>
      <c r="D1116" t="s">
        <v>8221</v>
      </c>
      <c r="E1116">
        <v>20</v>
      </c>
      <c r="G1116" s="6">
        <f t="shared" si="34"/>
        <v>793.56999999999994</v>
      </c>
      <c r="H1116" s="15">
        <f t="shared" si="35"/>
        <v>629753.34489999991</v>
      </c>
    </row>
    <row r="1117" spans="1:8" x14ac:dyDescent="0.35">
      <c r="A1117" t="s">
        <v>8219</v>
      </c>
      <c r="B1117">
        <v>391</v>
      </c>
      <c r="D1117" t="s">
        <v>8221</v>
      </c>
      <c r="E1117">
        <v>6</v>
      </c>
      <c r="G1117" s="6">
        <f t="shared" si="34"/>
        <v>196.57</v>
      </c>
      <c r="H1117" s="15">
        <f t="shared" si="35"/>
        <v>38639.764899999995</v>
      </c>
    </row>
    <row r="1118" spans="1:8" x14ac:dyDescent="0.35">
      <c r="A1118" t="s">
        <v>8219</v>
      </c>
      <c r="B1118">
        <v>28</v>
      </c>
      <c r="D1118" t="s">
        <v>8221</v>
      </c>
      <c r="E1118">
        <v>13</v>
      </c>
      <c r="G1118" s="6">
        <f t="shared" si="34"/>
        <v>-166.43</v>
      </c>
      <c r="H1118" s="15">
        <f t="shared" si="35"/>
        <v>27698.944900000002</v>
      </c>
    </row>
    <row r="1119" spans="1:8" x14ac:dyDescent="0.35">
      <c r="A1119" t="s">
        <v>8219</v>
      </c>
      <c r="B1119">
        <v>147</v>
      </c>
      <c r="D1119" t="s">
        <v>8221</v>
      </c>
      <c r="E1119">
        <v>1</v>
      </c>
      <c r="G1119" s="6">
        <f t="shared" si="34"/>
        <v>-47.430000000000007</v>
      </c>
      <c r="H1119" s="15">
        <f t="shared" si="35"/>
        <v>2249.6049000000007</v>
      </c>
    </row>
    <row r="1120" spans="1:8" x14ac:dyDescent="0.35">
      <c r="A1120" t="s">
        <v>8219</v>
      </c>
      <c r="B1120">
        <v>680</v>
      </c>
      <c r="D1120" t="s">
        <v>8221</v>
      </c>
      <c r="E1120">
        <v>202</v>
      </c>
      <c r="G1120" s="6">
        <f t="shared" si="34"/>
        <v>485.57</v>
      </c>
      <c r="H1120" s="15">
        <f t="shared" si="35"/>
        <v>235778.2249</v>
      </c>
    </row>
    <row r="1121" spans="1:8" x14ac:dyDescent="0.35">
      <c r="A1121" t="s">
        <v>8219</v>
      </c>
      <c r="B1121">
        <v>983</v>
      </c>
      <c r="D1121" t="s">
        <v>8221</v>
      </c>
      <c r="E1121">
        <v>0</v>
      </c>
      <c r="G1121" s="6">
        <f t="shared" si="34"/>
        <v>788.56999999999994</v>
      </c>
      <c r="H1121" s="15">
        <f t="shared" si="35"/>
        <v>621842.64489999996</v>
      </c>
    </row>
    <row r="1122" spans="1:8" x14ac:dyDescent="0.35">
      <c r="A1122" t="s">
        <v>8219</v>
      </c>
      <c r="B1122">
        <v>79</v>
      </c>
      <c r="D1122" t="s">
        <v>8221</v>
      </c>
      <c r="E1122">
        <v>1</v>
      </c>
      <c r="G1122" s="6">
        <f t="shared" si="34"/>
        <v>-115.43</v>
      </c>
      <c r="H1122" s="15">
        <f t="shared" si="35"/>
        <v>13324.084900000002</v>
      </c>
    </row>
    <row r="1123" spans="1:8" x14ac:dyDescent="0.35">
      <c r="A1123" t="s">
        <v>8219</v>
      </c>
      <c r="B1123">
        <v>426</v>
      </c>
      <c r="D1123" t="s">
        <v>8221</v>
      </c>
      <c r="E1123">
        <v>0</v>
      </c>
      <c r="G1123" s="6">
        <f t="shared" si="34"/>
        <v>231.57</v>
      </c>
      <c r="H1123" s="15">
        <f t="shared" si="35"/>
        <v>53624.664899999996</v>
      </c>
    </row>
    <row r="1124" spans="1:8" x14ac:dyDescent="0.35">
      <c r="A1124" t="s">
        <v>8219</v>
      </c>
      <c r="B1124">
        <v>96</v>
      </c>
      <c r="D1124" t="s">
        <v>8221</v>
      </c>
      <c r="E1124">
        <v>2</v>
      </c>
      <c r="G1124" s="6">
        <f t="shared" si="34"/>
        <v>-98.43</v>
      </c>
      <c r="H1124" s="15">
        <f t="shared" si="35"/>
        <v>9688.4649000000009</v>
      </c>
    </row>
    <row r="1125" spans="1:8" x14ac:dyDescent="0.35">
      <c r="A1125" t="s">
        <v>8219</v>
      </c>
      <c r="B1125">
        <v>163</v>
      </c>
      <c r="D1125" t="s">
        <v>8221</v>
      </c>
      <c r="E1125">
        <v>13</v>
      </c>
      <c r="G1125" s="6">
        <f t="shared" si="34"/>
        <v>-31.430000000000007</v>
      </c>
      <c r="H1125" s="15">
        <f t="shared" si="35"/>
        <v>987.84490000000039</v>
      </c>
    </row>
    <row r="1126" spans="1:8" x14ac:dyDescent="0.35">
      <c r="A1126" t="s">
        <v>8219</v>
      </c>
      <c r="B1126">
        <v>2525</v>
      </c>
      <c r="D1126" t="s">
        <v>8221</v>
      </c>
      <c r="E1126">
        <v>9</v>
      </c>
      <c r="G1126" s="6">
        <f t="shared" si="34"/>
        <v>2330.5700000000002</v>
      </c>
      <c r="H1126" s="15">
        <f t="shared" si="35"/>
        <v>5431556.5249000005</v>
      </c>
    </row>
    <row r="1127" spans="1:8" x14ac:dyDescent="0.35">
      <c r="A1127" t="s">
        <v>8219</v>
      </c>
      <c r="B1127">
        <v>2035</v>
      </c>
      <c r="D1127" t="s">
        <v>8221</v>
      </c>
      <c r="E1127">
        <v>2</v>
      </c>
      <c r="G1127" s="6">
        <f t="shared" si="34"/>
        <v>1840.57</v>
      </c>
      <c r="H1127" s="15">
        <f t="shared" si="35"/>
        <v>3387697.9249</v>
      </c>
    </row>
    <row r="1128" spans="1:8" x14ac:dyDescent="0.35">
      <c r="A1128" t="s">
        <v>8219</v>
      </c>
      <c r="B1128">
        <v>290</v>
      </c>
      <c r="D1128" t="s">
        <v>8221</v>
      </c>
      <c r="E1128">
        <v>0</v>
      </c>
      <c r="G1128" s="6">
        <f t="shared" si="34"/>
        <v>95.57</v>
      </c>
      <c r="H1128" s="15">
        <f t="shared" si="35"/>
        <v>9133.6248999999989</v>
      </c>
    </row>
    <row r="1129" spans="1:8" x14ac:dyDescent="0.35">
      <c r="A1129" t="s">
        <v>8219</v>
      </c>
      <c r="B1129">
        <v>1980</v>
      </c>
      <c r="D1129" t="s">
        <v>8221</v>
      </c>
      <c r="E1129">
        <v>35</v>
      </c>
      <c r="G1129" s="6">
        <f t="shared" si="34"/>
        <v>1785.57</v>
      </c>
      <c r="H1129" s="15">
        <f t="shared" si="35"/>
        <v>3188260.2248999998</v>
      </c>
    </row>
    <row r="1130" spans="1:8" x14ac:dyDescent="0.35">
      <c r="A1130" t="s">
        <v>8219</v>
      </c>
      <c r="B1130">
        <v>57</v>
      </c>
      <c r="D1130" t="s">
        <v>8221</v>
      </c>
      <c r="E1130">
        <v>2</v>
      </c>
      <c r="G1130" s="6">
        <f t="shared" si="34"/>
        <v>-137.43</v>
      </c>
      <c r="H1130" s="15">
        <f t="shared" si="35"/>
        <v>18887.004900000004</v>
      </c>
    </row>
    <row r="1131" spans="1:8" x14ac:dyDescent="0.35">
      <c r="A1131" t="s">
        <v>8219</v>
      </c>
      <c r="B1131">
        <v>380</v>
      </c>
      <c r="D1131" t="s">
        <v>8221</v>
      </c>
      <c r="E1131">
        <v>3</v>
      </c>
      <c r="G1131" s="6">
        <f t="shared" si="34"/>
        <v>185.57</v>
      </c>
      <c r="H1131" s="15">
        <f t="shared" si="35"/>
        <v>34436.224900000001</v>
      </c>
    </row>
    <row r="1132" spans="1:8" x14ac:dyDescent="0.35">
      <c r="A1132" t="s">
        <v>8219</v>
      </c>
      <c r="B1132">
        <v>128</v>
      </c>
      <c r="D1132" t="s">
        <v>8221</v>
      </c>
      <c r="E1132">
        <v>0</v>
      </c>
      <c r="G1132" s="6">
        <f t="shared" si="34"/>
        <v>-66.430000000000007</v>
      </c>
      <c r="H1132" s="15">
        <f t="shared" si="35"/>
        <v>4412.9449000000013</v>
      </c>
    </row>
    <row r="1133" spans="1:8" x14ac:dyDescent="0.35">
      <c r="A1133" t="s">
        <v>8219</v>
      </c>
      <c r="B1133">
        <v>180</v>
      </c>
      <c r="D1133" t="s">
        <v>8221</v>
      </c>
      <c r="E1133">
        <v>1</v>
      </c>
      <c r="G1133" s="6">
        <f t="shared" si="34"/>
        <v>-14.430000000000007</v>
      </c>
      <c r="H1133" s="15">
        <f t="shared" si="35"/>
        <v>208.22490000000019</v>
      </c>
    </row>
    <row r="1134" spans="1:8" x14ac:dyDescent="0.35">
      <c r="A1134" t="s">
        <v>8219</v>
      </c>
      <c r="B1134">
        <v>571</v>
      </c>
      <c r="D1134" t="s">
        <v>8221</v>
      </c>
      <c r="E1134">
        <v>0</v>
      </c>
      <c r="G1134" s="6">
        <f t="shared" si="34"/>
        <v>376.57</v>
      </c>
      <c r="H1134" s="15">
        <f t="shared" si="35"/>
        <v>141804.96489999999</v>
      </c>
    </row>
    <row r="1135" spans="1:8" x14ac:dyDescent="0.35">
      <c r="A1135" t="s">
        <v>8219</v>
      </c>
      <c r="B1135">
        <v>480</v>
      </c>
      <c r="D1135" t="s">
        <v>8221</v>
      </c>
      <c r="E1135">
        <v>0</v>
      </c>
      <c r="G1135" s="6">
        <f t="shared" si="34"/>
        <v>285.57</v>
      </c>
      <c r="H1135" s="15">
        <f t="shared" si="35"/>
        <v>81550.224900000001</v>
      </c>
    </row>
    <row r="1136" spans="1:8" x14ac:dyDescent="0.35">
      <c r="A1136" t="s">
        <v>8219</v>
      </c>
      <c r="B1136">
        <v>249</v>
      </c>
      <c r="D1136" t="s">
        <v>8221</v>
      </c>
      <c r="E1136">
        <v>3</v>
      </c>
      <c r="G1136" s="6">
        <f t="shared" si="34"/>
        <v>54.569999999999993</v>
      </c>
      <c r="H1136" s="15">
        <f t="shared" si="35"/>
        <v>2977.8848999999991</v>
      </c>
    </row>
    <row r="1137" spans="1:8" x14ac:dyDescent="0.35">
      <c r="A1137" t="s">
        <v>8219</v>
      </c>
      <c r="B1137">
        <v>84</v>
      </c>
      <c r="D1137" t="s">
        <v>8221</v>
      </c>
      <c r="E1137">
        <v>11</v>
      </c>
      <c r="G1137" s="6">
        <f t="shared" si="34"/>
        <v>-110.43</v>
      </c>
      <c r="H1137" s="15">
        <f t="shared" si="35"/>
        <v>12194.784900000002</v>
      </c>
    </row>
    <row r="1138" spans="1:8" x14ac:dyDescent="0.35">
      <c r="A1138" t="s">
        <v>8219</v>
      </c>
      <c r="B1138">
        <v>197</v>
      </c>
      <c r="D1138" t="s">
        <v>8221</v>
      </c>
      <c r="E1138">
        <v>6</v>
      </c>
      <c r="G1138" s="6">
        <f t="shared" si="34"/>
        <v>2.5699999999999932</v>
      </c>
      <c r="H1138" s="15">
        <f t="shared" si="35"/>
        <v>6.6048999999999651</v>
      </c>
    </row>
    <row r="1139" spans="1:8" x14ac:dyDescent="0.35">
      <c r="A1139" t="s">
        <v>8219</v>
      </c>
      <c r="B1139">
        <v>271</v>
      </c>
      <c r="D1139" t="s">
        <v>8221</v>
      </c>
      <c r="E1139">
        <v>0</v>
      </c>
      <c r="G1139" s="6">
        <f t="shared" si="34"/>
        <v>76.569999999999993</v>
      </c>
      <c r="H1139" s="15">
        <f t="shared" si="35"/>
        <v>5862.964899999999</v>
      </c>
    </row>
    <row r="1140" spans="1:8" x14ac:dyDescent="0.35">
      <c r="A1140" t="s">
        <v>8219</v>
      </c>
      <c r="B1140">
        <v>50</v>
      </c>
      <c r="D1140" t="s">
        <v>8221</v>
      </c>
      <c r="E1140">
        <v>67</v>
      </c>
      <c r="G1140" s="6">
        <f t="shared" si="34"/>
        <v>-144.43</v>
      </c>
      <c r="H1140" s="15">
        <f t="shared" si="35"/>
        <v>20860.0249</v>
      </c>
    </row>
    <row r="1141" spans="1:8" x14ac:dyDescent="0.35">
      <c r="A1141" t="s">
        <v>8219</v>
      </c>
      <c r="B1141">
        <v>169</v>
      </c>
      <c r="D1141" t="s">
        <v>8221</v>
      </c>
      <c r="E1141">
        <v>23</v>
      </c>
      <c r="G1141" s="6">
        <f t="shared" si="34"/>
        <v>-25.430000000000007</v>
      </c>
      <c r="H1141" s="15">
        <f t="shared" si="35"/>
        <v>646.68490000000031</v>
      </c>
    </row>
    <row r="1142" spans="1:8" x14ac:dyDescent="0.35">
      <c r="A1142" t="s">
        <v>8219</v>
      </c>
      <c r="B1142">
        <v>205</v>
      </c>
      <c r="D1142" t="s">
        <v>8221</v>
      </c>
      <c r="E1142">
        <v>72</v>
      </c>
      <c r="G1142" s="6">
        <f t="shared" si="34"/>
        <v>10.569999999999993</v>
      </c>
      <c r="H1142" s="15">
        <f t="shared" si="35"/>
        <v>111.72489999999985</v>
      </c>
    </row>
    <row r="1143" spans="1:8" x14ac:dyDescent="0.35">
      <c r="A1143" t="s">
        <v>8219</v>
      </c>
      <c r="B1143">
        <v>206</v>
      </c>
      <c r="D1143" t="s">
        <v>8221</v>
      </c>
      <c r="E1143">
        <v>2</v>
      </c>
      <c r="G1143" s="6">
        <f t="shared" si="34"/>
        <v>11.569999999999993</v>
      </c>
      <c r="H1143" s="15">
        <f t="shared" si="35"/>
        <v>133.86489999999984</v>
      </c>
    </row>
    <row r="1144" spans="1:8" x14ac:dyDescent="0.35">
      <c r="A1144" t="s">
        <v>8219</v>
      </c>
      <c r="B1144">
        <v>84</v>
      </c>
      <c r="D1144" t="s">
        <v>8221</v>
      </c>
      <c r="E1144">
        <v>15</v>
      </c>
      <c r="G1144" s="6">
        <f t="shared" si="34"/>
        <v>-110.43</v>
      </c>
      <c r="H1144" s="15">
        <f t="shared" si="35"/>
        <v>12194.784900000002</v>
      </c>
    </row>
    <row r="1145" spans="1:8" x14ac:dyDescent="0.35">
      <c r="A1145" t="s">
        <v>8219</v>
      </c>
      <c r="B1145">
        <v>210</v>
      </c>
      <c r="D1145" t="s">
        <v>8221</v>
      </c>
      <c r="E1145">
        <v>1</v>
      </c>
      <c r="G1145" s="6">
        <f t="shared" si="34"/>
        <v>15.569999999999993</v>
      </c>
      <c r="H1145" s="15">
        <f t="shared" si="35"/>
        <v>242.42489999999978</v>
      </c>
    </row>
    <row r="1146" spans="1:8" x14ac:dyDescent="0.35">
      <c r="A1146" t="s">
        <v>8219</v>
      </c>
      <c r="B1146">
        <v>181</v>
      </c>
      <c r="D1146" t="s">
        <v>8221</v>
      </c>
      <c r="E1146">
        <v>2</v>
      </c>
      <c r="G1146" s="6">
        <f t="shared" si="34"/>
        <v>-13.430000000000007</v>
      </c>
      <c r="H1146" s="15">
        <f t="shared" si="35"/>
        <v>180.36490000000018</v>
      </c>
    </row>
    <row r="1147" spans="1:8" x14ac:dyDescent="0.35">
      <c r="A1147" t="s">
        <v>8219</v>
      </c>
      <c r="B1147">
        <v>60</v>
      </c>
      <c r="D1147" t="s">
        <v>8221</v>
      </c>
      <c r="E1147">
        <v>7</v>
      </c>
      <c r="G1147" s="6">
        <f t="shared" si="34"/>
        <v>-134.43</v>
      </c>
      <c r="H1147" s="15">
        <f t="shared" si="35"/>
        <v>18071.424900000002</v>
      </c>
    </row>
    <row r="1148" spans="1:8" x14ac:dyDescent="0.35">
      <c r="A1148" t="s">
        <v>8219</v>
      </c>
      <c r="B1148">
        <v>445</v>
      </c>
      <c r="D1148" t="s">
        <v>8221</v>
      </c>
      <c r="E1148">
        <v>16</v>
      </c>
      <c r="G1148" s="6">
        <f t="shared" si="34"/>
        <v>250.57</v>
      </c>
      <c r="H1148" s="15">
        <f t="shared" si="35"/>
        <v>62785.3249</v>
      </c>
    </row>
    <row r="1149" spans="1:8" x14ac:dyDescent="0.35">
      <c r="A1149" t="s">
        <v>8219</v>
      </c>
      <c r="B1149">
        <v>17</v>
      </c>
      <c r="D1149" t="s">
        <v>8221</v>
      </c>
      <c r="E1149">
        <v>117</v>
      </c>
      <c r="G1149" s="6">
        <f t="shared" si="34"/>
        <v>-177.43</v>
      </c>
      <c r="H1149" s="15">
        <f t="shared" si="35"/>
        <v>31481.404900000001</v>
      </c>
    </row>
    <row r="1150" spans="1:8" x14ac:dyDescent="0.35">
      <c r="A1150" t="s">
        <v>8219</v>
      </c>
      <c r="B1150">
        <v>194</v>
      </c>
      <c r="D1150" t="s">
        <v>8221</v>
      </c>
      <c r="E1150">
        <v>2</v>
      </c>
      <c r="G1150" s="6">
        <f t="shared" si="34"/>
        <v>-0.43000000000000682</v>
      </c>
      <c r="H1150" s="15">
        <f t="shared" si="35"/>
        <v>0.18490000000000587</v>
      </c>
    </row>
    <row r="1151" spans="1:8" x14ac:dyDescent="0.35">
      <c r="A1151" t="s">
        <v>8219</v>
      </c>
      <c r="B1151">
        <v>404</v>
      </c>
      <c r="D1151" t="s">
        <v>8221</v>
      </c>
      <c r="E1151">
        <v>7</v>
      </c>
      <c r="G1151" s="6">
        <f t="shared" si="34"/>
        <v>209.57</v>
      </c>
      <c r="H1151" s="15">
        <f t="shared" si="35"/>
        <v>43919.584899999994</v>
      </c>
    </row>
    <row r="1152" spans="1:8" x14ac:dyDescent="0.35">
      <c r="A1152" t="s">
        <v>8219</v>
      </c>
      <c r="B1152">
        <v>194</v>
      </c>
      <c r="D1152" t="s">
        <v>8221</v>
      </c>
      <c r="E1152">
        <v>3</v>
      </c>
      <c r="G1152" s="6">
        <f t="shared" si="34"/>
        <v>-0.43000000000000682</v>
      </c>
      <c r="H1152" s="15">
        <f t="shared" si="35"/>
        <v>0.18490000000000587</v>
      </c>
    </row>
    <row r="1153" spans="1:8" x14ac:dyDescent="0.35">
      <c r="A1153" t="s">
        <v>8219</v>
      </c>
      <c r="B1153">
        <v>902</v>
      </c>
      <c r="D1153" t="s">
        <v>8221</v>
      </c>
      <c r="E1153">
        <v>20</v>
      </c>
      <c r="G1153" s="6">
        <f t="shared" si="34"/>
        <v>707.56999999999994</v>
      </c>
      <c r="H1153" s="15">
        <f t="shared" si="35"/>
        <v>500655.30489999993</v>
      </c>
    </row>
    <row r="1154" spans="1:8" x14ac:dyDescent="0.35">
      <c r="A1154" t="s">
        <v>8219</v>
      </c>
      <c r="B1154">
        <v>1670</v>
      </c>
      <c r="D1154" t="s">
        <v>8221</v>
      </c>
      <c r="E1154">
        <v>50</v>
      </c>
      <c r="G1154" s="6">
        <f t="shared" si="34"/>
        <v>1475.57</v>
      </c>
      <c r="H1154" s="15">
        <f t="shared" si="35"/>
        <v>2177306.8248999999</v>
      </c>
    </row>
    <row r="1155" spans="1:8" x14ac:dyDescent="0.35">
      <c r="A1155" t="s">
        <v>8219</v>
      </c>
      <c r="B1155">
        <v>1328</v>
      </c>
      <c r="D1155" t="s">
        <v>8221</v>
      </c>
      <c r="E1155">
        <v>2</v>
      </c>
      <c r="G1155" s="6">
        <f t="shared" ref="G1155:G1218" si="36">B1155-194.43</f>
        <v>1133.57</v>
      </c>
      <c r="H1155" s="15">
        <f t="shared" ref="H1155:H1218" si="37">G1155^2</f>
        <v>1284980.9448999998</v>
      </c>
    </row>
    <row r="1156" spans="1:8" x14ac:dyDescent="0.35">
      <c r="A1156" t="s">
        <v>8219</v>
      </c>
      <c r="B1156">
        <v>944</v>
      </c>
      <c r="D1156" t="s">
        <v>8221</v>
      </c>
      <c r="E1156">
        <v>3</v>
      </c>
      <c r="G1156" s="6">
        <f t="shared" si="36"/>
        <v>749.56999999999994</v>
      </c>
      <c r="H1156" s="15">
        <f t="shared" si="37"/>
        <v>561855.18489999988</v>
      </c>
    </row>
    <row r="1157" spans="1:8" x14ac:dyDescent="0.35">
      <c r="A1157" t="s">
        <v>8219</v>
      </c>
      <c r="B1157">
        <v>147</v>
      </c>
      <c r="D1157" t="s">
        <v>8221</v>
      </c>
      <c r="E1157">
        <v>27</v>
      </c>
      <c r="G1157" s="6">
        <f t="shared" si="36"/>
        <v>-47.430000000000007</v>
      </c>
      <c r="H1157" s="15">
        <f t="shared" si="37"/>
        <v>2249.6049000000007</v>
      </c>
    </row>
    <row r="1158" spans="1:8" x14ac:dyDescent="0.35">
      <c r="A1158" t="s">
        <v>8219</v>
      </c>
      <c r="B1158">
        <v>99</v>
      </c>
      <c r="D1158" t="s">
        <v>8221</v>
      </c>
      <c r="E1158">
        <v>7</v>
      </c>
      <c r="G1158" s="6">
        <f t="shared" si="36"/>
        <v>-95.43</v>
      </c>
      <c r="H1158" s="15">
        <f t="shared" si="37"/>
        <v>9106.8849000000009</v>
      </c>
    </row>
    <row r="1159" spans="1:8" x14ac:dyDescent="0.35">
      <c r="A1159" t="s">
        <v>8219</v>
      </c>
      <c r="B1159">
        <v>79</v>
      </c>
      <c r="D1159" t="s">
        <v>8221</v>
      </c>
      <c r="E1159">
        <v>5</v>
      </c>
      <c r="G1159" s="6">
        <f t="shared" si="36"/>
        <v>-115.43</v>
      </c>
      <c r="H1159" s="15">
        <f t="shared" si="37"/>
        <v>13324.084900000002</v>
      </c>
    </row>
    <row r="1160" spans="1:8" x14ac:dyDescent="0.35">
      <c r="A1160" t="s">
        <v>8219</v>
      </c>
      <c r="B1160">
        <v>75</v>
      </c>
      <c r="D1160" t="s">
        <v>8221</v>
      </c>
      <c r="E1160">
        <v>0</v>
      </c>
      <c r="G1160" s="6">
        <f t="shared" si="36"/>
        <v>-119.43</v>
      </c>
      <c r="H1160" s="15">
        <f t="shared" si="37"/>
        <v>14263.524900000002</v>
      </c>
    </row>
    <row r="1161" spans="1:8" x14ac:dyDescent="0.35">
      <c r="A1161" t="s">
        <v>8219</v>
      </c>
      <c r="B1161">
        <v>207</v>
      </c>
      <c r="D1161" t="s">
        <v>8221</v>
      </c>
      <c r="E1161">
        <v>3</v>
      </c>
      <c r="G1161" s="6">
        <f t="shared" si="36"/>
        <v>12.569999999999993</v>
      </c>
      <c r="H1161" s="15">
        <f t="shared" si="37"/>
        <v>158.00489999999982</v>
      </c>
    </row>
    <row r="1162" spans="1:8" x14ac:dyDescent="0.35">
      <c r="A1162" t="s">
        <v>8219</v>
      </c>
      <c r="B1162">
        <v>102</v>
      </c>
      <c r="D1162" t="s">
        <v>8221</v>
      </c>
      <c r="E1162">
        <v>6</v>
      </c>
      <c r="G1162" s="6">
        <f t="shared" si="36"/>
        <v>-92.43</v>
      </c>
      <c r="H1162" s="15">
        <f t="shared" si="37"/>
        <v>8543.304900000001</v>
      </c>
    </row>
    <row r="1163" spans="1:8" x14ac:dyDescent="0.35">
      <c r="A1163" t="s">
        <v>8219</v>
      </c>
      <c r="B1163">
        <v>32</v>
      </c>
      <c r="D1163" t="s">
        <v>8221</v>
      </c>
      <c r="E1163">
        <v>9</v>
      </c>
      <c r="G1163" s="6">
        <f t="shared" si="36"/>
        <v>-162.43</v>
      </c>
      <c r="H1163" s="15">
        <f t="shared" si="37"/>
        <v>26383.504900000004</v>
      </c>
    </row>
    <row r="1164" spans="1:8" x14ac:dyDescent="0.35">
      <c r="A1164" t="s">
        <v>8219</v>
      </c>
      <c r="B1164">
        <v>480</v>
      </c>
      <c r="D1164" t="s">
        <v>8221</v>
      </c>
      <c r="E1164">
        <v>3</v>
      </c>
      <c r="G1164" s="6">
        <f t="shared" si="36"/>
        <v>285.57</v>
      </c>
      <c r="H1164" s="15">
        <f t="shared" si="37"/>
        <v>81550.224900000001</v>
      </c>
    </row>
    <row r="1165" spans="1:8" x14ac:dyDescent="0.35">
      <c r="A1165" t="s">
        <v>8219</v>
      </c>
      <c r="B1165">
        <v>11</v>
      </c>
      <c r="D1165" t="s">
        <v>8221</v>
      </c>
      <c r="E1165">
        <v>2</v>
      </c>
      <c r="G1165" s="6">
        <f t="shared" si="36"/>
        <v>-183.43</v>
      </c>
      <c r="H1165" s="15">
        <f t="shared" si="37"/>
        <v>33646.564900000005</v>
      </c>
    </row>
    <row r="1166" spans="1:8" x14ac:dyDescent="0.35">
      <c r="A1166" t="s">
        <v>8219</v>
      </c>
      <c r="B1166">
        <v>12</v>
      </c>
      <c r="D1166" t="s">
        <v>8221</v>
      </c>
      <c r="E1166">
        <v>3</v>
      </c>
      <c r="G1166" s="6">
        <f t="shared" si="36"/>
        <v>-182.43</v>
      </c>
      <c r="H1166" s="15">
        <f t="shared" si="37"/>
        <v>33280.704900000004</v>
      </c>
    </row>
    <row r="1167" spans="1:8" x14ac:dyDescent="0.35">
      <c r="A1167" t="s">
        <v>8219</v>
      </c>
      <c r="B1167">
        <v>48</v>
      </c>
      <c r="D1167" t="s">
        <v>8221</v>
      </c>
      <c r="E1167">
        <v>45</v>
      </c>
      <c r="G1167" s="6">
        <f t="shared" si="36"/>
        <v>-146.43</v>
      </c>
      <c r="H1167" s="15">
        <f t="shared" si="37"/>
        <v>21441.744900000002</v>
      </c>
    </row>
    <row r="1168" spans="1:8" x14ac:dyDescent="0.35">
      <c r="A1168" t="s">
        <v>8219</v>
      </c>
      <c r="B1168">
        <v>59</v>
      </c>
      <c r="D1168" t="s">
        <v>8221</v>
      </c>
      <c r="E1168">
        <v>9</v>
      </c>
      <c r="G1168" s="6">
        <f t="shared" si="36"/>
        <v>-135.43</v>
      </c>
      <c r="H1168" s="15">
        <f t="shared" si="37"/>
        <v>18341.284900000002</v>
      </c>
    </row>
    <row r="1169" spans="1:8" x14ac:dyDescent="0.35">
      <c r="A1169" t="s">
        <v>8219</v>
      </c>
      <c r="B1169">
        <v>79</v>
      </c>
      <c r="D1169" t="s">
        <v>8221</v>
      </c>
      <c r="E1169">
        <v>9</v>
      </c>
      <c r="G1169" s="6">
        <f t="shared" si="36"/>
        <v>-115.43</v>
      </c>
      <c r="H1169" s="15">
        <f t="shared" si="37"/>
        <v>13324.084900000002</v>
      </c>
    </row>
    <row r="1170" spans="1:8" x14ac:dyDescent="0.35">
      <c r="A1170" t="s">
        <v>8219</v>
      </c>
      <c r="B1170">
        <v>14</v>
      </c>
      <c r="D1170" t="s">
        <v>8221</v>
      </c>
      <c r="E1170">
        <v>21</v>
      </c>
      <c r="G1170" s="6">
        <f t="shared" si="36"/>
        <v>-180.43</v>
      </c>
      <c r="H1170" s="15">
        <f t="shared" si="37"/>
        <v>32554.984900000003</v>
      </c>
    </row>
    <row r="1171" spans="1:8" x14ac:dyDescent="0.35">
      <c r="A1171" t="s">
        <v>8219</v>
      </c>
      <c r="B1171">
        <v>106</v>
      </c>
      <c r="D1171" t="s">
        <v>8221</v>
      </c>
      <c r="E1171">
        <v>17</v>
      </c>
      <c r="G1171" s="6">
        <f t="shared" si="36"/>
        <v>-88.43</v>
      </c>
      <c r="H1171" s="15">
        <f t="shared" si="37"/>
        <v>7819.8649000000014</v>
      </c>
    </row>
    <row r="1172" spans="1:8" x14ac:dyDescent="0.35">
      <c r="A1172" t="s">
        <v>8219</v>
      </c>
      <c r="B1172">
        <v>25</v>
      </c>
      <c r="D1172" t="s">
        <v>8221</v>
      </c>
      <c r="E1172">
        <v>1</v>
      </c>
      <c r="G1172" s="6">
        <f t="shared" si="36"/>
        <v>-169.43</v>
      </c>
      <c r="H1172" s="15">
        <f t="shared" si="37"/>
        <v>28706.524900000004</v>
      </c>
    </row>
    <row r="1173" spans="1:8" x14ac:dyDescent="0.35">
      <c r="A1173" t="s">
        <v>8219</v>
      </c>
      <c r="B1173">
        <v>25</v>
      </c>
      <c r="D1173" t="s">
        <v>8221</v>
      </c>
      <c r="E1173">
        <v>1</v>
      </c>
      <c r="G1173" s="6">
        <f t="shared" si="36"/>
        <v>-169.43</v>
      </c>
      <c r="H1173" s="15">
        <f t="shared" si="37"/>
        <v>28706.524900000004</v>
      </c>
    </row>
    <row r="1174" spans="1:8" x14ac:dyDescent="0.35">
      <c r="A1174" t="s">
        <v>8219</v>
      </c>
      <c r="B1174">
        <v>29</v>
      </c>
      <c r="D1174" t="s">
        <v>8221</v>
      </c>
      <c r="E1174">
        <v>14</v>
      </c>
      <c r="G1174" s="6">
        <f t="shared" si="36"/>
        <v>-165.43</v>
      </c>
      <c r="H1174" s="15">
        <f t="shared" si="37"/>
        <v>27367.084900000002</v>
      </c>
    </row>
    <row r="1175" spans="1:8" x14ac:dyDescent="0.35">
      <c r="A1175" t="s">
        <v>8219</v>
      </c>
      <c r="B1175">
        <v>43</v>
      </c>
      <c r="D1175" t="s">
        <v>8221</v>
      </c>
      <c r="E1175">
        <v>42</v>
      </c>
      <c r="G1175" s="6">
        <f t="shared" si="36"/>
        <v>-151.43</v>
      </c>
      <c r="H1175" s="15">
        <f t="shared" si="37"/>
        <v>22931.044900000001</v>
      </c>
    </row>
    <row r="1176" spans="1:8" x14ac:dyDescent="0.35">
      <c r="A1176" t="s">
        <v>8219</v>
      </c>
      <c r="B1176">
        <v>46</v>
      </c>
      <c r="D1176" t="s">
        <v>8221</v>
      </c>
      <c r="E1176">
        <v>27</v>
      </c>
      <c r="G1176" s="6">
        <f t="shared" si="36"/>
        <v>-148.43</v>
      </c>
      <c r="H1176" s="15">
        <f t="shared" si="37"/>
        <v>22031.464900000003</v>
      </c>
    </row>
    <row r="1177" spans="1:8" x14ac:dyDescent="0.35">
      <c r="A1177" t="s">
        <v>8219</v>
      </c>
      <c r="B1177">
        <v>27</v>
      </c>
      <c r="D1177" t="s">
        <v>8221</v>
      </c>
      <c r="E1177">
        <v>5</v>
      </c>
      <c r="G1177" s="6">
        <f t="shared" si="36"/>
        <v>-167.43</v>
      </c>
      <c r="H1177" s="15">
        <f t="shared" si="37"/>
        <v>28032.804900000003</v>
      </c>
    </row>
    <row r="1178" spans="1:8" x14ac:dyDescent="0.35">
      <c r="A1178" t="s">
        <v>8219</v>
      </c>
      <c r="B1178">
        <v>112</v>
      </c>
      <c r="D1178" t="s">
        <v>8221</v>
      </c>
      <c r="E1178">
        <v>13</v>
      </c>
      <c r="G1178" s="6">
        <f t="shared" si="36"/>
        <v>-82.43</v>
      </c>
      <c r="H1178" s="15">
        <f t="shared" si="37"/>
        <v>6794.7049000000015</v>
      </c>
    </row>
    <row r="1179" spans="1:8" x14ac:dyDescent="0.35">
      <c r="A1179" t="s">
        <v>8219</v>
      </c>
      <c r="B1179">
        <v>34</v>
      </c>
      <c r="D1179" t="s">
        <v>8221</v>
      </c>
      <c r="E1179">
        <v>12</v>
      </c>
      <c r="G1179" s="6">
        <f t="shared" si="36"/>
        <v>-160.43</v>
      </c>
      <c r="H1179" s="15">
        <f t="shared" si="37"/>
        <v>25737.784900000002</v>
      </c>
    </row>
    <row r="1180" spans="1:8" x14ac:dyDescent="0.35">
      <c r="A1180" t="s">
        <v>8219</v>
      </c>
      <c r="B1180">
        <v>145</v>
      </c>
      <c r="D1180" t="s">
        <v>8221</v>
      </c>
      <c r="E1180">
        <v>90</v>
      </c>
      <c r="G1180" s="6">
        <f t="shared" si="36"/>
        <v>-49.430000000000007</v>
      </c>
      <c r="H1180" s="15">
        <f t="shared" si="37"/>
        <v>2443.3249000000005</v>
      </c>
    </row>
    <row r="1181" spans="1:8" x14ac:dyDescent="0.35">
      <c r="A1181" t="s">
        <v>8219</v>
      </c>
      <c r="B1181">
        <v>19</v>
      </c>
      <c r="D1181" t="s">
        <v>8221</v>
      </c>
      <c r="E1181">
        <v>2</v>
      </c>
      <c r="G1181" s="6">
        <f t="shared" si="36"/>
        <v>-175.43</v>
      </c>
      <c r="H1181" s="15">
        <f t="shared" si="37"/>
        <v>30775.684900000004</v>
      </c>
    </row>
    <row r="1182" spans="1:8" x14ac:dyDescent="0.35">
      <c r="A1182" t="s">
        <v>8219</v>
      </c>
      <c r="B1182">
        <v>288</v>
      </c>
      <c r="D1182" t="s">
        <v>8221</v>
      </c>
      <c r="E1182">
        <v>5</v>
      </c>
      <c r="G1182" s="6">
        <f t="shared" si="36"/>
        <v>93.57</v>
      </c>
      <c r="H1182" s="15">
        <f t="shared" si="37"/>
        <v>8755.3448999999982</v>
      </c>
    </row>
    <row r="1183" spans="1:8" x14ac:dyDescent="0.35">
      <c r="A1183" t="s">
        <v>8219</v>
      </c>
      <c r="B1183">
        <v>14</v>
      </c>
      <c r="D1183" t="s">
        <v>8221</v>
      </c>
      <c r="E1183">
        <v>31</v>
      </c>
      <c r="G1183" s="6">
        <f t="shared" si="36"/>
        <v>-180.43</v>
      </c>
      <c r="H1183" s="15">
        <f t="shared" si="37"/>
        <v>32554.984900000003</v>
      </c>
    </row>
    <row r="1184" spans="1:8" x14ac:dyDescent="0.35">
      <c r="A1184" t="s">
        <v>8219</v>
      </c>
      <c r="B1184">
        <v>7</v>
      </c>
      <c r="D1184" t="s">
        <v>8221</v>
      </c>
      <c r="E1184">
        <v>4</v>
      </c>
      <c r="G1184" s="6">
        <f t="shared" si="36"/>
        <v>-187.43</v>
      </c>
      <c r="H1184" s="15">
        <f t="shared" si="37"/>
        <v>35130.0049</v>
      </c>
    </row>
    <row r="1185" spans="1:8" x14ac:dyDescent="0.35">
      <c r="A1185" t="s">
        <v>8219</v>
      </c>
      <c r="B1185">
        <v>211</v>
      </c>
      <c r="D1185" t="s">
        <v>8221</v>
      </c>
      <c r="E1185">
        <v>29</v>
      </c>
      <c r="G1185" s="6">
        <f t="shared" si="36"/>
        <v>16.569999999999993</v>
      </c>
      <c r="H1185" s="15">
        <f t="shared" si="37"/>
        <v>274.5648999999998</v>
      </c>
    </row>
    <row r="1186" spans="1:8" x14ac:dyDescent="0.35">
      <c r="A1186" t="s">
        <v>8219</v>
      </c>
      <c r="B1186">
        <v>85</v>
      </c>
      <c r="D1186" t="s">
        <v>8221</v>
      </c>
      <c r="E1186">
        <v>2</v>
      </c>
      <c r="G1186" s="6">
        <f t="shared" si="36"/>
        <v>-109.43</v>
      </c>
      <c r="H1186" s="15">
        <f t="shared" si="37"/>
        <v>11974.924900000002</v>
      </c>
    </row>
    <row r="1187" spans="1:8" x14ac:dyDescent="0.35">
      <c r="A1187" t="s">
        <v>8219</v>
      </c>
      <c r="B1187">
        <v>103</v>
      </c>
      <c r="D1187" t="s">
        <v>8221</v>
      </c>
      <c r="E1187">
        <v>114</v>
      </c>
      <c r="G1187" s="6">
        <f t="shared" si="36"/>
        <v>-91.43</v>
      </c>
      <c r="H1187" s="15">
        <f t="shared" si="37"/>
        <v>8359.4449000000004</v>
      </c>
    </row>
    <row r="1188" spans="1:8" x14ac:dyDescent="0.35">
      <c r="A1188" t="s">
        <v>8219</v>
      </c>
      <c r="B1188">
        <v>113</v>
      </c>
      <c r="D1188" t="s">
        <v>8221</v>
      </c>
      <c r="E1188">
        <v>1</v>
      </c>
      <c r="G1188" s="6">
        <f t="shared" si="36"/>
        <v>-81.430000000000007</v>
      </c>
      <c r="H1188" s="15">
        <f t="shared" si="37"/>
        <v>6630.844900000001</v>
      </c>
    </row>
    <row r="1189" spans="1:8" x14ac:dyDescent="0.35">
      <c r="A1189" t="s">
        <v>8219</v>
      </c>
      <c r="B1189">
        <v>167</v>
      </c>
      <c r="D1189" t="s">
        <v>8221</v>
      </c>
      <c r="E1189">
        <v>76</v>
      </c>
      <c r="G1189" s="6">
        <f t="shared" si="36"/>
        <v>-27.430000000000007</v>
      </c>
      <c r="H1189" s="15">
        <f t="shared" si="37"/>
        <v>752.40490000000034</v>
      </c>
    </row>
    <row r="1190" spans="1:8" x14ac:dyDescent="0.35">
      <c r="A1190" t="s">
        <v>8219</v>
      </c>
      <c r="B1190">
        <v>73</v>
      </c>
      <c r="D1190" t="s">
        <v>8221</v>
      </c>
      <c r="E1190">
        <v>9</v>
      </c>
      <c r="G1190" s="6">
        <f t="shared" si="36"/>
        <v>-121.43</v>
      </c>
      <c r="H1190" s="15">
        <f t="shared" si="37"/>
        <v>14745.244900000002</v>
      </c>
    </row>
    <row r="1191" spans="1:8" x14ac:dyDescent="0.35">
      <c r="A1191" t="s">
        <v>8219</v>
      </c>
      <c r="B1191">
        <v>75</v>
      </c>
      <c r="D1191" t="s">
        <v>8221</v>
      </c>
      <c r="E1191">
        <v>37</v>
      </c>
      <c r="G1191" s="6">
        <f t="shared" si="36"/>
        <v>-119.43</v>
      </c>
      <c r="H1191" s="15">
        <f t="shared" si="37"/>
        <v>14263.524900000002</v>
      </c>
    </row>
    <row r="1192" spans="1:8" x14ac:dyDescent="0.35">
      <c r="A1192" t="s">
        <v>8219</v>
      </c>
      <c r="B1192">
        <v>614</v>
      </c>
      <c r="D1192" t="s">
        <v>8221</v>
      </c>
      <c r="E1192">
        <v>0</v>
      </c>
      <c r="G1192" s="6">
        <f t="shared" si="36"/>
        <v>419.57</v>
      </c>
      <c r="H1192" s="15">
        <f t="shared" si="37"/>
        <v>176038.98489999998</v>
      </c>
    </row>
    <row r="1193" spans="1:8" x14ac:dyDescent="0.35">
      <c r="A1193" t="s">
        <v>8219</v>
      </c>
      <c r="B1193">
        <v>107</v>
      </c>
      <c r="D1193" t="s">
        <v>8221</v>
      </c>
      <c r="E1193">
        <v>1</v>
      </c>
      <c r="G1193" s="6">
        <f t="shared" si="36"/>
        <v>-87.43</v>
      </c>
      <c r="H1193" s="15">
        <f t="shared" si="37"/>
        <v>7644.0049000000008</v>
      </c>
    </row>
    <row r="1194" spans="1:8" x14ac:dyDescent="0.35">
      <c r="A1194" t="s">
        <v>8219</v>
      </c>
      <c r="B1194">
        <v>1224</v>
      </c>
      <c r="D1194" t="s">
        <v>8221</v>
      </c>
      <c r="E1194">
        <v>10</v>
      </c>
      <c r="G1194" s="6">
        <f t="shared" si="36"/>
        <v>1029.57</v>
      </c>
      <c r="H1194" s="15">
        <f t="shared" si="37"/>
        <v>1060014.3848999999</v>
      </c>
    </row>
    <row r="1195" spans="1:8" x14ac:dyDescent="0.35">
      <c r="A1195" t="s">
        <v>8219</v>
      </c>
      <c r="B1195">
        <v>104</v>
      </c>
      <c r="D1195" t="s">
        <v>8221</v>
      </c>
      <c r="E1195">
        <v>1</v>
      </c>
      <c r="G1195" s="6">
        <f t="shared" si="36"/>
        <v>-90.43</v>
      </c>
      <c r="H1195" s="15">
        <f t="shared" si="37"/>
        <v>8177.5849000000017</v>
      </c>
    </row>
    <row r="1196" spans="1:8" x14ac:dyDescent="0.35">
      <c r="A1196" t="s">
        <v>8219</v>
      </c>
      <c r="B1196">
        <v>79</v>
      </c>
      <c r="D1196" t="s">
        <v>8221</v>
      </c>
      <c r="E1196">
        <v>2</v>
      </c>
      <c r="G1196" s="6">
        <f t="shared" si="36"/>
        <v>-115.43</v>
      </c>
      <c r="H1196" s="15">
        <f t="shared" si="37"/>
        <v>13324.084900000002</v>
      </c>
    </row>
    <row r="1197" spans="1:8" x14ac:dyDescent="0.35">
      <c r="A1197" t="s">
        <v>8219</v>
      </c>
      <c r="B1197">
        <v>157</v>
      </c>
      <c r="D1197" t="s">
        <v>8221</v>
      </c>
      <c r="E1197">
        <v>1</v>
      </c>
      <c r="G1197" s="6">
        <f t="shared" si="36"/>
        <v>-37.430000000000007</v>
      </c>
      <c r="H1197" s="15">
        <f t="shared" si="37"/>
        <v>1401.0049000000006</v>
      </c>
    </row>
    <row r="1198" spans="1:8" x14ac:dyDescent="0.35">
      <c r="A1198" t="s">
        <v>8219</v>
      </c>
      <c r="B1198">
        <v>50</v>
      </c>
      <c r="D1198" t="s">
        <v>8221</v>
      </c>
      <c r="E1198">
        <v>10</v>
      </c>
      <c r="G1198" s="6">
        <f t="shared" si="36"/>
        <v>-144.43</v>
      </c>
      <c r="H1198" s="15">
        <f t="shared" si="37"/>
        <v>20860.0249</v>
      </c>
    </row>
    <row r="1199" spans="1:8" x14ac:dyDescent="0.35">
      <c r="A1199" t="s">
        <v>8219</v>
      </c>
      <c r="B1199">
        <v>64</v>
      </c>
      <c r="D1199" t="s">
        <v>8221</v>
      </c>
      <c r="E1199">
        <v>9</v>
      </c>
      <c r="G1199" s="6">
        <f t="shared" si="36"/>
        <v>-130.43</v>
      </c>
      <c r="H1199" s="15">
        <f t="shared" si="37"/>
        <v>17011.984900000003</v>
      </c>
    </row>
    <row r="1200" spans="1:8" x14ac:dyDescent="0.35">
      <c r="A1200" t="s">
        <v>8219</v>
      </c>
      <c r="B1200">
        <v>200</v>
      </c>
      <c r="D1200" t="s">
        <v>8221</v>
      </c>
      <c r="E1200">
        <v>19</v>
      </c>
      <c r="G1200" s="6">
        <f t="shared" si="36"/>
        <v>5.5699999999999932</v>
      </c>
      <c r="H1200" s="15">
        <f t="shared" si="37"/>
        <v>31.024899999999924</v>
      </c>
    </row>
    <row r="1201" spans="1:8" x14ac:dyDescent="0.35">
      <c r="A1201" t="s">
        <v>8219</v>
      </c>
      <c r="B1201">
        <v>22</v>
      </c>
      <c r="D1201" t="s">
        <v>8221</v>
      </c>
      <c r="E1201">
        <v>0</v>
      </c>
      <c r="G1201" s="6">
        <f t="shared" si="36"/>
        <v>-172.43</v>
      </c>
      <c r="H1201" s="15">
        <f t="shared" si="37"/>
        <v>29732.104900000002</v>
      </c>
    </row>
    <row r="1202" spans="1:8" x14ac:dyDescent="0.35">
      <c r="A1202" t="s">
        <v>8219</v>
      </c>
      <c r="B1202">
        <v>163</v>
      </c>
      <c r="D1202" t="s">
        <v>8221</v>
      </c>
      <c r="E1202">
        <v>4</v>
      </c>
      <c r="G1202" s="6">
        <f t="shared" si="36"/>
        <v>-31.430000000000007</v>
      </c>
      <c r="H1202" s="15">
        <f t="shared" si="37"/>
        <v>987.84490000000039</v>
      </c>
    </row>
    <row r="1203" spans="1:8" x14ac:dyDescent="0.35">
      <c r="A1203" t="s">
        <v>8219</v>
      </c>
      <c r="B1203">
        <v>77</v>
      </c>
      <c r="D1203" t="s">
        <v>8221</v>
      </c>
      <c r="E1203">
        <v>8</v>
      </c>
      <c r="G1203" s="6">
        <f t="shared" si="36"/>
        <v>-117.43</v>
      </c>
      <c r="H1203" s="15">
        <f t="shared" si="37"/>
        <v>13789.804900000001</v>
      </c>
    </row>
    <row r="1204" spans="1:8" x14ac:dyDescent="0.35">
      <c r="A1204" t="s">
        <v>8219</v>
      </c>
      <c r="B1204">
        <v>89</v>
      </c>
      <c r="D1204" t="s">
        <v>8221</v>
      </c>
      <c r="E1204">
        <v>24</v>
      </c>
      <c r="G1204" s="6">
        <f t="shared" si="36"/>
        <v>-105.43</v>
      </c>
      <c r="H1204" s="15">
        <f t="shared" si="37"/>
        <v>11115.484900000001</v>
      </c>
    </row>
    <row r="1205" spans="1:8" x14ac:dyDescent="0.35">
      <c r="A1205" t="s">
        <v>8219</v>
      </c>
      <c r="B1205">
        <v>3355</v>
      </c>
      <c r="D1205" t="s">
        <v>8221</v>
      </c>
      <c r="E1205">
        <v>0</v>
      </c>
      <c r="G1205" s="6">
        <f t="shared" si="36"/>
        <v>3160.57</v>
      </c>
      <c r="H1205" s="15">
        <f t="shared" si="37"/>
        <v>9989202.7249000017</v>
      </c>
    </row>
    <row r="1206" spans="1:8" x14ac:dyDescent="0.35">
      <c r="A1206" t="s">
        <v>8219</v>
      </c>
      <c r="B1206">
        <v>537</v>
      </c>
      <c r="D1206" t="s">
        <v>8221</v>
      </c>
      <c r="E1206">
        <v>39</v>
      </c>
      <c r="G1206" s="6">
        <f t="shared" si="36"/>
        <v>342.57</v>
      </c>
      <c r="H1206" s="15">
        <f t="shared" si="37"/>
        <v>117354.2049</v>
      </c>
    </row>
    <row r="1207" spans="1:8" x14ac:dyDescent="0.35">
      <c r="A1207" t="s">
        <v>8219</v>
      </c>
      <c r="B1207">
        <v>125</v>
      </c>
      <c r="D1207" t="s">
        <v>8221</v>
      </c>
      <c r="E1207">
        <v>6</v>
      </c>
      <c r="G1207" s="6">
        <f t="shared" si="36"/>
        <v>-69.430000000000007</v>
      </c>
      <c r="H1207" s="15">
        <f t="shared" si="37"/>
        <v>4820.5249000000013</v>
      </c>
    </row>
    <row r="1208" spans="1:8" x14ac:dyDescent="0.35">
      <c r="A1208" t="s">
        <v>8219</v>
      </c>
      <c r="B1208">
        <v>163</v>
      </c>
      <c r="D1208" t="s">
        <v>8221</v>
      </c>
      <c r="E1208">
        <v>4</v>
      </c>
      <c r="G1208" s="6">
        <f t="shared" si="36"/>
        <v>-31.430000000000007</v>
      </c>
      <c r="H1208" s="15">
        <f t="shared" si="37"/>
        <v>987.84490000000039</v>
      </c>
    </row>
    <row r="1209" spans="1:8" x14ac:dyDescent="0.35">
      <c r="A1209" t="s">
        <v>8219</v>
      </c>
      <c r="B1209">
        <v>283</v>
      </c>
      <c r="D1209" t="s">
        <v>8221</v>
      </c>
      <c r="E1209">
        <v>3</v>
      </c>
      <c r="G1209" s="6">
        <f t="shared" si="36"/>
        <v>88.57</v>
      </c>
      <c r="H1209" s="15">
        <f t="shared" si="37"/>
        <v>7844.6448999999984</v>
      </c>
    </row>
    <row r="1210" spans="1:8" x14ac:dyDescent="0.35">
      <c r="A1210" t="s">
        <v>8219</v>
      </c>
      <c r="B1210">
        <v>352</v>
      </c>
      <c r="D1210" t="s">
        <v>8221</v>
      </c>
      <c r="E1210">
        <v>53</v>
      </c>
      <c r="G1210" s="6">
        <f t="shared" si="36"/>
        <v>157.57</v>
      </c>
      <c r="H1210" s="15">
        <f t="shared" si="37"/>
        <v>24828.304899999999</v>
      </c>
    </row>
    <row r="1211" spans="1:8" x14ac:dyDescent="0.35">
      <c r="A1211" t="s">
        <v>8219</v>
      </c>
      <c r="B1211">
        <v>94</v>
      </c>
      <c r="D1211" t="s">
        <v>8221</v>
      </c>
      <c r="E1211">
        <v>1</v>
      </c>
      <c r="G1211" s="6">
        <f t="shared" si="36"/>
        <v>-100.43</v>
      </c>
      <c r="H1211" s="15">
        <f t="shared" si="37"/>
        <v>10086.184900000002</v>
      </c>
    </row>
    <row r="1212" spans="1:8" x14ac:dyDescent="0.35">
      <c r="A1212" t="s">
        <v>8219</v>
      </c>
      <c r="B1212">
        <v>67</v>
      </c>
      <c r="D1212" t="s">
        <v>8221</v>
      </c>
      <c r="E1212">
        <v>2</v>
      </c>
      <c r="G1212" s="6">
        <f t="shared" si="36"/>
        <v>-127.43</v>
      </c>
      <c r="H1212" s="15">
        <f t="shared" si="37"/>
        <v>16238.404900000001</v>
      </c>
    </row>
    <row r="1213" spans="1:8" x14ac:dyDescent="0.35">
      <c r="A1213" t="s">
        <v>8219</v>
      </c>
      <c r="B1213">
        <v>221</v>
      </c>
      <c r="D1213" t="s">
        <v>8221</v>
      </c>
      <c r="E1213">
        <v>25</v>
      </c>
      <c r="G1213" s="6">
        <f t="shared" si="36"/>
        <v>26.569999999999993</v>
      </c>
      <c r="H1213" s="15">
        <f t="shared" si="37"/>
        <v>705.9648999999996</v>
      </c>
    </row>
    <row r="1214" spans="1:8" x14ac:dyDescent="0.35">
      <c r="A1214" t="s">
        <v>8219</v>
      </c>
      <c r="B1214">
        <v>2165</v>
      </c>
      <c r="D1214" t="s">
        <v>8221</v>
      </c>
      <c r="E1214">
        <v>6</v>
      </c>
      <c r="G1214" s="6">
        <f t="shared" si="36"/>
        <v>1970.57</v>
      </c>
      <c r="H1214" s="15">
        <f t="shared" si="37"/>
        <v>3883146.1248999997</v>
      </c>
    </row>
    <row r="1215" spans="1:8" x14ac:dyDescent="0.35">
      <c r="A1215" t="s">
        <v>8219</v>
      </c>
      <c r="B1215">
        <v>179</v>
      </c>
      <c r="D1215" t="s">
        <v>8221</v>
      </c>
      <c r="E1215">
        <v>0</v>
      </c>
      <c r="G1215" s="6">
        <f t="shared" si="36"/>
        <v>-15.430000000000007</v>
      </c>
      <c r="H1215" s="15">
        <f t="shared" si="37"/>
        <v>238.0849000000002</v>
      </c>
    </row>
    <row r="1216" spans="1:8" x14ac:dyDescent="0.35">
      <c r="A1216" t="s">
        <v>8219</v>
      </c>
      <c r="B1216">
        <v>123</v>
      </c>
      <c r="D1216" t="s">
        <v>8221</v>
      </c>
      <c r="E1216">
        <v>12</v>
      </c>
      <c r="G1216" s="6">
        <f t="shared" si="36"/>
        <v>-71.430000000000007</v>
      </c>
      <c r="H1216" s="15">
        <f t="shared" si="37"/>
        <v>5102.2449000000006</v>
      </c>
    </row>
    <row r="1217" spans="1:8" x14ac:dyDescent="0.35">
      <c r="A1217" t="s">
        <v>8219</v>
      </c>
      <c r="B1217">
        <v>1104</v>
      </c>
      <c r="D1217" t="s">
        <v>8221</v>
      </c>
      <c r="E1217">
        <v>0</v>
      </c>
      <c r="G1217" s="6">
        <f t="shared" si="36"/>
        <v>909.56999999999994</v>
      </c>
      <c r="H1217" s="15">
        <f t="shared" si="37"/>
        <v>827317.5848999999</v>
      </c>
    </row>
    <row r="1218" spans="1:8" x14ac:dyDescent="0.35">
      <c r="A1218" t="s">
        <v>8219</v>
      </c>
      <c r="B1218">
        <v>403</v>
      </c>
      <c r="D1218" t="s">
        <v>8221</v>
      </c>
      <c r="E1218">
        <v>36</v>
      </c>
      <c r="G1218" s="6">
        <f t="shared" si="36"/>
        <v>208.57</v>
      </c>
      <c r="H1218" s="15">
        <f t="shared" si="37"/>
        <v>43501.444899999995</v>
      </c>
    </row>
    <row r="1219" spans="1:8" x14ac:dyDescent="0.35">
      <c r="A1219" t="s">
        <v>8219</v>
      </c>
      <c r="B1219">
        <v>109</v>
      </c>
      <c r="D1219" t="s">
        <v>8221</v>
      </c>
      <c r="E1219">
        <v>0</v>
      </c>
      <c r="G1219" s="6">
        <f t="shared" ref="G1219:G1282" si="38">B1219-194.43</f>
        <v>-85.43</v>
      </c>
      <c r="H1219" s="15">
        <f t="shared" ref="H1219:H1282" si="39">G1219^2</f>
        <v>7298.2849000000015</v>
      </c>
    </row>
    <row r="1220" spans="1:8" x14ac:dyDescent="0.35">
      <c r="A1220" t="s">
        <v>8219</v>
      </c>
      <c r="B1220">
        <v>372</v>
      </c>
      <c r="D1220" t="s">
        <v>8221</v>
      </c>
      <c r="E1220">
        <v>2</v>
      </c>
      <c r="G1220" s="6">
        <f t="shared" si="38"/>
        <v>177.57</v>
      </c>
      <c r="H1220" s="15">
        <f t="shared" si="39"/>
        <v>31531.104899999998</v>
      </c>
    </row>
    <row r="1221" spans="1:8" x14ac:dyDescent="0.35">
      <c r="A1221" t="s">
        <v>8219</v>
      </c>
      <c r="B1221">
        <v>311</v>
      </c>
      <c r="D1221" t="s">
        <v>8221</v>
      </c>
      <c r="E1221">
        <v>1</v>
      </c>
      <c r="G1221" s="6">
        <f t="shared" si="38"/>
        <v>116.57</v>
      </c>
      <c r="H1221" s="15">
        <f t="shared" si="39"/>
        <v>13588.564899999998</v>
      </c>
    </row>
    <row r="1222" spans="1:8" x14ac:dyDescent="0.35">
      <c r="A1222" t="s">
        <v>8219</v>
      </c>
      <c r="B1222">
        <v>61</v>
      </c>
      <c r="D1222" t="s">
        <v>8221</v>
      </c>
      <c r="E1222">
        <v>59</v>
      </c>
      <c r="G1222" s="6">
        <f t="shared" si="38"/>
        <v>-133.43</v>
      </c>
      <c r="H1222" s="15">
        <f t="shared" si="39"/>
        <v>17803.564900000001</v>
      </c>
    </row>
    <row r="1223" spans="1:8" x14ac:dyDescent="0.35">
      <c r="A1223" t="s">
        <v>8219</v>
      </c>
      <c r="B1223">
        <v>115</v>
      </c>
      <c r="D1223" t="s">
        <v>8221</v>
      </c>
      <c r="E1223">
        <v>1</v>
      </c>
      <c r="G1223" s="6">
        <f t="shared" si="38"/>
        <v>-79.430000000000007</v>
      </c>
      <c r="H1223" s="15">
        <f t="shared" si="39"/>
        <v>6309.1249000000007</v>
      </c>
    </row>
    <row r="1224" spans="1:8" x14ac:dyDescent="0.35">
      <c r="A1224" t="s">
        <v>8219</v>
      </c>
      <c r="B1224">
        <v>111</v>
      </c>
      <c r="D1224" t="s">
        <v>8221</v>
      </c>
      <c r="E1224">
        <v>31</v>
      </c>
      <c r="G1224" s="6">
        <f t="shared" si="38"/>
        <v>-83.43</v>
      </c>
      <c r="H1224" s="15">
        <f t="shared" si="39"/>
        <v>6960.5649000000012</v>
      </c>
    </row>
    <row r="1225" spans="1:8" x14ac:dyDescent="0.35">
      <c r="A1225" t="s">
        <v>8219</v>
      </c>
      <c r="B1225">
        <v>337</v>
      </c>
      <c r="D1225" t="s">
        <v>8221</v>
      </c>
      <c r="E1225">
        <v>18</v>
      </c>
      <c r="G1225" s="6">
        <f t="shared" si="38"/>
        <v>142.57</v>
      </c>
      <c r="H1225" s="15">
        <f t="shared" si="39"/>
        <v>20326.204899999997</v>
      </c>
    </row>
    <row r="1226" spans="1:8" x14ac:dyDescent="0.35">
      <c r="A1226" t="s">
        <v>8219</v>
      </c>
      <c r="B1226">
        <v>9</v>
      </c>
      <c r="D1226" t="s">
        <v>8221</v>
      </c>
      <c r="E1226">
        <v>10</v>
      </c>
      <c r="G1226" s="6">
        <f t="shared" si="38"/>
        <v>-185.43</v>
      </c>
      <c r="H1226" s="15">
        <f t="shared" si="39"/>
        <v>34384.284900000006</v>
      </c>
    </row>
    <row r="1227" spans="1:8" x14ac:dyDescent="0.35">
      <c r="A1227" t="s">
        <v>8219</v>
      </c>
      <c r="B1227">
        <v>120</v>
      </c>
      <c r="D1227" t="s">
        <v>8221</v>
      </c>
      <c r="E1227">
        <v>0</v>
      </c>
      <c r="G1227" s="6">
        <f t="shared" si="38"/>
        <v>-74.430000000000007</v>
      </c>
      <c r="H1227" s="15">
        <f t="shared" si="39"/>
        <v>5539.8249000000014</v>
      </c>
    </row>
    <row r="1228" spans="1:8" x14ac:dyDescent="0.35">
      <c r="A1228" t="s">
        <v>8219</v>
      </c>
      <c r="B1228">
        <v>102</v>
      </c>
      <c r="D1228" t="s">
        <v>8221</v>
      </c>
      <c r="E1228">
        <v>14</v>
      </c>
      <c r="G1228" s="6">
        <f t="shared" si="38"/>
        <v>-92.43</v>
      </c>
      <c r="H1228" s="15">
        <f t="shared" si="39"/>
        <v>8543.304900000001</v>
      </c>
    </row>
    <row r="1229" spans="1:8" x14ac:dyDescent="0.35">
      <c r="A1229" t="s">
        <v>8219</v>
      </c>
      <c r="B1229">
        <v>186</v>
      </c>
      <c r="D1229" t="s">
        <v>8221</v>
      </c>
      <c r="E1229">
        <v>2</v>
      </c>
      <c r="G1229" s="6">
        <f t="shared" si="38"/>
        <v>-8.4300000000000068</v>
      </c>
      <c r="H1229" s="15">
        <f t="shared" si="39"/>
        <v>71.064900000000108</v>
      </c>
    </row>
    <row r="1230" spans="1:8" x14ac:dyDescent="0.35">
      <c r="A1230" t="s">
        <v>8219</v>
      </c>
      <c r="B1230">
        <v>15</v>
      </c>
      <c r="D1230" t="s">
        <v>8221</v>
      </c>
      <c r="E1230">
        <v>1</v>
      </c>
      <c r="G1230" s="6">
        <f t="shared" si="38"/>
        <v>-179.43</v>
      </c>
      <c r="H1230" s="15">
        <f t="shared" si="39"/>
        <v>32195.124900000003</v>
      </c>
    </row>
    <row r="1231" spans="1:8" x14ac:dyDescent="0.35">
      <c r="A1231" t="s">
        <v>8219</v>
      </c>
      <c r="B1231">
        <v>67</v>
      </c>
      <c r="D1231" t="s">
        <v>8221</v>
      </c>
      <c r="E1231">
        <v>3</v>
      </c>
      <c r="G1231" s="6">
        <f t="shared" si="38"/>
        <v>-127.43</v>
      </c>
      <c r="H1231" s="15">
        <f t="shared" si="39"/>
        <v>16238.404900000001</v>
      </c>
    </row>
    <row r="1232" spans="1:8" x14ac:dyDescent="0.35">
      <c r="A1232" t="s">
        <v>8219</v>
      </c>
      <c r="B1232">
        <v>130</v>
      </c>
      <c r="D1232" t="s">
        <v>8221</v>
      </c>
      <c r="E1232">
        <v>0</v>
      </c>
      <c r="G1232" s="6">
        <f t="shared" si="38"/>
        <v>-64.430000000000007</v>
      </c>
      <c r="H1232" s="15">
        <f t="shared" si="39"/>
        <v>4151.2249000000011</v>
      </c>
    </row>
    <row r="1233" spans="1:8" x14ac:dyDescent="0.35">
      <c r="A1233" t="s">
        <v>8219</v>
      </c>
      <c r="B1233">
        <v>16</v>
      </c>
      <c r="D1233" t="s">
        <v>8221</v>
      </c>
      <c r="E1233">
        <v>2</v>
      </c>
      <c r="G1233" s="6">
        <f t="shared" si="38"/>
        <v>-178.43</v>
      </c>
      <c r="H1233" s="15">
        <f t="shared" si="39"/>
        <v>31837.264900000002</v>
      </c>
    </row>
    <row r="1234" spans="1:8" x14ac:dyDescent="0.35">
      <c r="A1234" t="s">
        <v>8219</v>
      </c>
      <c r="B1234">
        <v>67</v>
      </c>
      <c r="D1234" t="s">
        <v>8221</v>
      </c>
      <c r="E1234">
        <v>0</v>
      </c>
      <c r="G1234" s="6">
        <f t="shared" si="38"/>
        <v>-127.43</v>
      </c>
      <c r="H1234" s="15">
        <f t="shared" si="39"/>
        <v>16238.404900000001</v>
      </c>
    </row>
    <row r="1235" spans="1:8" x14ac:dyDescent="0.35">
      <c r="A1235" t="s">
        <v>8219</v>
      </c>
      <c r="B1235">
        <v>124</v>
      </c>
      <c r="D1235" t="s">
        <v>8221</v>
      </c>
      <c r="E1235">
        <v>12</v>
      </c>
      <c r="G1235" s="6">
        <f t="shared" si="38"/>
        <v>-70.430000000000007</v>
      </c>
      <c r="H1235" s="15">
        <f t="shared" si="39"/>
        <v>4960.3849000000009</v>
      </c>
    </row>
    <row r="1236" spans="1:8" x14ac:dyDescent="0.35">
      <c r="A1236" t="s">
        <v>8219</v>
      </c>
      <c r="B1236">
        <v>80</v>
      </c>
      <c r="D1236" t="s">
        <v>8221</v>
      </c>
      <c r="E1236">
        <v>1</v>
      </c>
      <c r="G1236" s="6">
        <f t="shared" si="38"/>
        <v>-114.43</v>
      </c>
      <c r="H1236" s="15">
        <f t="shared" si="39"/>
        <v>13094.224900000001</v>
      </c>
    </row>
    <row r="1237" spans="1:8" x14ac:dyDescent="0.35">
      <c r="A1237" t="s">
        <v>8219</v>
      </c>
      <c r="B1237">
        <v>282</v>
      </c>
      <c r="D1237" t="s">
        <v>8221</v>
      </c>
      <c r="E1237">
        <v>8</v>
      </c>
      <c r="G1237" s="6">
        <f t="shared" si="38"/>
        <v>87.57</v>
      </c>
      <c r="H1237" s="15">
        <f t="shared" si="39"/>
        <v>7668.504899999999</v>
      </c>
    </row>
    <row r="1238" spans="1:8" x14ac:dyDescent="0.35">
      <c r="A1238" t="s">
        <v>8219</v>
      </c>
      <c r="B1238">
        <v>68</v>
      </c>
      <c r="D1238" t="s">
        <v>8221</v>
      </c>
      <c r="E1238">
        <v>2</v>
      </c>
      <c r="G1238" s="6">
        <f t="shared" si="38"/>
        <v>-126.43</v>
      </c>
      <c r="H1238" s="15">
        <f t="shared" si="39"/>
        <v>15984.544900000003</v>
      </c>
    </row>
    <row r="1239" spans="1:8" x14ac:dyDescent="0.35">
      <c r="A1239" t="s">
        <v>8219</v>
      </c>
      <c r="B1239">
        <v>86</v>
      </c>
      <c r="D1239" t="s">
        <v>8221</v>
      </c>
      <c r="E1239">
        <v>31</v>
      </c>
      <c r="G1239" s="6">
        <f t="shared" si="38"/>
        <v>-108.43</v>
      </c>
      <c r="H1239" s="15">
        <f t="shared" si="39"/>
        <v>11757.064900000001</v>
      </c>
    </row>
    <row r="1240" spans="1:8" x14ac:dyDescent="0.35">
      <c r="A1240" t="s">
        <v>8219</v>
      </c>
      <c r="B1240">
        <v>115</v>
      </c>
      <c r="D1240" t="s">
        <v>8221</v>
      </c>
      <c r="E1240">
        <v>5</v>
      </c>
      <c r="G1240" s="6">
        <f t="shared" si="38"/>
        <v>-79.430000000000007</v>
      </c>
      <c r="H1240" s="15">
        <f t="shared" si="39"/>
        <v>6309.1249000000007</v>
      </c>
    </row>
    <row r="1241" spans="1:8" x14ac:dyDescent="0.35">
      <c r="A1241" t="s">
        <v>8219</v>
      </c>
      <c r="B1241">
        <v>75</v>
      </c>
      <c r="D1241" t="s">
        <v>8221</v>
      </c>
      <c r="E1241">
        <v>1</v>
      </c>
      <c r="G1241" s="6">
        <f t="shared" si="38"/>
        <v>-119.43</v>
      </c>
      <c r="H1241" s="15">
        <f t="shared" si="39"/>
        <v>14263.524900000002</v>
      </c>
    </row>
    <row r="1242" spans="1:8" x14ac:dyDescent="0.35">
      <c r="A1242" t="s">
        <v>8219</v>
      </c>
      <c r="B1242">
        <v>43</v>
      </c>
      <c r="D1242" t="s">
        <v>8221</v>
      </c>
      <c r="E1242">
        <v>12</v>
      </c>
      <c r="G1242" s="6">
        <f t="shared" si="38"/>
        <v>-151.43</v>
      </c>
      <c r="H1242" s="15">
        <f t="shared" si="39"/>
        <v>22931.044900000001</v>
      </c>
    </row>
    <row r="1243" spans="1:8" x14ac:dyDescent="0.35">
      <c r="A1243" t="s">
        <v>8219</v>
      </c>
      <c r="B1243">
        <v>48</v>
      </c>
      <c r="D1243" t="s">
        <v>8221</v>
      </c>
      <c r="E1243">
        <v>4</v>
      </c>
      <c r="G1243" s="6">
        <f t="shared" si="38"/>
        <v>-146.43</v>
      </c>
      <c r="H1243" s="15">
        <f t="shared" si="39"/>
        <v>21441.744900000002</v>
      </c>
    </row>
    <row r="1244" spans="1:8" x14ac:dyDescent="0.35">
      <c r="A1244" t="s">
        <v>8219</v>
      </c>
      <c r="B1244">
        <v>52</v>
      </c>
      <c r="D1244" t="s">
        <v>8221</v>
      </c>
      <c r="E1244">
        <v>0</v>
      </c>
      <c r="G1244" s="6">
        <f t="shared" si="38"/>
        <v>-142.43</v>
      </c>
      <c r="H1244" s="15">
        <f t="shared" si="39"/>
        <v>20286.304900000003</v>
      </c>
    </row>
    <row r="1245" spans="1:8" x14ac:dyDescent="0.35">
      <c r="A1245" t="s">
        <v>8219</v>
      </c>
      <c r="B1245">
        <v>43</v>
      </c>
      <c r="D1245" t="s">
        <v>8221</v>
      </c>
      <c r="E1245">
        <v>7</v>
      </c>
      <c r="G1245" s="6">
        <f t="shared" si="38"/>
        <v>-151.43</v>
      </c>
      <c r="H1245" s="15">
        <f t="shared" si="39"/>
        <v>22931.044900000001</v>
      </c>
    </row>
    <row r="1246" spans="1:8" x14ac:dyDescent="0.35">
      <c r="A1246" t="s">
        <v>8219</v>
      </c>
      <c r="B1246">
        <v>58</v>
      </c>
      <c r="D1246" t="s">
        <v>8221</v>
      </c>
      <c r="E1246">
        <v>2</v>
      </c>
      <c r="G1246" s="6">
        <f t="shared" si="38"/>
        <v>-136.43</v>
      </c>
      <c r="H1246" s="15">
        <f t="shared" si="39"/>
        <v>18613.144900000003</v>
      </c>
    </row>
    <row r="1247" spans="1:8" x14ac:dyDescent="0.35">
      <c r="A1247" t="s">
        <v>8219</v>
      </c>
      <c r="B1247">
        <v>47</v>
      </c>
      <c r="D1247" t="s">
        <v>8221</v>
      </c>
      <c r="E1247">
        <v>1</v>
      </c>
      <c r="G1247" s="6">
        <f t="shared" si="38"/>
        <v>-147.43</v>
      </c>
      <c r="H1247" s="15">
        <f t="shared" si="39"/>
        <v>21735.604900000002</v>
      </c>
    </row>
    <row r="1248" spans="1:8" x14ac:dyDescent="0.35">
      <c r="A1248" t="s">
        <v>8219</v>
      </c>
      <c r="B1248">
        <v>36</v>
      </c>
      <c r="D1248" t="s">
        <v>8221</v>
      </c>
      <c r="E1248">
        <v>4</v>
      </c>
      <c r="G1248" s="6">
        <f t="shared" si="38"/>
        <v>-158.43</v>
      </c>
      <c r="H1248" s="15">
        <f t="shared" si="39"/>
        <v>25100.064900000001</v>
      </c>
    </row>
    <row r="1249" spans="1:8" x14ac:dyDescent="0.35">
      <c r="A1249" t="s">
        <v>8219</v>
      </c>
      <c r="B1249">
        <v>17</v>
      </c>
      <c r="D1249" t="s">
        <v>8221</v>
      </c>
      <c r="E1249">
        <v>6</v>
      </c>
      <c r="G1249" s="6">
        <f t="shared" si="38"/>
        <v>-177.43</v>
      </c>
      <c r="H1249" s="15">
        <f t="shared" si="39"/>
        <v>31481.404900000001</v>
      </c>
    </row>
    <row r="1250" spans="1:8" x14ac:dyDescent="0.35">
      <c r="A1250" t="s">
        <v>8219</v>
      </c>
      <c r="B1250">
        <v>104</v>
      </c>
      <c r="D1250" t="s">
        <v>8221</v>
      </c>
      <c r="E1250">
        <v>8</v>
      </c>
      <c r="G1250" s="6">
        <f t="shared" si="38"/>
        <v>-90.43</v>
      </c>
      <c r="H1250" s="15">
        <f t="shared" si="39"/>
        <v>8177.5849000000017</v>
      </c>
    </row>
    <row r="1251" spans="1:8" x14ac:dyDescent="0.35">
      <c r="A1251" t="s">
        <v>8219</v>
      </c>
      <c r="B1251">
        <v>47</v>
      </c>
      <c r="D1251" t="s">
        <v>8221</v>
      </c>
      <c r="E1251">
        <v>14</v>
      </c>
      <c r="G1251" s="6">
        <f t="shared" si="38"/>
        <v>-147.43</v>
      </c>
      <c r="H1251" s="15">
        <f t="shared" si="39"/>
        <v>21735.604900000002</v>
      </c>
    </row>
    <row r="1252" spans="1:8" x14ac:dyDescent="0.35">
      <c r="A1252" t="s">
        <v>8219</v>
      </c>
      <c r="B1252">
        <v>38</v>
      </c>
      <c r="D1252" t="s">
        <v>8221</v>
      </c>
      <c r="E1252">
        <v>0</v>
      </c>
      <c r="G1252" s="6">
        <f t="shared" si="38"/>
        <v>-156.43</v>
      </c>
      <c r="H1252" s="15">
        <f t="shared" si="39"/>
        <v>24470.344900000004</v>
      </c>
    </row>
    <row r="1253" spans="1:8" x14ac:dyDescent="0.35">
      <c r="A1253" t="s">
        <v>8219</v>
      </c>
      <c r="B1253">
        <v>81</v>
      </c>
      <c r="D1253" t="s">
        <v>8221</v>
      </c>
      <c r="E1253">
        <v>4</v>
      </c>
      <c r="G1253" s="6">
        <f t="shared" si="38"/>
        <v>-113.43</v>
      </c>
      <c r="H1253" s="15">
        <f t="shared" si="39"/>
        <v>12866.364900000002</v>
      </c>
    </row>
    <row r="1254" spans="1:8" x14ac:dyDescent="0.35">
      <c r="A1254" t="s">
        <v>8219</v>
      </c>
      <c r="B1254">
        <v>55</v>
      </c>
      <c r="D1254" t="s">
        <v>8221</v>
      </c>
      <c r="E1254">
        <v>0</v>
      </c>
      <c r="G1254" s="6">
        <f t="shared" si="38"/>
        <v>-139.43</v>
      </c>
      <c r="H1254" s="15">
        <f t="shared" si="39"/>
        <v>19440.724900000001</v>
      </c>
    </row>
    <row r="1255" spans="1:8" x14ac:dyDescent="0.35">
      <c r="A1255" t="s">
        <v>8219</v>
      </c>
      <c r="B1255">
        <v>41</v>
      </c>
      <c r="D1255" t="s">
        <v>8221</v>
      </c>
      <c r="E1255">
        <v>0</v>
      </c>
      <c r="G1255" s="6">
        <f t="shared" si="38"/>
        <v>-153.43</v>
      </c>
      <c r="H1255" s="15">
        <f t="shared" si="39"/>
        <v>23540.764900000002</v>
      </c>
    </row>
    <row r="1256" spans="1:8" x14ac:dyDescent="0.35">
      <c r="A1256" t="s">
        <v>8219</v>
      </c>
      <c r="B1256">
        <v>79</v>
      </c>
      <c r="D1256" t="s">
        <v>8221</v>
      </c>
      <c r="E1256">
        <v>1</v>
      </c>
      <c r="G1256" s="6">
        <f t="shared" si="38"/>
        <v>-115.43</v>
      </c>
      <c r="H1256" s="15">
        <f t="shared" si="39"/>
        <v>13324.084900000002</v>
      </c>
    </row>
    <row r="1257" spans="1:8" x14ac:dyDescent="0.35">
      <c r="A1257" t="s">
        <v>8219</v>
      </c>
      <c r="B1257">
        <v>16</v>
      </c>
      <c r="D1257" t="s">
        <v>8221</v>
      </c>
      <c r="E1257">
        <v>1</v>
      </c>
      <c r="G1257" s="6">
        <f t="shared" si="38"/>
        <v>-178.43</v>
      </c>
      <c r="H1257" s="15">
        <f t="shared" si="39"/>
        <v>31837.264900000002</v>
      </c>
    </row>
    <row r="1258" spans="1:8" x14ac:dyDescent="0.35">
      <c r="A1258" t="s">
        <v>8219</v>
      </c>
      <c r="B1258">
        <v>8</v>
      </c>
      <c r="D1258" t="s">
        <v>8221</v>
      </c>
      <c r="E1258">
        <v>1</v>
      </c>
      <c r="G1258" s="6">
        <f t="shared" si="38"/>
        <v>-186.43</v>
      </c>
      <c r="H1258" s="15">
        <f t="shared" si="39"/>
        <v>34756.144899999999</v>
      </c>
    </row>
    <row r="1259" spans="1:8" x14ac:dyDescent="0.35">
      <c r="A1259" t="s">
        <v>8219</v>
      </c>
      <c r="B1259">
        <v>95</v>
      </c>
      <c r="D1259" t="s">
        <v>8221</v>
      </c>
      <c r="E1259">
        <v>1</v>
      </c>
      <c r="G1259" s="6">
        <f t="shared" si="38"/>
        <v>-99.43</v>
      </c>
      <c r="H1259" s="15">
        <f t="shared" si="39"/>
        <v>9886.3249000000014</v>
      </c>
    </row>
    <row r="1260" spans="1:8" x14ac:dyDescent="0.35">
      <c r="A1260" t="s">
        <v>8219</v>
      </c>
      <c r="B1260">
        <v>25</v>
      </c>
      <c r="D1260" t="s">
        <v>8221</v>
      </c>
      <c r="E1260">
        <v>4</v>
      </c>
      <c r="G1260" s="6">
        <f t="shared" si="38"/>
        <v>-169.43</v>
      </c>
      <c r="H1260" s="15">
        <f t="shared" si="39"/>
        <v>28706.524900000004</v>
      </c>
    </row>
    <row r="1261" spans="1:8" x14ac:dyDescent="0.35">
      <c r="A1261" t="s">
        <v>8219</v>
      </c>
      <c r="B1261">
        <v>19</v>
      </c>
      <c r="D1261" t="s">
        <v>8221</v>
      </c>
      <c r="E1261">
        <v>0</v>
      </c>
      <c r="G1261" s="6">
        <f t="shared" si="38"/>
        <v>-175.43</v>
      </c>
      <c r="H1261" s="15">
        <f t="shared" si="39"/>
        <v>30775.684900000004</v>
      </c>
    </row>
    <row r="1262" spans="1:8" x14ac:dyDescent="0.35">
      <c r="A1262" t="s">
        <v>8219</v>
      </c>
      <c r="B1262">
        <v>90</v>
      </c>
      <c r="D1262" t="s">
        <v>8221</v>
      </c>
      <c r="E1262">
        <v>0</v>
      </c>
      <c r="G1262" s="6">
        <f t="shared" si="38"/>
        <v>-104.43</v>
      </c>
      <c r="H1262" s="15">
        <f t="shared" si="39"/>
        <v>10905.624900000001</v>
      </c>
    </row>
    <row r="1263" spans="1:8" x14ac:dyDescent="0.35">
      <c r="A1263" t="s">
        <v>8219</v>
      </c>
      <c r="B1263">
        <v>41</v>
      </c>
      <c r="D1263" t="s">
        <v>8221</v>
      </c>
      <c r="E1263">
        <v>2</v>
      </c>
      <c r="G1263" s="6">
        <f t="shared" si="38"/>
        <v>-153.43</v>
      </c>
      <c r="H1263" s="15">
        <f t="shared" si="39"/>
        <v>23540.764900000002</v>
      </c>
    </row>
    <row r="1264" spans="1:8" x14ac:dyDescent="0.35">
      <c r="A1264" t="s">
        <v>8219</v>
      </c>
      <c r="B1264">
        <v>30</v>
      </c>
      <c r="D1264" t="s">
        <v>8221</v>
      </c>
      <c r="E1264">
        <v>24</v>
      </c>
      <c r="G1264" s="6">
        <f t="shared" si="38"/>
        <v>-164.43</v>
      </c>
      <c r="H1264" s="15">
        <f t="shared" si="39"/>
        <v>27037.224900000001</v>
      </c>
    </row>
    <row r="1265" spans="1:8" x14ac:dyDescent="0.35">
      <c r="A1265" t="s">
        <v>8219</v>
      </c>
      <c r="B1265">
        <v>38</v>
      </c>
      <c r="D1265" t="s">
        <v>8221</v>
      </c>
      <c r="E1265">
        <v>1</v>
      </c>
      <c r="G1265" s="6">
        <f t="shared" si="38"/>
        <v>-156.43</v>
      </c>
      <c r="H1265" s="15">
        <f t="shared" si="39"/>
        <v>24470.344900000004</v>
      </c>
    </row>
    <row r="1266" spans="1:8" x14ac:dyDescent="0.35">
      <c r="A1266" t="s">
        <v>8219</v>
      </c>
      <c r="B1266">
        <v>65</v>
      </c>
      <c r="D1266" t="s">
        <v>8221</v>
      </c>
      <c r="E1266">
        <v>2</v>
      </c>
      <c r="G1266" s="6">
        <f t="shared" si="38"/>
        <v>-129.43</v>
      </c>
      <c r="H1266" s="15">
        <f t="shared" si="39"/>
        <v>16752.124900000003</v>
      </c>
    </row>
    <row r="1267" spans="1:8" x14ac:dyDescent="0.35">
      <c r="A1267" t="s">
        <v>8219</v>
      </c>
      <c r="B1267">
        <v>75</v>
      </c>
      <c r="D1267" t="s">
        <v>8221</v>
      </c>
      <c r="E1267">
        <v>1</v>
      </c>
      <c r="G1267" s="6">
        <f t="shared" si="38"/>
        <v>-119.43</v>
      </c>
      <c r="H1267" s="15">
        <f t="shared" si="39"/>
        <v>14263.524900000002</v>
      </c>
    </row>
    <row r="1268" spans="1:8" x14ac:dyDescent="0.35">
      <c r="A1268" t="s">
        <v>8219</v>
      </c>
      <c r="B1268">
        <v>16</v>
      </c>
      <c r="D1268" t="s">
        <v>8221</v>
      </c>
      <c r="E1268">
        <v>37</v>
      </c>
      <c r="G1268" s="6">
        <f t="shared" si="38"/>
        <v>-178.43</v>
      </c>
      <c r="H1268" s="15">
        <f t="shared" si="39"/>
        <v>31837.264900000002</v>
      </c>
    </row>
    <row r="1269" spans="1:8" x14ac:dyDescent="0.35">
      <c r="A1269" t="s">
        <v>8219</v>
      </c>
      <c r="B1269">
        <v>10</v>
      </c>
      <c r="D1269" t="s">
        <v>8221</v>
      </c>
      <c r="E1269">
        <v>5</v>
      </c>
      <c r="G1269" s="6">
        <f t="shared" si="38"/>
        <v>-184.43</v>
      </c>
      <c r="H1269" s="15">
        <f t="shared" si="39"/>
        <v>34014.424900000005</v>
      </c>
    </row>
    <row r="1270" spans="1:8" x14ac:dyDescent="0.35">
      <c r="A1270" t="s">
        <v>8219</v>
      </c>
      <c r="B1270">
        <v>27</v>
      </c>
      <c r="D1270" t="s">
        <v>8221</v>
      </c>
      <c r="E1270">
        <v>4</v>
      </c>
      <c r="G1270" s="6">
        <f t="shared" si="38"/>
        <v>-167.43</v>
      </c>
      <c r="H1270" s="15">
        <f t="shared" si="39"/>
        <v>28032.804900000003</v>
      </c>
    </row>
    <row r="1271" spans="1:8" x14ac:dyDescent="0.35">
      <c r="A1271" t="s">
        <v>8219</v>
      </c>
      <c r="B1271">
        <v>259</v>
      </c>
      <c r="D1271" t="s">
        <v>8221</v>
      </c>
      <c r="E1271">
        <v>16</v>
      </c>
      <c r="G1271" s="6">
        <f t="shared" si="38"/>
        <v>64.569999999999993</v>
      </c>
      <c r="H1271" s="15">
        <f t="shared" si="39"/>
        <v>4169.2848999999987</v>
      </c>
    </row>
    <row r="1272" spans="1:8" x14ac:dyDescent="0.35">
      <c r="A1272" t="s">
        <v>8219</v>
      </c>
      <c r="B1272">
        <v>39</v>
      </c>
      <c r="D1272" t="s">
        <v>8221</v>
      </c>
      <c r="E1272">
        <v>9</v>
      </c>
      <c r="G1272" s="6">
        <f t="shared" si="38"/>
        <v>-155.43</v>
      </c>
      <c r="H1272" s="15">
        <f t="shared" si="39"/>
        <v>24158.484900000003</v>
      </c>
    </row>
    <row r="1273" spans="1:8" x14ac:dyDescent="0.35">
      <c r="A1273" t="s">
        <v>8219</v>
      </c>
      <c r="B1273">
        <v>42</v>
      </c>
      <c r="D1273" t="s">
        <v>8221</v>
      </c>
      <c r="E1273">
        <v>0</v>
      </c>
      <c r="G1273" s="6">
        <f t="shared" si="38"/>
        <v>-152.43</v>
      </c>
      <c r="H1273" s="15">
        <f t="shared" si="39"/>
        <v>23234.904900000001</v>
      </c>
    </row>
    <row r="1274" spans="1:8" x14ac:dyDescent="0.35">
      <c r="A1274" t="s">
        <v>8219</v>
      </c>
      <c r="B1274">
        <v>10</v>
      </c>
      <c r="D1274" t="s">
        <v>8221</v>
      </c>
      <c r="E1274">
        <v>40</v>
      </c>
      <c r="G1274" s="6">
        <f t="shared" si="38"/>
        <v>-184.43</v>
      </c>
      <c r="H1274" s="15">
        <f t="shared" si="39"/>
        <v>34014.424900000005</v>
      </c>
    </row>
    <row r="1275" spans="1:8" x14ac:dyDescent="0.35">
      <c r="A1275" t="s">
        <v>8219</v>
      </c>
      <c r="B1275">
        <v>56</v>
      </c>
      <c r="D1275" t="s">
        <v>8221</v>
      </c>
      <c r="E1275">
        <v>0</v>
      </c>
      <c r="G1275" s="6">
        <f t="shared" si="38"/>
        <v>-138.43</v>
      </c>
      <c r="H1275" s="15">
        <f t="shared" si="39"/>
        <v>19162.8649</v>
      </c>
    </row>
    <row r="1276" spans="1:8" x14ac:dyDescent="0.35">
      <c r="A1276" t="s">
        <v>8219</v>
      </c>
      <c r="B1276">
        <v>20</v>
      </c>
      <c r="D1276" t="s">
        <v>8221</v>
      </c>
      <c r="E1276">
        <v>2</v>
      </c>
      <c r="G1276" s="6">
        <f t="shared" si="38"/>
        <v>-174.43</v>
      </c>
      <c r="H1276" s="15">
        <f t="shared" si="39"/>
        <v>30425.824900000003</v>
      </c>
    </row>
    <row r="1277" spans="1:8" x14ac:dyDescent="0.35">
      <c r="A1277" t="s">
        <v>8219</v>
      </c>
      <c r="B1277">
        <v>170</v>
      </c>
      <c r="D1277" t="s">
        <v>8221</v>
      </c>
      <c r="E1277">
        <v>1</v>
      </c>
      <c r="G1277" s="6">
        <f t="shared" si="38"/>
        <v>-24.430000000000007</v>
      </c>
      <c r="H1277" s="15">
        <f t="shared" si="39"/>
        <v>596.8249000000003</v>
      </c>
    </row>
    <row r="1278" spans="1:8" x14ac:dyDescent="0.35">
      <c r="A1278" t="s">
        <v>8219</v>
      </c>
      <c r="B1278">
        <v>29</v>
      </c>
      <c r="D1278" t="s">
        <v>8221</v>
      </c>
      <c r="E1278">
        <v>9</v>
      </c>
      <c r="G1278" s="6">
        <f t="shared" si="38"/>
        <v>-165.43</v>
      </c>
      <c r="H1278" s="15">
        <f t="shared" si="39"/>
        <v>27367.084900000002</v>
      </c>
    </row>
    <row r="1279" spans="1:8" x14ac:dyDescent="0.35">
      <c r="A1279" t="s">
        <v>8219</v>
      </c>
      <c r="B1279">
        <v>132</v>
      </c>
      <c r="D1279" t="s">
        <v>8221</v>
      </c>
      <c r="E1279">
        <v>34</v>
      </c>
      <c r="G1279" s="6">
        <f t="shared" si="38"/>
        <v>-62.430000000000007</v>
      </c>
      <c r="H1279" s="15">
        <f t="shared" si="39"/>
        <v>3897.5049000000008</v>
      </c>
    </row>
    <row r="1280" spans="1:8" x14ac:dyDescent="0.35">
      <c r="A1280" t="s">
        <v>8219</v>
      </c>
      <c r="B1280">
        <v>27</v>
      </c>
      <c r="D1280" t="s">
        <v>8221</v>
      </c>
      <c r="E1280">
        <v>23</v>
      </c>
      <c r="G1280" s="6">
        <f t="shared" si="38"/>
        <v>-167.43</v>
      </c>
      <c r="H1280" s="15">
        <f t="shared" si="39"/>
        <v>28032.804900000003</v>
      </c>
    </row>
    <row r="1281" spans="1:8" x14ac:dyDescent="0.35">
      <c r="A1281" t="s">
        <v>8219</v>
      </c>
      <c r="B1281">
        <v>26</v>
      </c>
      <c r="D1281" t="s">
        <v>8221</v>
      </c>
      <c r="E1281">
        <v>19</v>
      </c>
      <c r="G1281" s="6">
        <f t="shared" si="38"/>
        <v>-168.43</v>
      </c>
      <c r="H1281" s="15">
        <f t="shared" si="39"/>
        <v>28368.664900000003</v>
      </c>
    </row>
    <row r="1282" spans="1:8" x14ac:dyDescent="0.35">
      <c r="A1282" t="s">
        <v>8219</v>
      </c>
      <c r="B1282">
        <v>43</v>
      </c>
      <c r="D1282" t="s">
        <v>8221</v>
      </c>
      <c r="E1282">
        <v>50</v>
      </c>
      <c r="G1282" s="6">
        <f t="shared" si="38"/>
        <v>-151.43</v>
      </c>
      <c r="H1282" s="15">
        <f t="shared" si="39"/>
        <v>22931.044900000001</v>
      </c>
    </row>
    <row r="1283" spans="1:8" x14ac:dyDescent="0.35">
      <c r="A1283" t="s">
        <v>8219</v>
      </c>
      <c r="B1283">
        <v>80</v>
      </c>
      <c r="D1283" t="s">
        <v>8221</v>
      </c>
      <c r="E1283">
        <v>12</v>
      </c>
      <c r="G1283" s="6">
        <f t="shared" ref="G1283:G1346" si="40">B1283-194.43</f>
        <v>-114.43</v>
      </c>
      <c r="H1283" s="15">
        <f t="shared" ref="H1283:H1346" si="41">G1283^2</f>
        <v>13094.224900000001</v>
      </c>
    </row>
    <row r="1284" spans="1:8" x14ac:dyDescent="0.35">
      <c r="A1284" t="s">
        <v>8219</v>
      </c>
      <c r="B1284">
        <v>33</v>
      </c>
      <c r="D1284" t="s">
        <v>8221</v>
      </c>
      <c r="E1284">
        <v>8</v>
      </c>
      <c r="G1284" s="6">
        <f t="shared" si="40"/>
        <v>-161.43</v>
      </c>
      <c r="H1284" s="15">
        <f t="shared" si="41"/>
        <v>26059.644900000003</v>
      </c>
    </row>
    <row r="1285" spans="1:8" x14ac:dyDescent="0.35">
      <c r="A1285" t="s">
        <v>8219</v>
      </c>
      <c r="B1285">
        <v>71</v>
      </c>
      <c r="D1285" t="s">
        <v>8221</v>
      </c>
      <c r="E1285">
        <v>9</v>
      </c>
      <c r="G1285" s="6">
        <f t="shared" si="40"/>
        <v>-123.43</v>
      </c>
      <c r="H1285" s="15">
        <f t="shared" si="41"/>
        <v>15234.964900000001</v>
      </c>
    </row>
    <row r="1286" spans="1:8" x14ac:dyDescent="0.35">
      <c r="A1286" t="s">
        <v>8219</v>
      </c>
      <c r="B1286">
        <v>81</v>
      </c>
      <c r="D1286" t="s">
        <v>8221</v>
      </c>
      <c r="E1286">
        <v>43</v>
      </c>
      <c r="G1286" s="6">
        <f t="shared" si="40"/>
        <v>-113.43</v>
      </c>
      <c r="H1286" s="15">
        <f t="shared" si="41"/>
        <v>12866.364900000002</v>
      </c>
    </row>
    <row r="1287" spans="1:8" x14ac:dyDescent="0.35">
      <c r="A1287" t="s">
        <v>8219</v>
      </c>
      <c r="B1287">
        <v>76</v>
      </c>
      <c r="D1287" t="s">
        <v>8221</v>
      </c>
      <c r="E1287">
        <v>28</v>
      </c>
      <c r="G1287" s="6">
        <f t="shared" si="40"/>
        <v>-118.43</v>
      </c>
      <c r="H1287" s="15">
        <f t="shared" si="41"/>
        <v>14025.664900000002</v>
      </c>
    </row>
    <row r="1288" spans="1:8" x14ac:dyDescent="0.35">
      <c r="A1288" t="s">
        <v>8219</v>
      </c>
      <c r="B1288">
        <v>48</v>
      </c>
      <c r="D1288" t="s">
        <v>8221</v>
      </c>
      <c r="E1288">
        <v>4</v>
      </c>
      <c r="G1288" s="6">
        <f t="shared" si="40"/>
        <v>-146.43</v>
      </c>
      <c r="H1288" s="15">
        <f t="shared" si="41"/>
        <v>21441.744900000002</v>
      </c>
    </row>
    <row r="1289" spans="1:8" x14ac:dyDescent="0.35">
      <c r="A1289" t="s">
        <v>8219</v>
      </c>
      <c r="B1289">
        <v>61</v>
      </c>
      <c r="D1289" t="s">
        <v>8221</v>
      </c>
      <c r="E1289">
        <v>24</v>
      </c>
      <c r="G1289" s="6">
        <f t="shared" si="40"/>
        <v>-133.43</v>
      </c>
      <c r="H1289" s="15">
        <f t="shared" si="41"/>
        <v>17803.564900000001</v>
      </c>
    </row>
    <row r="1290" spans="1:8" x14ac:dyDescent="0.35">
      <c r="A1290" t="s">
        <v>8219</v>
      </c>
      <c r="B1290">
        <v>60</v>
      </c>
      <c r="D1290" t="s">
        <v>8221</v>
      </c>
      <c r="E1290">
        <v>2</v>
      </c>
      <c r="G1290" s="6">
        <f t="shared" si="40"/>
        <v>-134.43</v>
      </c>
      <c r="H1290" s="15">
        <f t="shared" si="41"/>
        <v>18071.424900000002</v>
      </c>
    </row>
    <row r="1291" spans="1:8" x14ac:dyDescent="0.35">
      <c r="A1291" t="s">
        <v>8219</v>
      </c>
      <c r="B1291">
        <v>136</v>
      </c>
      <c r="D1291" t="s">
        <v>8221</v>
      </c>
      <c r="E1291">
        <v>2</v>
      </c>
      <c r="G1291" s="6">
        <f t="shared" si="40"/>
        <v>-58.430000000000007</v>
      </c>
      <c r="H1291" s="15">
        <f t="shared" si="41"/>
        <v>3414.0649000000008</v>
      </c>
    </row>
    <row r="1292" spans="1:8" x14ac:dyDescent="0.35">
      <c r="A1292" t="s">
        <v>8219</v>
      </c>
      <c r="B1292">
        <v>14</v>
      </c>
      <c r="D1292" t="s">
        <v>8221</v>
      </c>
      <c r="E1292">
        <v>20</v>
      </c>
      <c r="G1292" s="6">
        <f t="shared" si="40"/>
        <v>-180.43</v>
      </c>
      <c r="H1292" s="15">
        <f t="shared" si="41"/>
        <v>32554.984900000003</v>
      </c>
    </row>
    <row r="1293" spans="1:8" x14ac:dyDescent="0.35">
      <c r="A1293" t="s">
        <v>8219</v>
      </c>
      <c r="B1293">
        <v>78</v>
      </c>
      <c r="D1293" t="s">
        <v>8221</v>
      </c>
      <c r="E1293">
        <v>1</v>
      </c>
      <c r="G1293" s="6">
        <f t="shared" si="40"/>
        <v>-116.43</v>
      </c>
      <c r="H1293" s="15">
        <f t="shared" si="41"/>
        <v>13555.944900000002</v>
      </c>
    </row>
    <row r="1294" spans="1:8" x14ac:dyDescent="0.35">
      <c r="A1294" t="s">
        <v>8219</v>
      </c>
      <c r="B1294">
        <v>4</v>
      </c>
      <c r="D1294" t="s">
        <v>8221</v>
      </c>
      <c r="E1294">
        <v>1</v>
      </c>
      <c r="G1294" s="6">
        <f t="shared" si="40"/>
        <v>-190.43</v>
      </c>
      <c r="H1294" s="15">
        <f t="shared" si="41"/>
        <v>36263.584900000002</v>
      </c>
    </row>
    <row r="1295" spans="1:8" x14ac:dyDescent="0.35">
      <c r="A1295" t="s">
        <v>8219</v>
      </c>
      <c r="B1295">
        <v>11</v>
      </c>
      <c r="D1295" t="s">
        <v>8221</v>
      </c>
      <c r="E1295">
        <v>4</v>
      </c>
      <c r="G1295" s="6">
        <f t="shared" si="40"/>
        <v>-183.43</v>
      </c>
      <c r="H1295" s="15">
        <f t="shared" si="41"/>
        <v>33646.564900000005</v>
      </c>
    </row>
    <row r="1296" spans="1:8" x14ac:dyDescent="0.35">
      <c r="A1296" t="s">
        <v>8219</v>
      </c>
      <c r="B1296">
        <v>185</v>
      </c>
      <c r="D1296" t="s">
        <v>8221</v>
      </c>
      <c r="E1296">
        <v>1</v>
      </c>
      <c r="G1296" s="6">
        <f t="shared" si="40"/>
        <v>-9.4300000000000068</v>
      </c>
      <c r="H1296" s="15">
        <f t="shared" si="41"/>
        <v>88.924900000000122</v>
      </c>
    </row>
    <row r="1297" spans="1:8" x14ac:dyDescent="0.35">
      <c r="A1297" t="s">
        <v>8219</v>
      </c>
      <c r="B1297">
        <v>59</v>
      </c>
      <c r="D1297" t="s">
        <v>8221</v>
      </c>
      <c r="E1297">
        <v>1</v>
      </c>
      <c r="G1297" s="6">
        <f t="shared" si="40"/>
        <v>-135.43</v>
      </c>
      <c r="H1297" s="15">
        <f t="shared" si="41"/>
        <v>18341.284900000002</v>
      </c>
    </row>
    <row r="1298" spans="1:8" x14ac:dyDescent="0.35">
      <c r="A1298" t="s">
        <v>8219</v>
      </c>
      <c r="B1298">
        <v>27</v>
      </c>
      <c r="D1298" t="s">
        <v>8221</v>
      </c>
      <c r="E1298">
        <v>13</v>
      </c>
      <c r="G1298" s="6">
        <f t="shared" si="40"/>
        <v>-167.43</v>
      </c>
      <c r="H1298" s="15">
        <f t="shared" si="41"/>
        <v>28032.804900000003</v>
      </c>
    </row>
    <row r="1299" spans="1:8" x14ac:dyDescent="0.35">
      <c r="A1299" t="s">
        <v>8219</v>
      </c>
      <c r="B1299">
        <v>63</v>
      </c>
      <c r="D1299" t="s">
        <v>8221</v>
      </c>
      <c r="E1299">
        <v>1</v>
      </c>
      <c r="G1299" s="6">
        <f t="shared" si="40"/>
        <v>-131.43</v>
      </c>
      <c r="H1299" s="15">
        <f t="shared" si="41"/>
        <v>17273.8449</v>
      </c>
    </row>
    <row r="1300" spans="1:8" x14ac:dyDescent="0.35">
      <c r="A1300" t="s">
        <v>8219</v>
      </c>
      <c r="B1300">
        <v>13</v>
      </c>
      <c r="D1300" t="s">
        <v>8221</v>
      </c>
      <c r="E1300">
        <v>1</v>
      </c>
      <c r="G1300" s="6">
        <f t="shared" si="40"/>
        <v>-181.43</v>
      </c>
      <c r="H1300" s="15">
        <f t="shared" si="41"/>
        <v>32916.844900000004</v>
      </c>
    </row>
    <row r="1301" spans="1:8" x14ac:dyDescent="0.35">
      <c r="A1301" t="s">
        <v>8219</v>
      </c>
      <c r="B1301">
        <v>13</v>
      </c>
      <c r="D1301" t="s">
        <v>8221</v>
      </c>
      <c r="E1301">
        <v>0</v>
      </c>
      <c r="G1301" s="6">
        <f t="shared" si="40"/>
        <v>-181.43</v>
      </c>
      <c r="H1301" s="15">
        <f t="shared" si="41"/>
        <v>32916.844900000004</v>
      </c>
    </row>
    <row r="1302" spans="1:8" x14ac:dyDescent="0.35">
      <c r="A1302" t="s">
        <v>8219</v>
      </c>
      <c r="B1302">
        <v>57</v>
      </c>
      <c r="D1302" t="s">
        <v>8221</v>
      </c>
      <c r="E1302">
        <v>3</v>
      </c>
      <c r="G1302" s="6">
        <f t="shared" si="40"/>
        <v>-137.43</v>
      </c>
      <c r="H1302" s="15">
        <f t="shared" si="41"/>
        <v>18887.004900000004</v>
      </c>
    </row>
    <row r="1303" spans="1:8" x14ac:dyDescent="0.35">
      <c r="A1303" t="s">
        <v>8219</v>
      </c>
      <c r="B1303">
        <v>61</v>
      </c>
      <c r="D1303" t="s">
        <v>8221</v>
      </c>
      <c r="E1303">
        <v>14</v>
      </c>
      <c r="G1303" s="6">
        <f t="shared" si="40"/>
        <v>-133.43</v>
      </c>
      <c r="H1303" s="15">
        <f t="shared" si="41"/>
        <v>17803.564900000001</v>
      </c>
    </row>
    <row r="1304" spans="1:8" x14ac:dyDescent="0.35">
      <c r="A1304" t="s">
        <v>8219</v>
      </c>
      <c r="B1304">
        <v>65</v>
      </c>
      <c r="D1304" t="s">
        <v>8221</v>
      </c>
      <c r="E1304">
        <v>2</v>
      </c>
      <c r="G1304" s="6">
        <f t="shared" si="40"/>
        <v>-129.43</v>
      </c>
      <c r="H1304" s="15">
        <f t="shared" si="41"/>
        <v>16752.124900000003</v>
      </c>
    </row>
    <row r="1305" spans="1:8" x14ac:dyDescent="0.35">
      <c r="A1305" t="s">
        <v>8219</v>
      </c>
      <c r="B1305">
        <v>134</v>
      </c>
      <c r="D1305" t="s">
        <v>8221</v>
      </c>
      <c r="E1305">
        <v>5</v>
      </c>
      <c r="G1305" s="6">
        <f t="shared" si="40"/>
        <v>-60.430000000000007</v>
      </c>
      <c r="H1305" s="15">
        <f t="shared" si="41"/>
        <v>3651.784900000001</v>
      </c>
    </row>
    <row r="1306" spans="1:8" x14ac:dyDescent="0.35">
      <c r="A1306" t="s">
        <v>8219</v>
      </c>
      <c r="B1306">
        <v>37</v>
      </c>
      <c r="D1306" t="s">
        <v>8221</v>
      </c>
      <c r="E1306">
        <v>14</v>
      </c>
      <c r="G1306" s="6">
        <f t="shared" si="40"/>
        <v>-157.43</v>
      </c>
      <c r="H1306" s="15">
        <f t="shared" si="41"/>
        <v>24784.204900000001</v>
      </c>
    </row>
    <row r="1307" spans="1:8" x14ac:dyDescent="0.35">
      <c r="A1307" t="s">
        <v>8219</v>
      </c>
      <c r="B1307">
        <v>37</v>
      </c>
      <c r="D1307" t="s">
        <v>8221</v>
      </c>
      <c r="E1307">
        <v>9</v>
      </c>
      <c r="G1307" s="6">
        <f t="shared" si="40"/>
        <v>-157.43</v>
      </c>
      <c r="H1307" s="15">
        <f t="shared" si="41"/>
        <v>24784.204900000001</v>
      </c>
    </row>
    <row r="1308" spans="1:8" x14ac:dyDescent="0.35">
      <c r="A1308" t="s">
        <v>8219</v>
      </c>
      <c r="B1308">
        <v>150</v>
      </c>
      <c r="D1308" t="s">
        <v>8221</v>
      </c>
      <c r="E1308">
        <v>8</v>
      </c>
      <c r="G1308" s="6">
        <f t="shared" si="40"/>
        <v>-44.430000000000007</v>
      </c>
      <c r="H1308" s="15">
        <f t="shared" si="41"/>
        <v>1974.0249000000006</v>
      </c>
    </row>
    <row r="1309" spans="1:8" x14ac:dyDescent="0.35">
      <c r="A1309" t="s">
        <v>8219</v>
      </c>
      <c r="B1309">
        <v>56</v>
      </c>
      <c r="D1309" t="s">
        <v>8221</v>
      </c>
      <c r="E1309">
        <v>7</v>
      </c>
      <c r="G1309" s="6">
        <f t="shared" si="40"/>
        <v>-138.43</v>
      </c>
      <c r="H1309" s="15">
        <f t="shared" si="41"/>
        <v>19162.8649</v>
      </c>
    </row>
    <row r="1310" spans="1:8" x14ac:dyDescent="0.35">
      <c r="A1310" t="s">
        <v>8219</v>
      </c>
      <c r="B1310">
        <v>18</v>
      </c>
      <c r="D1310" t="s">
        <v>8221</v>
      </c>
      <c r="E1310">
        <v>0</v>
      </c>
      <c r="G1310" s="6">
        <f t="shared" si="40"/>
        <v>-176.43</v>
      </c>
      <c r="H1310" s="15">
        <f t="shared" si="41"/>
        <v>31127.544900000001</v>
      </c>
    </row>
    <row r="1311" spans="1:8" x14ac:dyDescent="0.35">
      <c r="A1311" t="s">
        <v>8219</v>
      </c>
      <c r="B1311">
        <v>60</v>
      </c>
      <c r="D1311" t="s">
        <v>8221</v>
      </c>
      <c r="E1311">
        <v>84</v>
      </c>
      <c r="G1311" s="6">
        <f t="shared" si="40"/>
        <v>-134.43</v>
      </c>
      <c r="H1311" s="15">
        <f t="shared" si="41"/>
        <v>18071.424900000002</v>
      </c>
    </row>
    <row r="1312" spans="1:8" x14ac:dyDescent="0.35">
      <c r="A1312" t="s">
        <v>8219</v>
      </c>
      <c r="B1312">
        <v>67</v>
      </c>
      <c r="D1312" t="s">
        <v>8221</v>
      </c>
      <c r="E1312">
        <v>11</v>
      </c>
      <c r="G1312" s="6">
        <f t="shared" si="40"/>
        <v>-127.43</v>
      </c>
      <c r="H1312" s="15">
        <f t="shared" si="41"/>
        <v>16238.404900000001</v>
      </c>
    </row>
    <row r="1313" spans="1:8" x14ac:dyDescent="0.35">
      <c r="A1313" t="s">
        <v>8219</v>
      </c>
      <c r="B1313">
        <v>35</v>
      </c>
      <c r="D1313" t="s">
        <v>8221</v>
      </c>
      <c r="E1313">
        <v>1</v>
      </c>
      <c r="G1313" s="6">
        <f t="shared" si="40"/>
        <v>-159.43</v>
      </c>
      <c r="H1313" s="15">
        <f t="shared" si="41"/>
        <v>25417.924900000002</v>
      </c>
    </row>
    <row r="1314" spans="1:8" x14ac:dyDescent="0.35">
      <c r="A1314" t="s">
        <v>8219</v>
      </c>
      <c r="B1314">
        <v>34</v>
      </c>
      <c r="D1314" t="s">
        <v>8221</v>
      </c>
      <c r="E1314">
        <v>4</v>
      </c>
      <c r="G1314" s="6">
        <f t="shared" si="40"/>
        <v>-160.43</v>
      </c>
      <c r="H1314" s="15">
        <f t="shared" si="41"/>
        <v>25737.784900000002</v>
      </c>
    </row>
    <row r="1315" spans="1:8" x14ac:dyDescent="0.35">
      <c r="A1315" t="s">
        <v>8219</v>
      </c>
      <c r="B1315">
        <v>36</v>
      </c>
      <c r="D1315" t="s">
        <v>8221</v>
      </c>
      <c r="E1315">
        <v>10</v>
      </c>
      <c r="G1315" s="6">
        <f t="shared" si="40"/>
        <v>-158.43</v>
      </c>
      <c r="H1315" s="15">
        <f t="shared" si="41"/>
        <v>25100.064900000001</v>
      </c>
    </row>
    <row r="1316" spans="1:8" x14ac:dyDescent="0.35">
      <c r="A1316" t="s">
        <v>8219</v>
      </c>
      <c r="B1316">
        <v>18</v>
      </c>
      <c r="D1316" t="s">
        <v>8221</v>
      </c>
      <c r="E1316">
        <v>16</v>
      </c>
      <c r="G1316" s="6">
        <f t="shared" si="40"/>
        <v>-176.43</v>
      </c>
      <c r="H1316" s="15">
        <f t="shared" si="41"/>
        <v>31127.544900000001</v>
      </c>
    </row>
    <row r="1317" spans="1:8" x14ac:dyDescent="0.35">
      <c r="A1317" t="s">
        <v>8219</v>
      </c>
      <c r="B1317">
        <v>25</v>
      </c>
      <c r="D1317" t="s">
        <v>8221</v>
      </c>
      <c r="E1317">
        <v>2</v>
      </c>
      <c r="G1317" s="6">
        <f t="shared" si="40"/>
        <v>-169.43</v>
      </c>
      <c r="H1317" s="15">
        <f t="shared" si="41"/>
        <v>28706.524900000004</v>
      </c>
    </row>
    <row r="1318" spans="1:8" x14ac:dyDescent="0.35">
      <c r="A1318" t="s">
        <v>8219</v>
      </c>
      <c r="B1318">
        <v>21</v>
      </c>
      <c r="D1318" t="s">
        <v>8221</v>
      </c>
      <c r="E1318">
        <v>5</v>
      </c>
      <c r="G1318" s="6">
        <f t="shared" si="40"/>
        <v>-173.43</v>
      </c>
      <c r="H1318" s="15">
        <f t="shared" si="41"/>
        <v>30077.964900000003</v>
      </c>
    </row>
    <row r="1319" spans="1:8" x14ac:dyDescent="0.35">
      <c r="A1319" t="s">
        <v>8219</v>
      </c>
      <c r="B1319">
        <v>151</v>
      </c>
      <c r="D1319" t="s">
        <v>8221</v>
      </c>
      <c r="E1319">
        <v>1</v>
      </c>
      <c r="G1319" s="6">
        <f t="shared" si="40"/>
        <v>-43.430000000000007</v>
      </c>
      <c r="H1319" s="15">
        <f t="shared" si="41"/>
        <v>1886.1649000000007</v>
      </c>
    </row>
    <row r="1320" spans="1:8" x14ac:dyDescent="0.35">
      <c r="A1320" t="s">
        <v>8219</v>
      </c>
      <c r="B1320">
        <v>489</v>
      </c>
      <c r="D1320" t="s">
        <v>8221</v>
      </c>
      <c r="E1320">
        <v>31</v>
      </c>
      <c r="G1320" s="6">
        <f t="shared" si="40"/>
        <v>294.57</v>
      </c>
      <c r="H1320" s="15">
        <f t="shared" si="41"/>
        <v>86771.484899999996</v>
      </c>
    </row>
    <row r="1321" spans="1:8" x14ac:dyDescent="0.35">
      <c r="A1321" t="s">
        <v>8219</v>
      </c>
      <c r="B1321">
        <v>50</v>
      </c>
      <c r="D1321" t="s">
        <v>8221</v>
      </c>
      <c r="E1321">
        <v>0</v>
      </c>
      <c r="G1321" s="6">
        <f t="shared" si="40"/>
        <v>-144.43</v>
      </c>
      <c r="H1321" s="15">
        <f t="shared" si="41"/>
        <v>20860.0249</v>
      </c>
    </row>
    <row r="1322" spans="1:8" x14ac:dyDescent="0.35">
      <c r="A1322" t="s">
        <v>8219</v>
      </c>
      <c r="B1322">
        <v>321</v>
      </c>
      <c r="D1322" t="s">
        <v>8221</v>
      </c>
      <c r="E1322">
        <v>2</v>
      </c>
      <c r="G1322" s="6">
        <f t="shared" si="40"/>
        <v>126.57</v>
      </c>
      <c r="H1322" s="15">
        <f t="shared" si="41"/>
        <v>16019.964899999999</v>
      </c>
    </row>
    <row r="1323" spans="1:8" x14ac:dyDescent="0.35">
      <c r="A1323" t="s">
        <v>8219</v>
      </c>
      <c r="B1323">
        <v>1762</v>
      </c>
      <c r="D1323" t="s">
        <v>8221</v>
      </c>
      <c r="E1323">
        <v>7</v>
      </c>
      <c r="G1323" s="6">
        <f t="shared" si="40"/>
        <v>1567.57</v>
      </c>
      <c r="H1323" s="15">
        <f t="shared" si="41"/>
        <v>2457275.7048999998</v>
      </c>
    </row>
    <row r="1324" spans="1:8" x14ac:dyDescent="0.35">
      <c r="A1324" t="s">
        <v>8219</v>
      </c>
      <c r="B1324">
        <v>385</v>
      </c>
      <c r="D1324" t="s">
        <v>8221</v>
      </c>
      <c r="E1324">
        <v>16</v>
      </c>
      <c r="G1324" s="6">
        <f t="shared" si="40"/>
        <v>190.57</v>
      </c>
      <c r="H1324" s="15">
        <f t="shared" si="41"/>
        <v>36316.924899999998</v>
      </c>
    </row>
    <row r="1325" spans="1:8" x14ac:dyDescent="0.35">
      <c r="A1325" t="s">
        <v>8219</v>
      </c>
      <c r="B1325">
        <v>398</v>
      </c>
      <c r="D1325" t="s">
        <v>8221</v>
      </c>
      <c r="E1325">
        <v>4</v>
      </c>
      <c r="G1325" s="6">
        <f t="shared" si="40"/>
        <v>203.57</v>
      </c>
      <c r="H1325" s="15">
        <f t="shared" si="41"/>
        <v>41440.744899999998</v>
      </c>
    </row>
    <row r="1326" spans="1:8" x14ac:dyDescent="0.35">
      <c r="A1326" t="s">
        <v>8219</v>
      </c>
      <c r="B1326">
        <v>304</v>
      </c>
      <c r="D1326" t="s">
        <v>8221</v>
      </c>
      <c r="E1326">
        <v>4</v>
      </c>
      <c r="G1326" s="6">
        <f t="shared" si="40"/>
        <v>109.57</v>
      </c>
      <c r="H1326" s="15">
        <f t="shared" si="41"/>
        <v>12005.584899999998</v>
      </c>
    </row>
    <row r="1327" spans="1:8" x14ac:dyDescent="0.35">
      <c r="A1327" t="s">
        <v>8219</v>
      </c>
      <c r="B1327">
        <v>676</v>
      </c>
      <c r="D1327" t="s">
        <v>8221</v>
      </c>
      <c r="E1327">
        <v>4</v>
      </c>
      <c r="G1327" s="6">
        <f t="shared" si="40"/>
        <v>481.57</v>
      </c>
      <c r="H1327" s="15">
        <f t="shared" si="41"/>
        <v>231909.6649</v>
      </c>
    </row>
    <row r="1328" spans="1:8" x14ac:dyDescent="0.35">
      <c r="A1328" t="s">
        <v>8219</v>
      </c>
      <c r="B1328">
        <v>577</v>
      </c>
      <c r="D1328" t="s">
        <v>8221</v>
      </c>
      <c r="E1328">
        <v>3</v>
      </c>
      <c r="G1328" s="6">
        <f t="shared" si="40"/>
        <v>382.57</v>
      </c>
      <c r="H1328" s="15">
        <f t="shared" si="41"/>
        <v>146359.80489999999</v>
      </c>
    </row>
    <row r="1329" spans="1:8" x14ac:dyDescent="0.35">
      <c r="A1329" t="s">
        <v>8219</v>
      </c>
      <c r="B1329">
        <v>3663</v>
      </c>
      <c r="D1329" t="s">
        <v>8221</v>
      </c>
      <c r="E1329">
        <v>36</v>
      </c>
      <c r="G1329" s="6">
        <f t="shared" si="40"/>
        <v>3468.57</v>
      </c>
      <c r="H1329" s="15">
        <f t="shared" si="41"/>
        <v>12030977.844900001</v>
      </c>
    </row>
    <row r="1330" spans="1:8" x14ac:dyDescent="0.35">
      <c r="A1330" t="s">
        <v>8219</v>
      </c>
      <c r="B1330">
        <v>294</v>
      </c>
      <c r="D1330" t="s">
        <v>8221</v>
      </c>
      <c r="E1330">
        <v>1</v>
      </c>
      <c r="G1330" s="6">
        <f t="shared" si="40"/>
        <v>99.57</v>
      </c>
      <c r="H1330" s="15">
        <f t="shared" si="41"/>
        <v>9914.1848999999984</v>
      </c>
    </row>
    <row r="1331" spans="1:8" x14ac:dyDescent="0.35">
      <c r="A1331" t="s">
        <v>8219</v>
      </c>
      <c r="B1331">
        <v>28</v>
      </c>
      <c r="D1331" t="s">
        <v>8221</v>
      </c>
      <c r="E1331">
        <v>7</v>
      </c>
      <c r="G1331" s="6">
        <f t="shared" si="40"/>
        <v>-166.43</v>
      </c>
      <c r="H1331" s="15">
        <f t="shared" si="41"/>
        <v>27698.944900000002</v>
      </c>
    </row>
    <row r="1332" spans="1:8" x14ac:dyDescent="0.35">
      <c r="A1332" t="s">
        <v>8219</v>
      </c>
      <c r="B1332">
        <v>100</v>
      </c>
      <c r="D1332" t="s">
        <v>8221</v>
      </c>
      <c r="E1332">
        <v>27</v>
      </c>
      <c r="G1332" s="6">
        <f t="shared" si="40"/>
        <v>-94.43</v>
      </c>
      <c r="H1332" s="15">
        <f t="shared" si="41"/>
        <v>8917.0249000000022</v>
      </c>
    </row>
    <row r="1333" spans="1:8" x14ac:dyDescent="0.35">
      <c r="A1333" t="s">
        <v>8219</v>
      </c>
      <c r="B1333">
        <v>72</v>
      </c>
      <c r="D1333" t="s">
        <v>8221</v>
      </c>
      <c r="E1333">
        <v>1</v>
      </c>
      <c r="G1333" s="6">
        <f t="shared" si="40"/>
        <v>-122.43</v>
      </c>
      <c r="H1333" s="15">
        <f t="shared" si="41"/>
        <v>14989.104900000002</v>
      </c>
    </row>
    <row r="1334" spans="1:8" x14ac:dyDescent="0.35">
      <c r="A1334" t="s">
        <v>8219</v>
      </c>
      <c r="B1334">
        <v>238</v>
      </c>
      <c r="D1334" t="s">
        <v>8221</v>
      </c>
      <c r="E1334">
        <v>0</v>
      </c>
      <c r="G1334" s="6">
        <f t="shared" si="40"/>
        <v>43.569999999999993</v>
      </c>
      <c r="H1334" s="15">
        <f t="shared" si="41"/>
        <v>1898.3448999999994</v>
      </c>
    </row>
    <row r="1335" spans="1:8" x14ac:dyDescent="0.35">
      <c r="A1335" t="s">
        <v>8219</v>
      </c>
      <c r="B1335">
        <v>159</v>
      </c>
      <c r="D1335" t="s">
        <v>8221</v>
      </c>
      <c r="E1335">
        <v>1</v>
      </c>
      <c r="G1335" s="6">
        <f t="shared" si="40"/>
        <v>-35.430000000000007</v>
      </c>
      <c r="H1335" s="15">
        <f t="shared" si="41"/>
        <v>1255.2849000000006</v>
      </c>
    </row>
    <row r="1336" spans="1:8" x14ac:dyDescent="0.35">
      <c r="A1336" t="s">
        <v>8219</v>
      </c>
      <c r="B1336">
        <v>77</v>
      </c>
      <c r="D1336" t="s">
        <v>8221</v>
      </c>
      <c r="E1336">
        <v>3</v>
      </c>
      <c r="G1336" s="6">
        <f t="shared" si="40"/>
        <v>-117.43</v>
      </c>
      <c r="H1336" s="15">
        <f t="shared" si="41"/>
        <v>13789.804900000001</v>
      </c>
    </row>
    <row r="1337" spans="1:8" x14ac:dyDescent="0.35">
      <c r="A1337" t="s">
        <v>8219</v>
      </c>
      <c r="B1337">
        <v>53</v>
      </c>
      <c r="D1337" t="s">
        <v>8221</v>
      </c>
      <c r="E1337">
        <v>3</v>
      </c>
      <c r="G1337" s="6">
        <f t="shared" si="40"/>
        <v>-141.43</v>
      </c>
      <c r="H1337" s="15">
        <f t="shared" si="41"/>
        <v>20002.444900000002</v>
      </c>
    </row>
    <row r="1338" spans="1:8" x14ac:dyDescent="0.35">
      <c r="A1338" t="s">
        <v>8219</v>
      </c>
      <c r="B1338">
        <v>1251</v>
      </c>
      <c r="D1338" t="s">
        <v>8221</v>
      </c>
      <c r="E1338">
        <v>3</v>
      </c>
      <c r="G1338" s="6">
        <f t="shared" si="40"/>
        <v>1056.57</v>
      </c>
      <c r="H1338" s="15">
        <f t="shared" si="41"/>
        <v>1116340.1649</v>
      </c>
    </row>
    <row r="1339" spans="1:8" x14ac:dyDescent="0.35">
      <c r="A1339" t="s">
        <v>8219</v>
      </c>
      <c r="B1339">
        <v>465</v>
      </c>
      <c r="D1339" t="s">
        <v>8221</v>
      </c>
      <c r="E1339">
        <v>0</v>
      </c>
      <c r="G1339" s="6">
        <f t="shared" si="40"/>
        <v>270.57</v>
      </c>
      <c r="H1339" s="15">
        <f t="shared" si="41"/>
        <v>73208.124899999995</v>
      </c>
    </row>
    <row r="1340" spans="1:8" x14ac:dyDescent="0.35">
      <c r="A1340" t="s">
        <v>8219</v>
      </c>
      <c r="B1340">
        <v>74</v>
      </c>
      <c r="D1340" t="s">
        <v>8221</v>
      </c>
      <c r="E1340">
        <v>6</v>
      </c>
      <c r="G1340" s="6">
        <f t="shared" si="40"/>
        <v>-120.43</v>
      </c>
      <c r="H1340" s="15">
        <f t="shared" si="41"/>
        <v>14503.384900000001</v>
      </c>
    </row>
    <row r="1341" spans="1:8" x14ac:dyDescent="0.35">
      <c r="A1341" t="s">
        <v>8219</v>
      </c>
      <c r="B1341">
        <v>62</v>
      </c>
      <c r="D1341" t="s">
        <v>8221</v>
      </c>
      <c r="E1341">
        <v>17</v>
      </c>
      <c r="G1341" s="6">
        <f t="shared" si="40"/>
        <v>-132.43</v>
      </c>
      <c r="H1341" s="15">
        <f t="shared" si="41"/>
        <v>17537.704900000001</v>
      </c>
    </row>
    <row r="1342" spans="1:8" x14ac:dyDescent="0.35">
      <c r="A1342" t="s">
        <v>8219</v>
      </c>
      <c r="B1342">
        <v>3468</v>
      </c>
      <c r="D1342" t="s">
        <v>8221</v>
      </c>
      <c r="E1342">
        <v>40</v>
      </c>
      <c r="G1342" s="6">
        <f t="shared" si="40"/>
        <v>3273.57</v>
      </c>
      <c r="H1342" s="15">
        <f t="shared" si="41"/>
        <v>10716260.544900002</v>
      </c>
    </row>
    <row r="1343" spans="1:8" x14ac:dyDescent="0.35">
      <c r="A1343" t="s">
        <v>8219</v>
      </c>
      <c r="B1343">
        <v>52</v>
      </c>
      <c r="D1343" t="s">
        <v>8221</v>
      </c>
      <c r="E1343">
        <v>3</v>
      </c>
      <c r="G1343" s="6">
        <f t="shared" si="40"/>
        <v>-142.43</v>
      </c>
      <c r="H1343" s="15">
        <f t="shared" si="41"/>
        <v>20286.304900000003</v>
      </c>
    </row>
    <row r="1344" spans="1:8" x14ac:dyDescent="0.35">
      <c r="A1344" t="s">
        <v>8219</v>
      </c>
      <c r="B1344">
        <v>50</v>
      </c>
      <c r="D1344" t="s">
        <v>8221</v>
      </c>
      <c r="E1344">
        <v>1</v>
      </c>
      <c r="G1344" s="6">
        <f t="shared" si="40"/>
        <v>-144.43</v>
      </c>
      <c r="H1344" s="15">
        <f t="shared" si="41"/>
        <v>20860.0249</v>
      </c>
    </row>
    <row r="1345" spans="1:8" x14ac:dyDescent="0.35">
      <c r="A1345" t="s">
        <v>8219</v>
      </c>
      <c r="B1345">
        <v>45</v>
      </c>
      <c r="D1345" t="s">
        <v>8221</v>
      </c>
      <c r="E1345">
        <v>2</v>
      </c>
      <c r="G1345" s="6">
        <f t="shared" si="40"/>
        <v>-149.43</v>
      </c>
      <c r="H1345" s="15">
        <f t="shared" si="41"/>
        <v>22329.324900000003</v>
      </c>
    </row>
    <row r="1346" spans="1:8" x14ac:dyDescent="0.35">
      <c r="A1346" t="s">
        <v>8219</v>
      </c>
      <c r="B1346">
        <v>21</v>
      </c>
      <c r="D1346" t="s">
        <v>8221</v>
      </c>
      <c r="E1346">
        <v>7</v>
      </c>
      <c r="G1346" s="6">
        <f t="shared" si="40"/>
        <v>-173.43</v>
      </c>
      <c r="H1346" s="15">
        <f t="shared" si="41"/>
        <v>30077.964900000003</v>
      </c>
    </row>
    <row r="1347" spans="1:8" x14ac:dyDescent="0.35">
      <c r="A1347" t="s">
        <v>8219</v>
      </c>
      <c r="B1347">
        <v>100</v>
      </c>
      <c r="D1347" t="s">
        <v>8221</v>
      </c>
      <c r="E1347">
        <v>14</v>
      </c>
      <c r="G1347" s="6">
        <f t="shared" ref="G1347:G1410" si="42">B1347-194.43</f>
        <v>-94.43</v>
      </c>
      <c r="H1347" s="15">
        <f t="shared" ref="H1347:H1410" si="43">G1347^2</f>
        <v>8917.0249000000022</v>
      </c>
    </row>
    <row r="1348" spans="1:8" x14ac:dyDescent="0.35">
      <c r="A1348" t="s">
        <v>8219</v>
      </c>
      <c r="B1348">
        <v>81</v>
      </c>
      <c r="D1348" t="s">
        <v>8221</v>
      </c>
      <c r="E1348">
        <v>0</v>
      </c>
      <c r="G1348" s="6">
        <f t="shared" si="42"/>
        <v>-113.43</v>
      </c>
      <c r="H1348" s="15">
        <f t="shared" si="43"/>
        <v>12866.364900000002</v>
      </c>
    </row>
    <row r="1349" spans="1:8" x14ac:dyDescent="0.35">
      <c r="A1349" t="s">
        <v>8219</v>
      </c>
      <c r="B1349">
        <v>286</v>
      </c>
      <c r="D1349" t="s">
        <v>8221</v>
      </c>
      <c r="E1349">
        <v>0</v>
      </c>
      <c r="G1349" s="6">
        <f t="shared" si="42"/>
        <v>91.57</v>
      </c>
      <c r="H1349" s="15">
        <f t="shared" si="43"/>
        <v>8385.0648999999994</v>
      </c>
    </row>
    <row r="1350" spans="1:8" x14ac:dyDescent="0.35">
      <c r="A1350" t="s">
        <v>8219</v>
      </c>
      <c r="B1350">
        <v>42</v>
      </c>
      <c r="D1350" t="s">
        <v>8221</v>
      </c>
      <c r="E1350">
        <v>1</v>
      </c>
      <c r="G1350" s="6">
        <f t="shared" si="42"/>
        <v>-152.43</v>
      </c>
      <c r="H1350" s="15">
        <f t="shared" si="43"/>
        <v>23234.904900000001</v>
      </c>
    </row>
    <row r="1351" spans="1:8" x14ac:dyDescent="0.35">
      <c r="A1351" t="s">
        <v>8219</v>
      </c>
      <c r="B1351">
        <v>199</v>
      </c>
      <c r="D1351" t="s">
        <v>8221</v>
      </c>
      <c r="E1351">
        <v>12</v>
      </c>
      <c r="G1351" s="6">
        <f t="shared" si="42"/>
        <v>4.5699999999999932</v>
      </c>
      <c r="H1351" s="15">
        <f t="shared" si="43"/>
        <v>20.884899999999938</v>
      </c>
    </row>
    <row r="1352" spans="1:8" x14ac:dyDescent="0.35">
      <c r="A1352" t="s">
        <v>8219</v>
      </c>
      <c r="B1352">
        <v>25</v>
      </c>
      <c r="D1352" t="s">
        <v>8221</v>
      </c>
      <c r="E1352">
        <v>12</v>
      </c>
      <c r="G1352" s="6">
        <f t="shared" si="42"/>
        <v>-169.43</v>
      </c>
      <c r="H1352" s="15">
        <f t="shared" si="43"/>
        <v>28706.524900000004</v>
      </c>
    </row>
    <row r="1353" spans="1:8" x14ac:dyDescent="0.35">
      <c r="A1353" t="s">
        <v>8219</v>
      </c>
      <c r="B1353">
        <v>84</v>
      </c>
      <c r="D1353" t="s">
        <v>8221</v>
      </c>
      <c r="E1353">
        <v>23</v>
      </c>
      <c r="G1353" s="6">
        <f t="shared" si="42"/>
        <v>-110.43</v>
      </c>
      <c r="H1353" s="15">
        <f t="shared" si="43"/>
        <v>12194.784900000002</v>
      </c>
    </row>
    <row r="1354" spans="1:8" x14ac:dyDescent="0.35">
      <c r="A1354" t="s">
        <v>8219</v>
      </c>
      <c r="B1354">
        <v>50</v>
      </c>
      <c r="D1354" t="s">
        <v>8221</v>
      </c>
      <c r="E1354">
        <v>0</v>
      </c>
      <c r="G1354" s="6">
        <f t="shared" si="42"/>
        <v>-144.43</v>
      </c>
      <c r="H1354" s="15">
        <f t="shared" si="43"/>
        <v>20860.0249</v>
      </c>
    </row>
    <row r="1355" spans="1:8" x14ac:dyDescent="0.35">
      <c r="A1355" t="s">
        <v>8219</v>
      </c>
      <c r="B1355">
        <v>26</v>
      </c>
      <c r="D1355" t="s">
        <v>8221</v>
      </c>
      <c r="E1355">
        <v>10</v>
      </c>
      <c r="G1355" s="6">
        <f t="shared" si="42"/>
        <v>-168.43</v>
      </c>
      <c r="H1355" s="15">
        <f t="shared" si="43"/>
        <v>28368.664900000003</v>
      </c>
    </row>
    <row r="1356" spans="1:8" x14ac:dyDescent="0.35">
      <c r="A1356" t="s">
        <v>8219</v>
      </c>
      <c r="B1356">
        <v>14</v>
      </c>
      <c r="D1356" t="s">
        <v>8221</v>
      </c>
      <c r="E1356">
        <v>5</v>
      </c>
      <c r="G1356" s="6">
        <f t="shared" si="42"/>
        <v>-180.43</v>
      </c>
      <c r="H1356" s="15">
        <f t="shared" si="43"/>
        <v>32554.984900000003</v>
      </c>
    </row>
    <row r="1357" spans="1:8" x14ac:dyDescent="0.35">
      <c r="A1357" t="s">
        <v>8219</v>
      </c>
      <c r="B1357">
        <v>49</v>
      </c>
      <c r="D1357" t="s">
        <v>8221</v>
      </c>
      <c r="E1357">
        <v>1</v>
      </c>
      <c r="G1357" s="6">
        <f t="shared" si="42"/>
        <v>-145.43</v>
      </c>
      <c r="H1357" s="15">
        <f t="shared" si="43"/>
        <v>21149.884900000001</v>
      </c>
    </row>
    <row r="1358" spans="1:8" x14ac:dyDescent="0.35">
      <c r="A1358" t="s">
        <v>8219</v>
      </c>
      <c r="B1358">
        <v>69</v>
      </c>
      <c r="D1358" t="s">
        <v>8221</v>
      </c>
      <c r="E1358">
        <v>2</v>
      </c>
      <c r="G1358" s="6">
        <f t="shared" si="42"/>
        <v>-125.43</v>
      </c>
      <c r="H1358" s="15">
        <f t="shared" si="43"/>
        <v>15732.684900000002</v>
      </c>
    </row>
    <row r="1359" spans="1:8" x14ac:dyDescent="0.35">
      <c r="A1359" t="s">
        <v>8219</v>
      </c>
      <c r="B1359">
        <v>60</v>
      </c>
      <c r="D1359" t="s">
        <v>8221</v>
      </c>
      <c r="E1359">
        <v>2</v>
      </c>
      <c r="G1359" s="6">
        <f t="shared" si="42"/>
        <v>-134.43</v>
      </c>
      <c r="H1359" s="15">
        <f t="shared" si="43"/>
        <v>18071.424900000002</v>
      </c>
    </row>
    <row r="1360" spans="1:8" x14ac:dyDescent="0.35">
      <c r="A1360" t="s">
        <v>8219</v>
      </c>
      <c r="B1360">
        <v>80</v>
      </c>
      <c r="D1360" t="s">
        <v>8221</v>
      </c>
      <c r="E1360">
        <v>0</v>
      </c>
      <c r="G1360" s="6">
        <f t="shared" si="42"/>
        <v>-114.43</v>
      </c>
      <c r="H1360" s="15">
        <f t="shared" si="43"/>
        <v>13094.224900000001</v>
      </c>
    </row>
    <row r="1361" spans="1:8" x14ac:dyDescent="0.35">
      <c r="A1361" t="s">
        <v>8219</v>
      </c>
      <c r="B1361">
        <v>56</v>
      </c>
      <c r="D1361" t="s">
        <v>8221</v>
      </c>
      <c r="E1361">
        <v>13</v>
      </c>
      <c r="G1361" s="6">
        <f t="shared" si="42"/>
        <v>-138.43</v>
      </c>
      <c r="H1361" s="15">
        <f t="shared" si="43"/>
        <v>19162.8649</v>
      </c>
    </row>
    <row r="1362" spans="1:8" x14ac:dyDescent="0.35">
      <c r="A1362" t="s">
        <v>8219</v>
      </c>
      <c r="B1362">
        <v>104</v>
      </c>
      <c r="D1362" t="s">
        <v>8221</v>
      </c>
      <c r="E1362">
        <v>0</v>
      </c>
      <c r="G1362" s="6">
        <f t="shared" si="42"/>
        <v>-90.43</v>
      </c>
      <c r="H1362" s="15">
        <f t="shared" si="43"/>
        <v>8177.5849000000017</v>
      </c>
    </row>
    <row r="1363" spans="1:8" x14ac:dyDescent="0.35">
      <c r="A1363" t="s">
        <v>8219</v>
      </c>
      <c r="B1363">
        <v>46</v>
      </c>
      <c r="D1363" t="s">
        <v>8221</v>
      </c>
      <c r="E1363">
        <v>1</v>
      </c>
      <c r="G1363" s="6">
        <f t="shared" si="42"/>
        <v>-148.43</v>
      </c>
      <c r="H1363" s="15">
        <f t="shared" si="43"/>
        <v>22031.464900000003</v>
      </c>
    </row>
    <row r="1364" spans="1:8" x14ac:dyDescent="0.35">
      <c r="A1364" t="s">
        <v>8219</v>
      </c>
      <c r="B1364">
        <v>206</v>
      </c>
      <c r="D1364" t="s">
        <v>8221</v>
      </c>
      <c r="E1364">
        <v>5</v>
      </c>
      <c r="G1364" s="6">
        <f t="shared" si="42"/>
        <v>11.569999999999993</v>
      </c>
      <c r="H1364" s="15">
        <f t="shared" si="43"/>
        <v>133.86489999999984</v>
      </c>
    </row>
    <row r="1365" spans="1:8" x14ac:dyDescent="0.35">
      <c r="A1365" t="s">
        <v>8219</v>
      </c>
      <c r="B1365">
        <v>18</v>
      </c>
      <c r="D1365" t="s">
        <v>8221</v>
      </c>
      <c r="E1365">
        <v>2</v>
      </c>
      <c r="G1365" s="6">
        <f t="shared" si="42"/>
        <v>-176.43</v>
      </c>
      <c r="H1365" s="15">
        <f t="shared" si="43"/>
        <v>31127.544900000001</v>
      </c>
    </row>
    <row r="1366" spans="1:8" x14ac:dyDescent="0.35">
      <c r="A1366" t="s">
        <v>8219</v>
      </c>
      <c r="B1366">
        <v>28</v>
      </c>
      <c r="D1366" t="s">
        <v>8221</v>
      </c>
      <c r="E1366">
        <v>0</v>
      </c>
      <c r="G1366" s="6">
        <f t="shared" si="42"/>
        <v>-166.43</v>
      </c>
      <c r="H1366" s="15">
        <f t="shared" si="43"/>
        <v>27698.944900000002</v>
      </c>
    </row>
    <row r="1367" spans="1:8" x14ac:dyDescent="0.35">
      <c r="A1367" t="s">
        <v>8219</v>
      </c>
      <c r="B1367">
        <v>11</v>
      </c>
      <c r="D1367" t="s">
        <v>8221</v>
      </c>
      <c r="E1367">
        <v>32</v>
      </c>
      <c r="G1367" s="6">
        <f t="shared" si="42"/>
        <v>-183.43</v>
      </c>
      <c r="H1367" s="15">
        <f t="shared" si="43"/>
        <v>33646.564900000005</v>
      </c>
    </row>
    <row r="1368" spans="1:8" x14ac:dyDescent="0.35">
      <c r="A1368" t="s">
        <v>8219</v>
      </c>
      <c r="B1368">
        <v>263</v>
      </c>
      <c r="D1368" t="s">
        <v>8221</v>
      </c>
      <c r="E1368">
        <v>1</v>
      </c>
      <c r="G1368" s="6">
        <f t="shared" si="42"/>
        <v>68.569999999999993</v>
      </c>
      <c r="H1368" s="15">
        <f t="shared" si="43"/>
        <v>4701.8448999999991</v>
      </c>
    </row>
    <row r="1369" spans="1:8" x14ac:dyDescent="0.35">
      <c r="A1369" t="s">
        <v>8219</v>
      </c>
      <c r="B1369">
        <v>394</v>
      </c>
      <c r="D1369" t="s">
        <v>8221</v>
      </c>
      <c r="E1369">
        <v>1</v>
      </c>
      <c r="G1369" s="6">
        <f t="shared" si="42"/>
        <v>199.57</v>
      </c>
      <c r="H1369" s="15">
        <f t="shared" si="43"/>
        <v>39828.1849</v>
      </c>
    </row>
    <row r="1370" spans="1:8" x14ac:dyDescent="0.35">
      <c r="A1370" t="s">
        <v>8219</v>
      </c>
      <c r="B1370">
        <v>1049</v>
      </c>
      <c r="D1370" t="s">
        <v>8221</v>
      </c>
      <c r="E1370">
        <v>1</v>
      </c>
      <c r="G1370" s="6">
        <f t="shared" si="42"/>
        <v>854.56999999999994</v>
      </c>
      <c r="H1370" s="15">
        <f t="shared" si="43"/>
        <v>730289.88489999995</v>
      </c>
    </row>
    <row r="1371" spans="1:8" x14ac:dyDescent="0.35">
      <c r="A1371" t="s">
        <v>8219</v>
      </c>
      <c r="B1371">
        <v>308</v>
      </c>
      <c r="D1371" t="s">
        <v>8221</v>
      </c>
      <c r="E1371">
        <v>0</v>
      </c>
      <c r="G1371" s="6">
        <f t="shared" si="42"/>
        <v>113.57</v>
      </c>
      <c r="H1371" s="15">
        <f t="shared" si="43"/>
        <v>12898.144899999999</v>
      </c>
    </row>
    <row r="1372" spans="1:8" x14ac:dyDescent="0.35">
      <c r="A1372" t="s">
        <v>8219</v>
      </c>
      <c r="B1372">
        <v>1088</v>
      </c>
      <c r="D1372" t="s">
        <v>8221</v>
      </c>
      <c r="E1372">
        <v>0</v>
      </c>
      <c r="G1372" s="6">
        <f t="shared" si="42"/>
        <v>893.56999999999994</v>
      </c>
      <c r="H1372" s="15">
        <f t="shared" si="43"/>
        <v>798467.34489999991</v>
      </c>
    </row>
    <row r="1373" spans="1:8" x14ac:dyDescent="0.35">
      <c r="A1373" t="s">
        <v>8219</v>
      </c>
      <c r="B1373">
        <v>73</v>
      </c>
      <c r="D1373" t="s">
        <v>8221</v>
      </c>
      <c r="E1373">
        <v>8</v>
      </c>
      <c r="G1373" s="6">
        <f t="shared" si="42"/>
        <v>-121.43</v>
      </c>
      <c r="H1373" s="15">
        <f t="shared" si="43"/>
        <v>14745.244900000002</v>
      </c>
    </row>
    <row r="1374" spans="1:8" x14ac:dyDescent="0.35">
      <c r="A1374" t="s">
        <v>8219</v>
      </c>
      <c r="B1374">
        <v>143</v>
      </c>
      <c r="D1374" t="s">
        <v>8221</v>
      </c>
      <c r="E1374">
        <v>0</v>
      </c>
      <c r="G1374" s="6">
        <f t="shared" si="42"/>
        <v>-51.430000000000007</v>
      </c>
      <c r="H1374" s="15">
        <f t="shared" si="43"/>
        <v>2645.0449000000008</v>
      </c>
    </row>
    <row r="1375" spans="1:8" x14ac:dyDescent="0.35">
      <c r="A1375" t="s">
        <v>8219</v>
      </c>
      <c r="B1375">
        <v>1420</v>
      </c>
      <c r="D1375" t="s">
        <v>8221</v>
      </c>
      <c r="E1375">
        <v>1</v>
      </c>
      <c r="G1375" s="6">
        <f t="shared" si="42"/>
        <v>1225.57</v>
      </c>
      <c r="H1375" s="15">
        <f t="shared" si="43"/>
        <v>1502021.8248999999</v>
      </c>
    </row>
    <row r="1376" spans="1:8" x14ac:dyDescent="0.35">
      <c r="A1376" t="s">
        <v>8219</v>
      </c>
      <c r="B1376">
        <v>305</v>
      </c>
      <c r="D1376" t="s">
        <v>8221</v>
      </c>
      <c r="E1376">
        <v>16</v>
      </c>
      <c r="G1376" s="6">
        <f t="shared" si="42"/>
        <v>110.57</v>
      </c>
      <c r="H1376" s="15">
        <f t="shared" si="43"/>
        <v>12225.724899999999</v>
      </c>
    </row>
    <row r="1377" spans="1:8" x14ac:dyDescent="0.35">
      <c r="A1377" t="s">
        <v>8219</v>
      </c>
      <c r="B1377">
        <v>551</v>
      </c>
      <c r="D1377" t="s">
        <v>8221</v>
      </c>
      <c r="E1377">
        <v>12</v>
      </c>
      <c r="G1377" s="6">
        <f t="shared" si="42"/>
        <v>356.57</v>
      </c>
      <c r="H1377" s="15">
        <f t="shared" si="43"/>
        <v>127142.16489999999</v>
      </c>
    </row>
    <row r="1378" spans="1:8" x14ac:dyDescent="0.35">
      <c r="A1378" t="s">
        <v>8219</v>
      </c>
      <c r="B1378">
        <v>187</v>
      </c>
      <c r="D1378" t="s">
        <v>8221</v>
      </c>
      <c r="E1378">
        <v>4</v>
      </c>
      <c r="G1378" s="6">
        <f t="shared" si="42"/>
        <v>-7.4300000000000068</v>
      </c>
      <c r="H1378" s="15">
        <f t="shared" si="43"/>
        <v>55.204900000000102</v>
      </c>
    </row>
    <row r="1379" spans="1:8" x14ac:dyDescent="0.35">
      <c r="A1379" t="s">
        <v>8219</v>
      </c>
      <c r="B1379">
        <v>325</v>
      </c>
      <c r="D1379" t="s">
        <v>8221</v>
      </c>
      <c r="E1379">
        <v>2</v>
      </c>
      <c r="G1379" s="6">
        <f t="shared" si="42"/>
        <v>130.57</v>
      </c>
      <c r="H1379" s="15">
        <f t="shared" si="43"/>
        <v>17048.524899999997</v>
      </c>
    </row>
    <row r="1380" spans="1:8" x14ac:dyDescent="0.35">
      <c r="A1380" t="s">
        <v>8219</v>
      </c>
      <c r="B1380">
        <v>148</v>
      </c>
      <c r="D1380" t="s">
        <v>8221</v>
      </c>
      <c r="E1380">
        <v>3</v>
      </c>
      <c r="G1380" s="6">
        <f t="shared" si="42"/>
        <v>-46.430000000000007</v>
      </c>
      <c r="H1380" s="15">
        <f t="shared" si="43"/>
        <v>2155.7449000000006</v>
      </c>
    </row>
    <row r="1381" spans="1:8" x14ac:dyDescent="0.35">
      <c r="A1381" t="s">
        <v>8219</v>
      </c>
      <c r="B1381">
        <v>69</v>
      </c>
      <c r="D1381" t="s">
        <v>8221</v>
      </c>
      <c r="E1381">
        <v>0</v>
      </c>
      <c r="G1381" s="6">
        <f t="shared" si="42"/>
        <v>-125.43</v>
      </c>
      <c r="H1381" s="15">
        <f t="shared" si="43"/>
        <v>15732.684900000002</v>
      </c>
    </row>
    <row r="1382" spans="1:8" x14ac:dyDescent="0.35">
      <c r="A1382" t="s">
        <v>8219</v>
      </c>
      <c r="B1382">
        <v>173</v>
      </c>
      <c r="D1382" t="s">
        <v>8221</v>
      </c>
      <c r="E1382">
        <v>3</v>
      </c>
      <c r="G1382" s="6">
        <f t="shared" si="42"/>
        <v>-21.430000000000007</v>
      </c>
      <c r="H1382" s="15">
        <f t="shared" si="43"/>
        <v>459.24490000000031</v>
      </c>
    </row>
    <row r="1383" spans="1:8" x14ac:dyDescent="0.35">
      <c r="A1383" t="s">
        <v>8219</v>
      </c>
      <c r="B1383">
        <v>269</v>
      </c>
      <c r="D1383" t="s">
        <v>8221</v>
      </c>
      <c r="E1383">
        <v>4</v>
      </c>
      <c r="G1383" s="6">
        <f t="shared" si="42"/>
        <v>74.569999999999993</v>
      </c>
      <c r="H1383" s="15">
        <f t="shared" si="43"/>
        <v>5560.6848999999993</v>
      </c>
    </row>
    <row r="1384" spans="1:8" x14ac:dyDescent="0.35">
      <c r="A1384" t="s">
        <v>8219</v>
      </c>
      <c r="B1384">
        <v>185</v>
      </c>
      <c r="D1384" t="s">
        <v>8221</v>
      </c>
      <c r="E1384">
        <v>2</v>
      </c>
      <c r="G1384" s="6">
        <f t="shared" si="42"/>
        <v>-9.4300000000000068</v>
      </c>
      <c r="H1384" s="15">
        <f t="shared" si="43"/>
        <v>88.924900000000122</v>
      </c>
    </row>
    <row r="1385" spans="1:8" x14ac:dyDescent="0.35">
      <c r="A1385" t="s">
        <v>8219</v>
      </c>
      <c r="B1385">
        <v>176</v>
      </c>
      <c r="D1385" t="s">
        <v>8221</v>
      </c>
      <c r="E1385">
        <v>10</v>
      </c>
      <c r="G1385" s="6">
        <f t="shared" si="42"/>
        <v>-18.430000000000007</v>
      </c>
      <c r="H1385" s="15">
        <f t="shared" si="43"/>
        <v>339.66490000000027</v>
      </c>
    </row>
    <row r="1386" spans="1:8" x14ac:dyDescent="0.35">
      <c r="A1386" t="s">
        <v>8219</v>
      </c>
      <c r="B1386">
        <v>1019</v>
      </c>
      <c r="D1386" t="s">
        <v>8221</v>
      </c>
      <c r="E1386">
        <v>11</v>
      </c>
      <c r="G1386" s="6">
        <f t="shared" si="42"/>
        <v>824.56999999999994</v>
      </c>
      <c r="H1386" s="15">
        <f t="shared" si="43"/>
        <v>679915.68489999988</v>
      </c>
    </row>
    <row r="1387" spans="1:8" x14ac:dyDescent="0.35">
      <c r="A1387" t="s">
        <v>8219</v>
      </c>
      <c r="B1387">
        <v>113</v>
      </c>
      <c r="D1387" t="s">
        <v>8221</v>
      </c>
      <c r="E1387">
        <v>6</v>
      </c>
      <c r="G1387" s="6">
        <f t="shared" si="42"/>
        <v>-81.430000000000007</v>
      </c>
      <c r="H1387" s="15">
        <f t="shared" si="43"/>
        <v>6630.844900000001</v>
      </c>
    </row>
    <row r="1388" spans="1:8" x14ac:dyDescent="0.35">
      <c r="A1388" t="s">
        <v>8219</v>
      </c>
      <c r="B1388">
        <v>404</v>
      </c>
      <c r="D1388" t="s">
        <v>8221</v>
      </c>
      <c r="E1388">
        <v>2</v>
      </c>
      <c r="G1388" s="6">
        <f t="shared" si="42"/>
        <v>209.57</v>
      </c>
      <c r="H1388" s="15">
        <f t="shared" si="43"/>
        <v>43919.584899999994</v>
      </c>
    </row>
    <row r="1389" spans="1:8" x14ac:dyDescent="0.35">
      <c r="A1389" t="s">
        <v>8219</v>
      </c>
      <c r="B1389">
        <v>707</v>
      </c>
      <c r="D1389" t="s">
        <v>8221</v>
      </c>
      <c r="E1389">
        <v>6</v>
      </c>
      <c r="G1389" s="6">
        <f t="shared" si="42"/>
        <v>512.56999999999994</v>
      </c>
      <c r="H1389" s="15">
        <f t="shared" si="43"/>
        <v>262728.00489999994</v>
      </c>
    </row>
    <row r="1390" spans="1:8" x14ac:dyDescent="0.35">
      <c r="A1390" t="s">
        <v>8219</v>
      </c>
      <c r="B1390">
        <v>392</v>
      </c>
      <c r="D1390" t="s">
        <v>8221</v>
      </c>
      <c r="E1390">
        <v>8</v>
      </c>
      <c r="G1390" s="6">
        <f t="shared" si="42"/>
        <v>197.57</v>
      </c>
      <c r="H1390" s="15">
        <f t="shared" si="43"/>
        <v>39033.904899999994</v>
      </c>
    </row>
    <row r="1391" spans="1:8" x14ac:dyDescent="0.35">
      <c r="A1391" t="s">
        <v>8219</v>
      </c>
      <c r="B1391">
        <v>23</v>
      </c>
      <c r="D1391" t="s">
        <v>8221</v>
      </c>
      <c r="E1391">
        <v>37</v>
      </c>
      <c r="G1391" s="6">
        <f t="shared" si="42"/>
        <v>-171.43</v>
      </c>
      <c r="H1391" s="15">
        <f t="shared" si="43"/>
        <v>29388.244900000002</v>
      </c>
    </row>
    <row r="1392" spans="1:8" x14ac:dyDescent="0.35">
      <c r="A1392" t="s">
        <v>8219</v>
      </c>
      <c r="B1392">
        <v>682</v>
      </c>
      <c r="D1392" t="s">
        <v>8221</v>
      </c>
      <c r="E1392">
        <v>11</v>
      </c>
      <c r="G1392" s="6">
        <f t="shared" si="42"/>
        <v>487.57</v>
      </c>
      <c r="H1392" s="15">
        <f t="shared" si="43"/>
        <v>237724.5049</v>
      </c>
    </row>
    <row r="1393" spans="1:8" x14ac:dyDescent="0.35">
      <c r="A1393" t="s">
        <v>8219</v>
      </c>
      <c r="B1393">
        <v>37</v>
      </c>
      <c r="D1393" t="s">
        <v>8221</v>
      </c>
      <c r="E1393">
        <v>0</v>
      </c>
      <c r="G1393" s="6">
        <f t="shared" si="42"/>
        <v>-157.43</v>
      </c>
      <c r="H1393" s="15">
        <f t="shared" si="43"/>
        <v>24784.204900000001</v>
      </c>
    </row>
    <row r="1394" spans="1:8" x14ac:dyDescent="0.35">
      <c r="A1394" t="s">
        <v>8219</v>
      </c>
      <c r="B1394">
        <v>146</v>
      </c>
      <c r="D1394" t="s">
        <v>8221</v>
      </c>
      <c r="E1394">
        <v>10</v>
      </c>
      <c r="G1394" s="6">
        <f t="shared" si="42"/>
        <v>-48.430000000000007</v>
      </c>
      <c r="H1394" s="15">
        <f t="shared" si="43"/>
        <v>2345.4649000000009</v>
      </c>
    </row>
    <row r="1395" spans="1:8" x14ac:dyDescent="0.35">
      <c r="A1395" t="s">
        <v>8219</v>
      </c>
      <c r="B1395">
        <v>119</v>
      </c>
      <c r="D1395" t="s">
        <v>8221</v>
      </c>
      <c r="E1395">
        <v>6</v>
      </c>
      <c r="G1395" s="6">
        <f t="shared" si="42"/>
        <v>-75.430000000000007</v>
      </c>
      <c r="H1395" s="15">
        <f t="shared" si="43"/>
        <v>5689.6849000000011</v>
      </c>
    </row>
    <row r="1396" spans="1:8" x14ac:dyDescent="0.35">
      <c r="A1396" t="s">
        <v>8219</v>
      </c>
      <c r="B1396">
        <v>163</v>
      </c>
      <c r="D1396" t="s">
        <v>8221</v>
      </c>
      <c r="E1396">
        <v>8</v>
      </c>
      <c r="G1396" s="6">
        <f t="shared" si="42"/>
        <v>-31.430000000000007</v>
      </c>
      <c r="H1396" s="15">
        <f t="shared" si="43"/>
        <v>987.84490000000039</v>
      </c>
    </row>
    <row r="1397" spans="1:8" x14ac:dyDescent="0.35">
      <c r="A1397" t="s">
        <v>8219</v>
      </c>
      <c r="B1397">
        <v>339</v>
      </c>
      <c r="D1397" t="s">
        <v>8221</v>
      </c>
      <c r="E1397">
        <v>6</v>
      </c>
      <c r="G1397" s="6">
        <f t="shared" si="42"/>
        <v>144.57</v>
      </c>
      <c r="H1397" s="15">
        <f t="shared" si="43"/>
        <v>20900.484899999999</v>
      </c>
    </row>
    <row r="1398" spans="1:8" x14ac:dyDescent="0.35">
      <c r="A1398" t="s">
        <v>8219</v>
      </c>
      <c r="B1398">
        <v>58</v>
      </c>
      <c r="D1398" t="s">
        <v>8221</v>
      </c>
      <c r="E1398">
        <v>7</v>
      </c>
      <c r="G1398" s="6">
        <f t="shared" si="42"/>
        <v>-136.43</v>
      </c>
      <c r="H1398" s="15">
        <f t="shared" si="43"/>
        <v>18613.144900000003</v>
      </c>
    </row>
    <row r="1399" spans="1:8" x14ac:dyDescent="0.35">
      <c r="A1399" t="s">
        <v>8219</v>
      </c>
      <c r="B1399">
        <v>456</v>
      </c>
      <c r="D1399" t="s">
        <v>8221</v>
      </c>
      <c r="E1399">
        <v>7</v>
      </c>
      <c r="G1399" s="6">
        <f t="shared" si="42"/>
        <v>261.57</v>
      </c>
      <c r="H1399" s="15">
        <f t="shared" si="43"/>
        <v>68418.8649</v>
      </c>
    </row>
    <row r="1400" spans="1:8" x14ac:dyDescent="0.35">
      <c r="A1400" t="s">
        <v>8219</v>
      </c>
      <c r="B1400">
        <v>15</v>
      </c>
      <c r="D1400" t="s">
        <v>8221</v>
      </c>
      <c r="E1400">
        <v>5</v>
      </c>
      <c r="G1400" s="6">
        <f t="shared" si="42"/>
        <v>-179.43</v>
      </c>
      <c r="H1400" s="15">
        <f t="shared" si="43"/>
        <v>32195.124900000003</v>
      </c>
    </row>
    <row r="1401" spans="1:8" x14ac:dyDescent="0.35">
      <c r="A1401" t="s">
        <v>8219</v>
      </c>
      <c r="B1401">
        <v>191</v>
      </c>
      <c r="D1401" t="s">
        <v>8221</v>
      </c>
      <c r="E1401">
        <v>46</v>
      </c>
      <c r="G1401" s="6">
        <f t="shared" si="42"/>
        <v>-3.4300000000000068</v>
      </c>
      <c r="H1401" s="15">
        <f t="shared" si="43"/>
        <v>11.764900000000047</v>
      </c>
    </row>
    <row r="1402" spans="1:8" x14ac:dyDescent="0.35">
      <c r="A1402" t="s">
        <v>8219</v>
      </c>
      <c r="B1402">
        <v>17</v>
      </c>
      <c r="D1402" t="s">
        <v>8221</v>
      </c>
      <c r="E1402">
        <v>10</v>
      </c>
      <c r="G1402" s="6">
        <f t="shared" si="42"/>
        <v>-177.43</v>
      </c>
      <c r="H1402" s="15">
        <f t="shared" si="43"/>
        <v>31481.404900000001</v>
      </c>
    </row>
    <row r="1403" spans="1:8" x14ac:dyDescent="0.35">
      <c r="A1403" t="s">
        <v>8219</v>
      </c>
      <c r="B1403">
        <v>28</v>
      </c>
      <c r="D1403" t="s">
        <v>8221</v>
      </c>
      <c r="E1403">
        <v>19</v>
      </c>
      <c r="G1403" s="6">
        <f t="shared" si="42"/>
        <v>-166.43</v>
      </c>
      <c r="H1403" s="15">
        <f t="shared" si="43"/>
        <v>27698.944900000002</v>
      </c>
    </row>
    <row r="1404" spans="1:8" x14ac:dyDescent="0.35">
      <c r="A1404" t="s">
        <v>8219</v>
      </c>
      <c r="B1404">
        <v>18</v>
      </c>
      <c r="D1404" t="s">
        <v>8221</v>
      </c>
      <c r="E1404">
        <v>13</v>
      </c>
      <c r="G1404" s="6">
        <f t="shared" si="42"/>
        <v>-176.43</v>
      </c>
      <c r="H1404" s="15">
        <f t="shared" si="43"/>
        <v>31127.544900000001</v>
      </c>
    </row>
    <row r="1405" spans="1:8" x14ac:dyDescent="0.35">
      <c r="A1405" t="s">
        <v>8219</v>
      </c>
      <c r="B1405">
        <v>61</v>
      </c>
      <c r="D1405" t="s">
        <v>8221</v>
      </c>
      <c r="E1405">
        <v>13</v>
      </c>
      <c r="G1405" s="6">
        <f t="shared" si="42"/>
        <v>-133.43</v>
      </c>
      <c r="H1405" s="15">
        <f t="shared" si="43"/>
        <v>17803.564900000001</v>
      </c>
    </row>
    <row r="1406" spans="1:8" x14ac:dyDescent="0.35">
      <c r="A1406" t="s">
        <v>8219</v>
      </c>
      <c r="B1406">
        <v>108</v>
      </c>
      <c r="D1406" t="s">
        <v>8221</v>
      </c>
      <c r="E1406">
        <v>4</v>
      </c>
      <c r="G1406" s="6">
        <f t="shared" si="42"/>
        <v>-86.43</v>
      </c>
      <c r="H1406" s="15">
        <f t="shared" si="43"/>
        <v>7470.1449000000011</v>
      </c>
    </row>
    <row r="1407" spans="1:8" x14ac:dyDescent="0.35">
      <c r="A1407" t="s">
        <v>8219</v>
      </c>
      <c r="B1407">
        <v>142</v>
      </c>
      <c r="D1407" t="s">
        <v>8221</v>
      </c>
      <c r="E1407">
        <v>0</v>
      </c>
      <c r="G1407" s="6">
        <f t="shared" si="42"/>
        <v>-52.430000000000007</v>
      </c>
      <c r="H1407" s="15">
        <f t="shared" si="43"/>
        <v>2748.9049000000009</v>
      </c>
    </row>
    <row r="1408" spans="1:8" x14ac:dyDescent="0.35">
      <c r="A1408" t="s">
        <v>8219</v>
      </c>
      <c r="B1408">
        <v>74</v>
      </c>
      <c r="D1408" t="s">
        <v>8221</v>
      </c>
      <c r="E1408">
        <v>3</v>
      </c>
      <c r="G1408" s="6">
        <f t="shared" si="42"/>
        <v>-120.43</v>
      </c>
      <c r="H1408" s="15">
        <f t="shared" si="43"/>
        <v>14503.384900000001</v>
      </c>
    </row>
    <row r="1409" spans="1:8" x14ac:dyDescent="0.35">
      <c r="A1409" t="s">
        <v>8219</v>
      </c>
      <c r="B1409">
        <v>38</v>
      </c>
      <c r="D1409" t="s">
        <v>8221</v>
      </c>
      <c r="E1409">
        <v>1</v>
      </c>
      <c r="G1409" s="6">
        <f t="shared" si="42"/>
        <v>-156.43</v>
      </c>
      <c r="H1409" s="15">
        <f t="shared" si="43"/>
        <v>24470.344900000004</v>
      </c>
    </row>
    <row r="1410" spans="1:8" x14ac:dyDescent="0.35">
      <c r="A1410" t="s">
        <v>8219</v>
      </c>
      <c r="B1410">
        <v>20</v>
      </c>
      <c r="D1410" t="s">
        <v>8221</v>
      </c>
      <c r="E1410">
        <v>9</v>
      </c>
      <c r="G1410" s="6">
        <f t="shared" si="42"/>
        <v>-174.43</v>
      </c>
      <c r="H1410" s="15">
        <f t="shared" si="43"/>
        <v>30425.824900000003</v>
      </c>
    </row>
    <row r="1411" spans="1:8" x14ac:dyDescent="0.35">
      <c r="A1411" t="s">
        <v>8219</v>
      </c>
      <c r="B1411">
        <v>24</v>
      </c>
      <c r="D1411" t="s">
        <v>8221</v>
      </c>
      <c r="E1411">
        <v>1</v>
      </c>
      <c r="G1411" s="6">
        <f t="shared" ref="G1411:G1474" si="44">B1411-194.43</f>
        <v>-170.43</v>
      </c>
      <c r="H1411" s="15">
        <f t="shared" ref="H1411:H1474" si="45">G1411^2</f>
        <v>29046.384900000001</v>
      </c>
    </row>
    <row r="1412" spans="1:8" x14ac:dyDescent="0.35">
      <c r="A1412" t="s">
        <v>8219</v>
      </c>
      <c r="B1412">
        <v>66</v>
      </c>
      <c r="D1412" t="s">
        <v>8221</v>
      </c>
      <c r="E1412">
        <v>1</v>
      </c>
      <c r="G1412" s="6">
        <f t="shared" si="44"/>
        <v>-128.43</v>
      </c>
      <c r="H1412" s="15">
        <f t="shared" si="45"/>
        <v>16494.264900000002</v>
      </c>
    </row>
    <row r="1413" spans="1:8" x14ac:dyDescent="0.35">
      <c r="A1413" t="s">
        <v>8219</v>
      </c>
      <c r="B1413">
        <v>28</v>
      </c>
      <c r="D1413" t="s">
        <v>8221</v>
      </c>
      <c r="E1413">
        <v>4</v>
      </c>
      <c r="G1413" s="6">
        <f t="shared" si="44"/>
        <v>-166.43</v>
      </c>
      <c r="H1413" s="15">
        <f t="shared" si="45"/>
        <v>27698.944900000002</v>
      </c>
    </row>
    <row r="1414" spans="1:8" x14ac:dyDescent="0.35">
      <c r="A1414" t="s">
        <v>8219</v>
      </c>
      <c r="B1414">
        <v>24</v>
      </c>
      <c r="D1414" t="s">
        <v>8221</v>
      </c>
      <c r="E1414">
        <v>17</v>
      </c>
      <c r="G1414" s="6">
        <f t="shared" si="44"/>
        <v>-170.43</v>
      </c>
      <c r="H1414" s="15">
        <f t="shared" si="45"/>
        <v>29046.384900000001</v>
      </c>
    </row>
    <row r="1415" spans="1:8" x14ac:dyDescent="0.35">
      <c r="A1415" t="s">
        <v>8219</v>
      </c>
      <c r="B1415">
        <v>73</v>
      </c>
      <c r="D1415" t="s">
        <v>8221</v>
      </c>
      <c r="E1415">
        <v>0</v>
      </c>
      <c r="G1415" s="6">
        <f t="shared" si="44"/>
        <v>-121.43</v>
      </c>
      <c r="H1415" s="15">
        <f t="shared" si="45"/>
        <v>14745.244900000002</v>
      </c>
    </row>
    <row r="1416" spans="1:8" x14ac:dyDescent="0.35">
      <c r="A1416" t="s">
        <v>8219</v>
      </c>
      <c r="B1416">
        <v>3</v>
      </c>
      <c r="D1416" t="s">
        <v>8221</v>
      </c>
      <c r="E1416">
        <v>12</v>
      </c>
      <c r="G1416" s="6">
        <f t="shared" si="44"/>
        <v>-191.43</v>
      </c>
      <c r="H1416" s="15">
        <f t="shared" si="45"/>
        <v>36645.444900000002</v>
      </c>
    </row>
    <row r="1417" spans="1:8" x14ac:dyDescent="0.35">
      <c r="A1417" t="s">
        <v>8219</v>
      </c>
      <c r="B1417">
        <v>20</v>
      </c>
      <c r="D1417" t="s">
        <v>8221</v>
      </c>
      <c r="E1417">
        <v>14</v>
      </c>
      <c r="G1417" s="6">
        <f t="shared" si="44"/>
        <v>-174.43</v>
      </c>
      <c r="H1417" s="15">
        <f t="shared" si="45"/>
        <v>30425.824900000003</v>
      </c>
    </row>
    <row r="1418" spans="1:8" x14ac:dyDescent="0.35">
      <c r="A1418" t="s">
        <v>8219</v>
      </c>
      <c r="B1418">
        <v>21</v>
      </c>
      <c r="D1418" t="s">
        <v>8221</v>
      </c>
      <c r="E1418">
        <v>1</v>
      </c>
      <c r="G1418" s="6">
        <f t="shared" si="44"/>
        <v>-173.43</v>
      </c>
      <c r="H1418" s="15">
        <f t="shared" si="45"/>
        <v>30077.964900000003</v>
      </c>
    </row>
    <row r="1419" spans="1:8" x14ac:dyDescent="0.35">
      <c r="A1419" t="s">
        <v>8219</v>
      </c>
      <c r="B1419">
        <v>94</v>
      </c>
      <c r="D1419" t="s">
        <v>8221</v>
      </c>
      <c r="E1419">
        <v>14</v>
      </c>
      <c r="G1419" s="6">
        <f t="shared" si="44"/>
        <v>-100.43</v>
      </c>
      <c r="H1419" s="15">
        <f t="shared" si="45"/>
        <v>10086.184900000002</v>
      </c>
    </row>
    <row r="1420" spans="1:8" x14ac:dyDescent="0.35">
      <c r="A1420" t="s">
        <v>8219</v>
      </c>
      <c r="B1420">
        <v>139</v>
      </c>
      <c r="D1420" t="s">
        <v>8221</v>
      </c>
      <c r="E1420">
        <v>4</v>
      </c>
      <c r="G1420" s="6">
        <f t="shared" si="44"/>
        <v>-55.430000000000007</v>
      </c>
      <c r="H1420" s="15">
        <f t="shared" si="45"/>
        <v>3072.4849000000008</v>
      </c>
    </row>
    <row r="1421" spans="1:8" x14ac:dyDescent="0.35">
      <c r="A1421" t="s">
        <v>8219</v>
      </c>
      <c r="B1421">
        <v>130</v>
      </c>
      <c r="D1421" t="s">
        <v>8221</v>
      </c>
      <c r="E1421">
        <v>2</v>
      </c>
      <c r="G1421" s="6">
        <f t="shared" si="44"/>
        <v>-64.430000000000007</v>
      </c>
      <c r="H1421" s="15">
        <f t="shared" si="45"/>
        <v>4151.2249000000011</v>
      </c>
    </row>
    <row r="1422" spans="1:8" x14ac:dyDescent="0.35">
      <c r="A1422" t="s">
        <v>8219</v>
      </c>
      <c r="B1422">
        <v>31</v>
      </c>
      <c r="D1422" t="s">
        <v>8221</v>
      </c>
      <c r="E1422">
        <v>1</v>
      </c>
      <c r="G1422" s="6">
        <f t="shared" si="44"/>
        <v>-163.43</v>
      </c>
      <c r="H1422" s="15">
        <f t="shared" si="45"/>
        <v>26709.3649</v>
      </c>
    </row>
    <row r="1423" spans="1:8" x14ac:dyDescent="0.35">
      <c r="A1423" t="s">
        <v>8219</v>
      </c>
      <c r="B1423">
        <v>13</v>
      </c>
      <c r="D1423" t="s">
        <v>8221</v>
      </c>
      <c r="E1423">
        <v>2</v>
      </c>
      <c r="G1423" s="6">
        <f t="shared" si="44"/>
        <v>-181.43</v>
      </c>
      <c r="H1423" s="15">
        <f t="shared" si="45"/>
        <v>32916.844900000004</v>
      </c>
    </row>
    <row r="1424" spans="1:8" x14ac:dyDescent="0.35">
      <c r="A1424" t="s">
        <v>8219</v>
      </c>
      <c r="B1424">
        <v>90</v>
      </c>
      <c r="D1424" t="s">
        <v>8221</v>
      </c>
      <c r="E1424">
        <v>1</v>
      </c>
      <c r="G1424" s="6">
        <f t="shared" si="44"/>
        <v>-104.43</v>
      </c>
      <c r="H1424" s="15">
        <f t="shared" si="45"/>
        <v>10905.624900000001</v>
      </c>
    </row>
    <row r="1425" spans="1:8" x14ac:dyDescent="0.35">
      <c r="A1425" t="s">
        <v>8219</v>
      </c>
      <c r="B1425">
        <v>141</v>
      </c>
      <c r="D1425" t="s">
        <v>8221</v>
      </c>
      <c r="E1425">
        <v>1</v>
      </c>
      <c r="G1425" s="6">
        <f t="shared" si="44"/>
        <v>-53.430000000000007</v>
      </c>
      <c r="H1425" s="15">
        <f t="shared" si="45"/>
        <v>2854.7649000000006</v>
      </c>
    </row>
    <row r="1426" spans="1:8" x14ac:dyDescent="0.35">
      <c r="A1426" t="s">
        <v>8219</v>
      </c>
      <c r="B1426">
        <v>23</v>
      </c>
      <c r="D1426" t="s">
        <v>8221</v>
      </c>
      <c r="E1426">
        <v>4</v>
      </c>
      <c r="G1426" s="6">
        <f t="shared" si="44"/>
        <v>-171.43</v>
      </c>
      <c r="H1426" s="15">
        <f t="shared" si="45"/>
        <v>29388.244900000002</v>
      </c>
    </row>
    <row r="1427" spans="1:8" x14ac:dyDescent="0.35">
      <c r="A1427" t="s">
        <v>8219</v>
      </c>
      <c r="B1427">
        <v>18</v>
      </c>
      <c r="D1427" t="s">
        <v>8221</v>
      </c>
      <c r="E1427">
        <v>3</v>
      </c>
      <c r="G1427" s="6">
        <f t="shared" si="44"/>
        <v>-176.43</v>
      </c>
      <c r="H1427" s="15">
        <f t="shared" si="45"/>
        <v>31127.544900000001</v>
      </c>
    </row>
    <row r="1428" spans="1:8" x14ac:dyDescent="0.35">
      <c r="A1428" t="s">
        <v>8219</v>
      </c>
      <c r="B1428">
        <v>76</v>
      </c>
      <c r="D1428" t="s">
        <v>8221</v>
      </c>
      <c r="E1428">
        <v>38</v>
      </c>
      <c r="G1428" s="6">
        <f t="shared" si="44"/>
        <v>-118.43</v>
      </c>
      <c r="H1428" s="15">
        <f t="shared" si="45"/>
        <v>14025.664900000002</v>
      </c>
    </row>
    <row r="1429" spans="1:8" x14ac:dyDescent="0.35">
      <c r="A1429" t="s">
        <v>8219</v>
      </c>
      <c r="B1429">
        <v>93</v>
      </c>
      <c r="D1429" t="s">
        <v>8221</v>
      </c>
      <c r="E1429">
        <v>4</v>
      </c>
      <c r="G1429" s="6">
        <f t="shared" si="44"/>
        <v>-101.43</v>
      </c>
      <c r="H1429" s="15">
        <f t="shared" si="45"/>
        <v>10288.044900000001</v>
      </c>
    </row>
    <row r="1430" spans="1:8" x14ac:dyDescent="0.35">
      <c r="A1430" t="s">
        <v>8219</v>
      </c>
      <c r="B1430">
        <v>69</v>
      </c>
      <c r="D1430" t="s">
        <v>8221</v>
      </c>
      <c r="E1430">
        <v>0</v>
      </c>
      <c r="G1430" s="6">
        <f t="shared" si="44"/>
        <v>-125.43</v>
      </c>
      <c r="H1430" s="15">
        <f t="shared" si="45"/>
        <v>15732.684900000002</v>
      </c>
    </row>
    <row r="1431" spans="1:8" x14ac:dyDescent="0.35">
      <c r="A1431" t="s">
        <v>8219</v>
      </c>
      <c r="B1431">
        <v>21</v>
      </c>
      <c r="D1431" t="s">
        <v>8221</v>
      </c>
      <c r="E1431">
        <v>2</v>
      </c>
      <c r="G1431" s="6">
        <f t="shared" si="44"/>
        <v>-173.43</v>
      </c>
      <c r="H1431" s="15">
        <f t="shared" si="45"/>
        <v>30077.964900000003</v>
      </c>
    </row>
    <row r="1432" spans="1:8" x14ac:dyDescent="0.35">
      <c r="A1432" t="s">
        <v>8219</v>
      </c>
      <c r="B1432">
        <v>57</v>
      </c>
      <c r="D1432" t="s">
        <v>8221</v>
      </c>
      <c r="E1432">
        <v>0</v>
      </c>
      <c r="G1432" s="6">
        <f t="shared" si="44"/>
        <v>-137.43</v>
      </c>
      <c r="H1432" s="15">
        <f t="shared" si="45"/>
        <v>18887.004900000004</v>
      </c>
    </row>
    <row r="1433" spans="1:8" x14ac:dyDescent="0.35">
      <c r="A1433" t="s">
        <v>8219</v>
      </c>
      <c r="B1433">
        <v>108</v>
      </c>
      <c r="D1433" t="s">
        <v>8221</v>
      </c>
      <c r="E1433">
        <v>1</v>
      </c>
      <c r="G1433" s="6">
        <f t="shared" si="44"/>
        <v>-86.43</v>
      </c>
      <c r="H1433" s="15">
        <f t="shared" si="45"/>
        <v>7470.1449000000011</v>
      </c>
    </row>
    <row r="1434" spans="1:8" x14ac:dyDescent="0.35">
      <c r="A1434" t="s">
        <v>8219</v>
      </c>
      <c r="B1434">
        <v>83</v>
      </c>
      <c r="D1434" t="s">
        <v>8221</v>
      </c>
      <c r="E1434">
        <v>7</v>
      </c>
      <c r="G1434" s="6">
        <f t="shared" si="44"/>
        <v>-111.43</v>
      </c>
      <c r="H1434" s="15">
        <f t="shared" si="45"/>
        <v>12416.644900000001</v>
      </c>
    </row>
    <row r="1435" spans="1:8" x14ac:dyDescent="0.35">
      <c r="A1435" t="s">
        <v>8219</v>
      </c>
      <c r="B1435">
        <v>96</v>
      </c>
      <c r="D1435" t="s">
        <v>8221</v>
      </c>
      <c r="E1435">
        <v>2</v>
      </c>
      <c r="G1435" s="6">
        <f t="shared" si="44"/>
        <v>-98.43</v>
      </c>
      <c r="H1435" s="15">
        <f t="shared" si="45"/>
        <v>9688.4649000000009</v>
      </c>
    </row>
    <row r="1436" spans="1:8" x14ac:dyDescent="0.35">
      <c r="A1436" t="s">
        <v>8219</v>
      </c>
      <c r="B1436">
        <v>64</v>
      </c>
      <c r="D1436" t="s">
        <v>8221</v>
      </c>
      <c r="E1436">
        <v>4</v>
      </c>
      <c r="G1436" s="6">
        <f t="shared" si="44"/>
        <v>-130.43</v>
      </c>
      <c r="H1436" s="15">
        <f t="shared" si="45"/>
        <v>17011.984900000003</v>
      </c>
    </row>
    <row r="1437" spans="1:8" x14ac:dyDescent="0.35">
      <c r="A1437" t="s">
        <v>8219</v>
      </c>
      <c r="B1437">
        <v>14</v>
      </c>
      <c r="D1437" t="s">
        <v>8221</v>
      </c>
      <c r="E1437">
        <v>4</v>
      </c>
      <c r="G1437" s="6">
        <f t="shared" si="44"/>
        <v>-180.43</v>
      </c>
      <c r="H1437" s="15">
        <f t="shared" si="45"/>
        <v>32554.984900000003</v>
      </c>
    </row>
    <row r="1438" spans="1:8" x14ac:dyDescent="0.35">
      <c r="A1438" t="s">
        <v>8219</v>
      </c>
      <c r="B1438">
        <v>169</v>
      </c>
      <c r="D1438" t="s">
        <v>8221</v>
      </c>
      <c r="E1438">
        <v>3</v>
      </c>
      <c r="G1438" s="6">
        <f t="shared" si="44"/>
        <v>-25.430000000000007</v>
      </c>
      <c r="H1438" s="15">
        <f t="shared" si="45"/>
        <v>646.68490000000031</v>
      </c>
    </row>
    <row r="1439" spans="1:8" x14ac:dyDescent="0.35">
      <c r="A1439" t="s">
        <v>8219</v>
      </c>
      <c r="B1439">
        <v>33</v>
      </c>
      <c r="D1439" t="s">
        <v>8221</v>
      </c>
      <c r="E1439">
        <v>2</v>
      </c>
      <c r="G1439" s="6">
        <f t="shared" si="44"/>
        <v>-161.43</v>
      </c>
      <c r="H1439" s="15">
        <f t="shared" si="45"/>
        <v>26059.644900000003</v>
      </c>
    </row>
    <row r="1440" spans="1:8" x14ac:dyDescent="0.35">
      <c r="A1440" t="s">
        <v>8219</v>
      </c>
      <c r="B1440">
        <v>102</v>
      </c>
      <c r="D1440" t="s">
        <v>8221</v>
      </c>
      <c r="E1440">
        <v>197</v>
      </c>
      <c r="G1440" s="6">
        <f t="shared" si="44"/>
        <v>-92.43</v>
      </c>
      <c r="H1440" s="15">
        <f t="shared" si="45"/>
        <v>8543.304900000001</v>
      </c>
    </row>
    <row r="1441" spans="1:8" x14ac:dyDescent="0.35">
      <c r="A1441" t="s">
        <v>8219</v>
      </c>
      <c r="B1441">
        <v>104</v>
      </c>
      <c r="D1441" t="s">
        <v>8221</v>
      </c>
      <c r="E1441">
        <v>0</v>
      </c>
      <c r="G1441" s="6">
        <f t="shared" si="44"/>
        <v>-90.43</v>
      </c>
      <c r="H1441" s="15">
        <f t="shared" si="45"/>
        <v>8177.5849000000017</v>
      </c>
    </row>
    <row r="1442" spans="1:8" x14ac:dyDescent="0.35">
      <c r="A1442" t="s">
        <v>8219</v>
      </c>
      <c r="B1442">
        <v>20</v>
      </c>
      <c r="D1442" t="s">
        <v>8221</v>
      </c>
      <c r="E1442">
        <v>1</v>
      </c>
      <c r="G1442" s="6">
        <f t="shared" si="44"/>
        <v>-174.43</v>
      </c>
      <c r="H1442" s="15">
        <f t="shared" si="45"/>
        <v>30425.824900000003</v>
      </c>
    </row>
    <row r="1443" spans="1:8" x14ac:dyDescent="0.35">
      <c r="A1443" t="s">
        <v>8219</v>
      </c>
      <c r="B1443">
        <v>35</v>
      </c>
      <c r="D1443" t="s">
        <v>8221</v>
      </c>
      <c r="E1443">
        <v>4</v>
      </c>
      <c r="G1443" s="6">
        <f t="shared" si="44"/>
        <v>-159.43</v>
      </c>
      <c r="H1443" s="15">
        <f t="shared" si="45"/>
        <v>25417.924900000002</v>
      </c>
    </row>
    <row r="1444" spans="1:8" x14ac:dyDescent="0.35">
      <c r="A1444" t="s">
        <v>8219</v>
      </c>
      <c r="B1444">
        <v>94</v>
      </c>
      <c r="D1444" t="s">
        <v>8221</v>
      </c>
      <c r="E1444">
        <v>0</v>
      </c>
      <c r="G1444" s="6">
        <f t="shared" si="44"/>
        <v>-100.43</v>
      </c>
      <c r="H1444" s="15">
        <f t="shared" si="45"/>
        <v>10086.184900000002</v>
      </c>
    </row>
    <row r="1445" spans="1:8" x14ac:dyDescent="0.35">
      <c r="A1445" t="s">
        <v>8219</v>
      </c>
      <c r="B1445">
        <v>14</v>
      </c>
      <c r="D1445" t="s">
        <v>8221</v>
      </c>
      <c r="E1445">
        <v>7</v>
      </c>
      <c r="G1445" s="6">
        <f t="shared" si="44"/>
        <v>-180.43</v>
      </c>
      <c r="H1445" s="15">
        <f t="shared" si="45"/>
        <v>32554.984900000003</v>
      </c>
    </row>
    <row r="1446" spans="1:8" x14ac:dyDescent="0.35">
      <c r="A1446" t="s">
        <v>8219</v>
      </c>
      <c r="B1446">
        <v>15</v>
      </c>
      <c r="D1446" t="s">
        <v>8221</v>
      </c>
      <c r="E1446">
        <v>11</v>
      </c>
      <c r="G1446" s="6">
        <f t="shared" si="44"/>
        <v>-179.43</v>
      </c>
      <c r="H1446" s="15">
        <f t="shared" si="45"/>
        <v>32195.124900000003</v>
      </c>
    </row>
    <row r="1447" spans="1:8" x14ac:dyDescent="0.35">
      <c r="A1447" t="s">
        <v>8219</v>
      </c>
      <c r="B1447">
        <v>51</v>
      </c>
      <c r="D1447" t="s">
        <v>8221</v>
      </c>
      <c r="E1447">
        <v>0</v>
      </c>
      <c r="G1447" s="6">
        <f t="shared" si="44"/>
        <v>-143.43</v>
      </c>
      <c r="H1447" s="15">
        <f t="shared" si="45"/>
        <v>20572.164900000003</v>
      </c>
    </row>
    <row r="1448" spans="1:8" x14ac:dyDescent="0.35">
      <c r="A1448" t="s">
        <v>8219</v>
      </c>
      <c r="B1448">
        <v>19</v>
      </c>
      <c r="D1448" t="s">
        <v>8221</v>
      </c>
      <c r="E1448">
        <v>6</v>
      </c>
      <c r="G1448" s="6">
        <f t="shared" si="44"/>
        <v>-175.43</v>
      </c>
      <c r="H1448" s="15">
        <f t="shared" si="45"/>
        <v>30775.684900000004</v>
      </c>
    </row>
    <row r="1449" spans="1:8" x14ac:dyDescent="0.35">
      <c r="A1449" t="s">
        <v>8219</v>
      </c>
      <c r="B1449">
        <v>23</v>
      </c>
      <c r="D1449" t="s">
        <v>8221</v>
      </c>
      <c r="E1449">
        <v>0</v>
      </c>
      <c r="G1449" s="6">
        <f t="shared" si="44"/>
        <v>-171.43</v>
      </c>
      <c r="H1449" s="15">
        <f t="shared" si="45"/>
        <v>29388.244900000002</v>
      </c>
    </row>
    <row r="1450" spans="1:8" x14ac:dyDescent="0.35">
      <c r="A1450" t="s">
        <v>8219</v>
      </c>
      <c r="B1450">
        <v>97</v>
      </c>
      <c r="D1450" t="s">
        <v>8221</v>
      </c>
      <c r="E1450">
        <v>7</v>
      </c>
      <c r="G1450" s="6">
        <f t="shared" si="44"/>
        <v>-97.43</v>
      </c>
      <c r="H1450" s="15">
        <f t="shared" si="45"/>
        <v>9492.6049000000021</v>
      </c>
    </row>
    <row r="1451" spans="1:8" x14ac:dyDescent="0.35">
      <c r="A1451" t="s">
        <v>8219</v>
      </c>
      <c r="B1451">
        <v>76</v>
      </c>
      <c r="D1451" t="s">
        <v>8221</v>
      </c>
      <c r="E1451">
        <v>94</v>
      </c>
      <c r="G1451" s="6">
        <f t="shared" si="44"/>
        <v>-118.43</v>
      </c>
      <c r="H1451" s="15">
        <f t="shared" si="45"/>
        <v>14025.664900000002</v>
      </c>
    </row>
    <row r="1452" spans="1:8" x14ac:dyDescent="0.35">
      <c r="A1452" t="s">
        <v>8219</v>
      </c>
      <c r="B1452">
        <v>11</v>
      </c>
      <c r="D1452" t="s">
        <v>8221</v>
      </c>
      <c r="E1452">
        <v>2</v>
      </c>
      <c r="G1452" s="6">
        <f t="shared" si="44"/>
        <v>-183.43</v>
      </c>
      <c r="H1452" s="15">
        <f t="shared" si="45"/>
        <v>33646.564900000005</v>
      </c>
    </row>
    <row r="1453" spans="1:8" x14ac:dyDescent="0.35">
      <c r="A1453" t="s">
        <v>8219</v>
      </c>
      <c r="B1453">
        <v>52</v>
      </c>
      <c r="D1453" t="s">
        <v>8221</v>
      </c>
      <c r="E1453">
        <v>25</v>
      </c>
      <c r="G1453" s="6">
        <f t="shared" si="44"/>
        <v>-142.43</v>
      </c>
      <c r="H1453" s="15">
        <f t="shared" si="45"/>
        <v>20286.304900000003</v>
      </c>
    </row>
    <row r="1454" spans="1:8" x14ac:dyDescent="0.35">
      <c r="A1454" t="s">
        <v>8219</v>
      </c>
      <c r="B1454">
        <v>95</v>
      </c>
      <c r="D1454" t="s">
        <v>8221</v>
      </c>
      <c r="E1454">
        <v>17</v>
      </c>
      <c r="G1454" s="6">
        <f t="shared" si="44"/>
        <v>-99.43</v>
      </c>
      <c r="H1454" s="15">
        <f t="shared" si="45"/>
        <v>9886.3249000000014</v>
      </c>
    </row>
    <row r="1455" spans="1:8" x14ac:dyDescent="0.35">
      <c r="A1455" t="s">
        <v>8219</v>
      </c>
      <c r="B1455">
        <v>35</v>
      </c>
      <c r="D1455" t="s">
        <v>8221</v>
      </c>
      <c r="E1455">
        <v>2</v>
      </c>
      <c r="G1455" s="6">
        <f t="shared" si="44"/>
        <v>-159.43</v>
      </c>
      <c r="H1455" s="15">
        <f t="shared" si="45"/>
        <v>25417.924900000002</v>
      </c>
    </row>
    <row r="1456" spans="1:8" x14ac:dyDescent="0.35">
      <c r="A1456" t="s">
        <v>8219</v>
      </c>
      <c r="B1456">
        <v>21</v>
      </c>
      <c r="D1456" t="s">
        <v>8221</v>
      </c>
      <c r="E1456">
        <v>4</v>
      </c>
      <c r="G1456" s="6">
        <f t="shared" si="44"/>
        <v>-173.43</v>
      </c>
      <c r="H1456" s="15">
        <f t="shared" si="45"/>
        <v>30077.964900000003</v>
      </c>
    </row>
    <row r="1457" spans="1:8" x14ac:dyDescent="0.35">
      <c r="A1457" t="s">
        <v>8219</v>
      </c>
      <c r="B1457">
        <v>93</v>
      </c>
      <c r="D1457" t="s">
        <v>8221</v>
      </c>
      <c r="E1457">
        <v>5</v>
      </c>
      <c r="G1457" s="6">
        <f t="shared" si="44"/>
        <v>-101.43</v>
      </c>
      <c r="H1457" s="15">
        <f t="shared" si="45"/>
        <v>10288.044900000001</v>
      </c>
    </row>
    <row r="1458" spans="1:8" x14ac:dyDescent="0.35">
      <c r="A1458" t="s">
        <v>8219</v>
      </c>
      <c r="B1458">
        <v>11</v>
      </c>
      <c r="D1458" t="s">
        <v>8221</v>
      </c>
      <c r="E1458">
        <v>2</v>
      </c>
      <c r="G1458" s="6">
        <f t="shared" si="44"/>
        <v>-183.43</v>
      </c>
      <c r="H1458" s="15">
        <f t="shared" si="45"/>
        <v>33646.564900000005</v>
      </c>
    </row>
    <row r="1459" spans="1:8" x14ac:dyDescent="0.35">
      <c r="A1459" t="s">
        <v>8219</v>
      </c>
      <c r="B1459">
        <v>21</v>
      </c>
      <c r="D1459" t="s">
        <v>8221</v>
      </c>
      <c r="E1459">
        <v>2</v>
      </c>
      <c r="G1459" s="6">
        <f t="shared" si="44"/>
        <v>-173.43</v>
      </c>
      <c r="H1459" s="15">
        <f t="shared" si="45"/>
        <v>30077.964900000003</v>
      </c>
    </row>
    <row r="1460" spans="1:8" x14ac:dyDescent="0.35">
      <c r="A1460" t="s">
        <v>8219</v>
      </c>
      <c r="B1460">
        <v>54</v>
      </c>
      <c r="D1460" t="s">
        <v>8221</v>
      </c>
      <c r="E1460">
        <v>3</v>
      </c>
      <c r="G1460" s="6">
        <f t="shared" si="44"/>
        <v>-140.43</v>
      </c>
      <c r="H1460" s="15">
        <f t="shared" si="45"/>
        <v>19720.584900000002</v>
      </c>
    </row>
    <row r="1461" spans="1:8" x14ac:dyDescent="0.35">
      <c r="A1461" t="s">
        <v>8219</v>
      </c>
      <c r="B1461">
        <v>31</v>
      </c>
      <c r="D1461" t="s">
        <v>8221</v>
      </c>
      <c r="E1461">
        <v>0</v>
      </c>
      <c r="G1461" s="6">
        <f t="shared" si="44"/>
        <v>-163.43</v>
      </c>
      <c r="H1461" s="15">
        <f t="shared" si="45"/>
        <v>26709.3649</v>
      </c>
    </row>
    <row r="1462" spans="1:8" x14ac:dyDescent="0.35">
      <c r="A1462" t="s">
        <v>8219</v>
      </c>
      <c r="B1462">
        <v>132</v>
      </c>
      <c r="D1462" t="s">
        <v>8221</v>
      </c>
      <c r="E1462">
        <v>4</v>
      </c>
      <c r="G1462" s="6">
        <f t="shared" si="44"/>
        <v>-62.430000000000007</v>
      </c>
      <c r="H1462" s="15">
        <f t="shared" si="45"/>
        <v>3897.5049000000008</v>
      </c>
    </row>
    <row r="1463" spans="1:8" x14ac:dyDescent="0.35">
      <c r="A1463" t="s">
        <v>8219</v>
      </c>
      <c r="B1463">
        <v>3</v>
      </c>
      <c r="D1463" t="s">
        <v>8221</v>
      </c>
      <c r="E1463">
        <v>1</v>
      </c>
      <c r="G1463" s="6">
        <f t="shared" si="44"/>
        <v>-191.43</v>
      </c>
      <c r="H1463" s="15">
        <f t="shared" si="45"/>
        <v>36645.444900000002</v>
      </c>
    </row>
    <row r="1464" spans="1:8" x14ac:dyDescent="0.35">
      <c r="A1464" t="s">
        <v>8219</v>
      </c>
      <c r="B1464">
        <v>6</v>
      </c>
      <c r="D1464" t="s">
        <v>8221</v>
      </c>
      <c r="E1464">
        <v>12</v>
      </c>
      <c r="G1464" s="6">
        <f t="shared" si="44"/>
        <v>-188.43</v>
      </c>
      <c r="H1464" s="15">
        <f t="shared" si="45"/>
        <v>35505.8649</v>
      </c>
    </row>
    <row r="1465" spans="1:8" x14ac:dyDescent="0.35">
      <c r="A1465" t="s">
        <v>8219</v>
      </c>
      <c r="B1465">
        <v>10</v>
      </c>
      <c r="D1465" t="s">
        <v>8221</v>
      </c>
      <c r="E1465">
        <v>4</v>
      </c>
      <c r="G1465" s="6">
        <f t="shared" si="44"/>
        <v>-184.43</v>
      </c>
      <c r="H1465" s="15">
        <f t="shared" si="45"/>
        <v>34014.424900000005</v>
      </c>
    </row>
    <row r="1466" spans="1:8" x14ac:dyDescent="0.35">
      <c r="A1466" t="s">
        <v>8219</v>
      </c>
      <c r="B1466">
        <v>147</v>
      </c>
      <c r="D1466" t="s">
        <v>8221</v>
      </c>
      <c r="E1466">
        <v>91</v>
      </c>
      <c r="G1466" s="6">
        <f t="shared" si="44"/>
        <v>-47.430000000000007</v>
      </c>
      <c r="H1466" s="15">
        <f t="shared" si="45"/>
        <v>2249.6049000000007</v>
      </c>
    </row>
    <row r="1467" spans="1:8" x14ac:dyDescent="0.35">
      <c r="A1467" t="s">
        <v>8219</v>
      </c>
      <c r="B1467">
        <v>199</v>
      </c>
      <c r="D1467" t="s">
        <v>8221</v>
      </c>
      <c r="E1467">
        <v>1</v>
      </c>
      <c r="G1467" s="6">
        <f t="shared" si="44"/>
        <v>4.5699999999999932</v>
      </c>
      <c r="H1467" s="15">
        <f t="shared" si="45"/>
        <v>20.884899999999938</v>
      </c>
    </row>
    <row r="1468" spans="1:8" x14ac:dyDescent="0.35">
      <c r="A1468" t="s">
        <v>8219</v>
      </c>
      <c r="B1468">
        <v>50</v>
      </c>
      <c r="D1468" t="s">
        <v>8221</v>
      </c>
      <c r="E1468">
        <v>1</v>
      </c>
      <c r="G1468" s="6">
        <f t="shared" si="44"/>
        <v>-144.43</v>
      </c>
      <c r="H1468" s="15">
        <f t="shared" si="45"/>
        <v>20860.0249</v>
      </c>
    </row>
    <row r="1469" spans="1:8" x14ac:dyDescent="0.35">
      <c r="A1469" t="s">
        <v>8219</v>
      </c>
      <c r="B1469">
        <v>21</v>
      </c>
      <c r="D1469" t="s">
        <v>8221</v>
      </c>
      <c r="E1469">
        <v>0</v>
      </c>
      <c r="G1469" s="6">
        <f t="shared" si="44"/>
        <v>-173.43</v>
      </c>
      <c r="H1469" s="15">
        <f t="shared" si="45"/>
        <v>30077.964900000003</v>
      </c>
    </row>
    <row r="1470" spans="1:8" x14ac:dyDescent="0.35">
      <c r="A1470" t="s">
        <v>8219</v>
      </c>
      <c r="B1470">
        <v>24</v>
      </c>
      <c r="D1470" t="s">
        <v>8221</v>
      </c>
      <c r="E1470">
        <v>13</v>
      </c>
      <c r="G1470" s="6">
        <f t="shared" si="44"/>
        <v>-170.43</v>
      </c>
      <c r="H1470" s="15">
        <f t="shared" si="45"/>
        <v>29046.384900000001</v>
      </c>
    </row>
    <row r="1471" spans="1:8" x14ac:dyDescent="0.35">
      <c r="A1471" t="s">
        <v>8219</v>
      </c>
      <c r="B1471">
        <v>32</v>
      </c>
      <c r="D1471" t="s">
        <v>8221</v>
      </c>
      <c r="E1471">
        <v>2</v>
      </c>
      <c r="G1471" s="6">
        <f t="shared" si="44"/>
        <v>-162.43</v>
      </c>
      <c r="H1471" s="15">
        <f t="shared" si="45"/>
        <v>26383.504900000004</v>
      </c>
    </row>
    <row r="1472" spans="1:8" x14ac:dyDescent="0.35">
      <c r="A1472" t="s">
        <v>8219</v>
      </c>
      <c r="B1472">
        <v>62</v>
      </c>
      <c r="D1472" t="s">
        <v>8221</v>
      </c>
      <c r="E1472">
        <v>0</v>
      </c>
      <c r="G1472" s="6">
        <f t="shared" si="44"/>
        <v>-132.43</v>
      </c>
      <c r="H1472" s="15">
        <f t="shared" si="45"/>
        <v>17537.704900000001</v>
      </c>
    </row>
    <row r="1473" spans="1:8" x14ac:dyDescent="0.35">
      <c r="A1473" t="s">
        <v>8219</v>
      </c>
      <c r="B1473">
        <v>9</v>
      </c>
      <c r="D1473" t="s">
        <v>8221</v>
      </c>
      <c r="E1473">
        <v>21</v>
      </c>
      <c r="G1473" s="6">
        <f t="shared" si="44"/>
        <v>-185.43</v>
      </c>
      <c r="H1473" s="15">
        <f t="shared" si="45"/>
        <v>34384.284900000006</v>
      </c>
    </row>
    <row r="1474" spans="1:8" x14ac:dyDescent="0.35">
      <c r="A1474" t="s">
        <v>8219</v>
      </c>
      <c r="B1474">
        <v>38</v>
      </c>
      <c r="D1474" t="s">
        <v>8221</v>
      </c>
      <c r="E1474">
        <v>9</v>
      </c>
      <c r="G1474" s="6">
        <f t="shared" si="44"/>
        <v>-156.43</v>
      </c>
      <c r="H1474" s="15">
        <f t="shared" si="45"/>
        <v>24470.344900000004</v>
      </c>
    </row>
    <row r="1475" spans="1:8" x14ac:dyDescent="0.35">
      <c r="A1475" t="s">
        <v>8219</v>
      </c>
      <c r="B1475">
        <v>54</v>
      </c>
      <c r="D1475" t="s">
        <v>8221</v>
      </c>
      <c r="E1475">
        <v>6</v>
      </c>
      <c r="G1475" s="6">
        <f t="shared" ref="G1475:G1538" si="46">B1475-194.43</f>
        <v>-140.43</v>
      </c>
      <c r="H1475" s="15">
        <f t="shared" ref="H1475:H1538" si="47">G1475^2</f>
        <v>19720.584900000002</v>
      </c>
    </row>
    <row r="1476" spans="1:8" x14ac:dyDescent="0.35">
      <c r="A1476" t="s">
        <v>8219</v>
      </c>
      <c r="B1476">
        <v>37</v>
      </c>
      <c r="D1476" t="s">
        <v>8221</v>
      </c>
      <c r="E1476">
        <v>4</v>
      </c>
      <c r="G1476" s="6">
        <f t="shared" si="46"/>
        <v>-157.43</v>
      </c>
      <c r="H1476" s="15">
        <f t="shared" si="47"/>
        <v>24784.204900000001</v>
      </c>
    </row>
    <row r="1477" spans="1:8" x14ac:dyDescent="0.35">
      <c r="A1477" t="s">
        <v>8219</v>
      </c>
      <c r="B1477">
        <v>39</v>
      </c>
      <c r="D1477" t="s">
        <v>8221</v>
      </c>
      <c r="E1477">
        <v>7</v>
      </c>
      <c r="G1477" s="6">
        <f t="shared" si="46"/>
        <v>-155.43</v>
      </c>
      <c r="H1477" s="15">
        <f t="shared" si="47"/>
        <v>24158.484900000003</v>
      </c>
    </row>
    <row r="1478" spans="1:8" x14ac:dyDescent="0.35">
      <c r="A1478" t="s">
        <v>8219</v>
      </c>
      <c r="B1478">
        <v>34</v>
      </c>
      <c r="D1478" t="s">
        <v>8221</v>
      </c>
      <c r="E1478">
        <v>5</v>
      </c>
      <c r="G1478" s="6">
        <f t="shared" si="46"/>
        <v>-160.43</v>
      </c>
      <c r="H1478" s="15">
        <f t="shared" si="47"/>
        <v>25737.784900000002</v>
      </c>
    </row>
    <row r="1479" spans="1:8" x14ac:dyDescent="0.35">
      <c r="A1479" t="s">
        <v>8219</v>
      </c>
      <c r="B1479">
        <v>55</v>
      </c>
      <c r="D1479" t="s">
        <v>8221</v>
      </c>
      <c r="E1479">
        <v>0</v>
      </c>
      <c r="G1479" s="6">
        <f t="shared" si="46"/>
        <v>-139.43</v>
      </c>
      <c r="H1479" s="15">
        <f t="shared" si="47"/>
        <v>19440.724900000001</v>
      </c>
    </row>
    <row r="1480" spans="1:8" x14ac:dyDescent="0.35">
      <c r="A1480" t="s">
        <v>8219</v>
      </c>
      <c r="B1480">
        <v>32</v>
      </c>
      <c r="D1480" t="s">
        <v>8221</v>
      </c>
      <c r="E1480">
        <v>3</v>
      </c>
      <c r="G1480" s="6">
        <f t="shared" si="46"/>
        <v>-162.43</v>
      </c>
      <c r="H1480" s="15">
        <f t="shared" si="47"/>
        <v>26383.504900000004</v>
      </c>
    </row>
    <row r="1481" spans="1:8" x14ac:dyDescent="0.35">
      <c r="A1481" t="s">
        <v>8219</v>
      </c>
      <c r="B1481">
        <v>25</v>
      </c>
      <c r="D1481" t="s">
        <v>8221</v>
      </c>
      <c r="E1481">
        <v>9</v>
      </c>
      <c r="G1481" s="6">
        <f t="shared" si="46"/>
        <v>-169.43</v>
      </c>
      <c r="H1481" s="15">
        <f t="shared" si="47"/>
        <v>28706.524900000004</v>
      </c>
    </row>
    <row r="1482" spans="1:8" x14ac:dyDescent="0.35">
      <c r="A1482" t="s">
        <v>8219</v>
      </c>
      <c r="B1482">
        <v>33</v>
      </c>
      <c r="D1482" t="s">
        <v>8221</v>
      </c>
      <c r="E1482">
        <v>6</v>
      </c>
      <c r="G1482" s="6">
        <f t="shared" si="46"/>
        <v>-161.43</v>
      </c>
      <c r="H1482" s="15">
        <f t="shared" si="47"/>
        <v>26059.644900000003</v>
      </c>
    </row>
    <row r="1483" spans="1:8" x14ac:dyDescent="0.35">
      <c r="A1483" t="s">
        <v>8219</v>
      </c>
      <c r="B1483">
        <v>108</v>
      </c>
      <c r="D1483" t="s">
        <v>8221</v>
      </c>
      <c r="E1483">
        <v>4</v>
      </c>
      <c r="G1483" s="6">
        <f t="shared" si="46"/>
        <v>-86.43</v>
      </c>
      <c r="H1483" s="15">
        <f t="shared" si="47"/>
        <v>7470.1449000000011</v>
      </c>
    </row>
    <row r="1484" spans="1:8" x14ac:dyDescent="0.35">
      <c r="A1484" t="s">
        <v>8219</v>
      </c>
      <c r="B1484">
        <v>20</v>
      </c>
      <c r="D1484" t="s">
        <v>8221</v>
      </c>
      <c r="E1484">
        <v>1</v>
      </c>
      <c r="G1484" s="6">
        <f t="shared" si="46"/>
        <v>-174.43</v>
      </c>
      <c r="H1484" s="15">
        <f t="shared" si="47"/>
        <v>30425.824900000003</v>
      </c>
    </row>
    <row r="1485" spans="1:8" x14ac:dyDescent="0.35">
      <c r="A1485" t="s">
        <v>8219</v>
      </c>
      <c r="B1485">
        <v>98</v>
      </c>
      <c r="D1485" t="s">
        <v>8221</v>
      </c>
      <c r="E1485">
        <v>17</v>
      </c>
      <c r="G1485" s="6">
        <f t="shared" si="46"/>
        <v>-96.43</v>
      </c>
      <c r="H1485" s="15">
        <f t="shared" si="47"/>
        <v>9298.7449000000015</v>
      </c>
    </row>
    <row r="1486" spans="1:8" x14ac:dyDescent="0.35">
      <c r="A1486" t="s">
        <v>8219</v>
      </c>
      <c r="B1486">
        <v>196</v>
      </c>
      <c r="D1486" t="s">
        <v>8221</v>
      </c>
      <c r="E1486">
        <v>1</v>
      </c>
      <c r="G1486" s="6">
        <f t="shared" si="46"/>
        <v>1.5699999999999932</v>
      </c>
      <c r="H1486" s="15">
        <f t="shared" si="47"/>
        <v>2.4648999999999788</v>
      </c>
    </row>
    <row r="1487" spans="1:8" x14ac:dyDescent="0.35">
      <c r="A1487" t="s">
        <v>8219</v>
      </c>
      <c r="B1487">
        <v>39</v>
      </c>
      <c r="D1487" t="s">
        <v>8221</v>
      </c>
      <c r="E1487">
        <v>13</v>
      </c>
      <c r="G1487" s="6">
        <f t="shared" si="46"/>
        <v>-155.43</v>
      </c>
      <c r="H1487" s="15">
        <f t="shared" si="47"/>
        <v>24158.484900000003</v>
      </c>
    </row>
    <row r="1488" spans="1:8" x14ac:dyDescent="0.35">
      <c r="A1488" t="s">
        <v>8219</v>
      </c>
      <c r="B1488">
        <v>128</v>
      </c>
      <c r="D1488" t="s">
        <v>8221</v>
      </c>
      <c r="E1488">
        <v>6</v>
      </c>
      <c r="G1488" s="6">
        <f t="shared" si="46"/>
        <v>-66.430000000000007</v>
      </c>
      <c r="H1488" s="15">
        <f t="shared" si="47"/>
        <v>4412.9449000000013</v>
      </c>
    </row>
    <row r="1489" spans="1:8" x14ac:dyDescent="0.35">
      <c r="A1489" t="s">
        <v>8219</v>
      </c>
      <c r="B1489">
        <v>71</v>
      </c>
      <c r="D1489" t="s">
        <v>8221</v>
      </c>
      <c r="E1489">
        <v>0</v>
      </c>
      <c r="G1489" s="6">
        <f t="shared" si="46"/>
        <v>-123.43</v>
      </c>
      <c r="H1489" s="15">
        <f t="shared" si="47"/>
        <v>15234.964900000001</v>
      </c>
    </row>
    <row r="1490" spans="1:8" x14ac:dyDescent="0.35">
      <c r="A1490" t="s">
        <v>8219</v>
      </c>
      <c r="B1490">
        <v>47</v>
      </c>
      <c r="D1490" t="s">
        <v>8221</v>
      </c>
      <c r="E1490">
        <v>2</v>
      </c>
      <c r="G1490" s="6">
        <f t="shared" si="46"/>
        <v>-147.43</v>
      </c>
      <c r="H1490" s="15">
        <f t="shared" si="47"/>
        <v>21735.604900000002</v>
      </c>
    </row>
    <row r="1491" spans="1:8" x14ac:dyDescent="0.35">
      <c r="A1491" t="s">
        <v>8219</v>
      </c>
      <c r="B1491">
        <v>17</v>
      </c>
      <c r="D1491" t="s">
        <v>8221</v>
      </c>
      <c r="E1491">
        <v>2</v>
      </c>
      <c r="G1491" s="6">
        <f t="shared" si="46"/>
        <v>-177.43</v>
      </c>
      <c r="H1491" s="15">
        <f t="shared" si="47"/>
        <v>31481.404900000001</v>
      </c>
    </row>
    <row r="1492" spans="1:8" x14ac:dyDescent="0.35">
      <c r="A1492" t="s">
        <v>8219</v>
      </c>
      <c r="B1492">
        <v>91</v>
      </c>
      <c r="D1492" t="s">
        <v>8221</v>
      </c>
      <c r="E1492">
        <v>21</v>
      </c>
      <c r="G1492" s="6">
        <f t="shared" si="46"/>
        <v>-103.43</v>
      </c>
      <c r="H1492" s="15">
        <f t="shared" si="47"/>
        <v>10697.764900000002</v>
      </c>
    </row>
    <row r="1493" spans="1:8" x14ac:dyDescent="0.35">
      <c r="A1493" t="s">
        <v>8219</v>
      </c>
      <c r="B1493">
        <v>43</v>
      </c>
      <c r="D1493" t="s">
        <v>8221</v>
      </c>
      <c r="E1493">
        <v>13</v>
      </c>
      <c r="G1493" s="6">
        <f t="shared" si="46"/>
        <v>-151.43</v>
      </c>
      <c r="H1493" s="15">
        <f t="shared" si="47"/>
        <v>22931.044900000001</v>
      </c>
    </row>
    <row r="1494" spans="1:8" x14ac:dyDescent="0.35">
      <c r="A1494" t="s">
        <v>8219</v>
      </c>
      <c r="B1494">
        <v>17</v>
      </c>
      <c r="D1494" t="s">
        <v>8221</v>
      </c>
      <c r="E1494">
        <v>0</v>
      </c>
      <c r="G1494" s="6">
        <f t="shared" si="46"/>
        <v>-177.43</v>
      </c>
      <c r="H1494" s="15">
        <f t="shared" si="47"/>
        <v>31481.404900000001</v>
      </c>
    </row>
    <row r="1495" spans="1:8" x14ac:dyDescent="0.35">
      <c r="A1495" t="s">
        <v>8219</v>
      </c>
      <c r="B1495">
        <v>33</v>
      </c>
      <c r="D1495" t="s">
        <v>8221</v>
      </c>
      <c r="E1495">
        <v>6</v>
      </c>
      <c r="G1495" s="6">
        <f t="shared" si="46"/>
        <v>-161.43</v>
      </c>
      <c r="H1495" s="15">
        <f t="shared" si="47"/>
        <v>26059.644900000003</v>
      </c>
    </row>
    <row r="1496" spans="1:8" x14ac:dyDescent="0.35">
      <c r="A1496" t="s">
        <v>8219</v>
      </c>
      <c r="B1496">
        <v>87</v>
      </c>
      <c r="D1496" t="s">
        <v>8221</v>
      </c>
      <c r="E1496">
        <v>0</v>
      </c>
      <c r="G1496" s="6">
        <f t="shared" si="46"/>
        <v>-107.43</v>
      </c>
      <c r="H1496" s="15">
        <f t="shared" si="47"/>
        <v>11541.204900000001</v>
      </c>
    </row>
    <row r="1497" spans="1:8" x14ac:dyDescent="0.35">
      <c r="A1497" t="s">
        <v>8219</v>
      </c>
      <c r="B1497">
        <v>113</v>
      </c>
      <c r="D1497" t="s">
        <v>8221</v>
      </c>
      <c r="E1497">
        <v>1</v>
      </c>
      <c r="G1497" s="6">
        <f t="shared" si="46"/>
        <v>-81.430000000000007</v>
      </c>
      <c r="H1497" s="15">
        <f t="shared" si="47"/>
        <v>6630.844900000001</v>
      </c>
    </row>
    <row r="1498" spans="1:8" x14ac:dyDescent="0.35">
      <c r="A1498" t="s">
        <v>8219</v>
      </c>
      <c r="B1498">
        <v>14</v>
      </c>
      <c r="D1498" t="s">
        <v>8221</v>
      </c>
      <c r="E1498">
        <v>0</v>
      </c>
      <c r="G1498" s="6">
        <f t="shared" si="46"/>
        <v>-180.43</v>
      </c>
      <c r="H1498" s="15">
        <f t="shared" si="47"/>
        <v>32554.984900000003</v>
      </c>
    </row>
    <row r="1499" spans="1:8" x14ac:dyDescent="0.35">
      <c r="A1499" t="s">
        <v>8219</v>
      </c>
      <c r="B1499">
        <v>30</v>
      </c>
      <c r="D1499" t="s">
        <v>8221</v>
      </c>
      <c r="E1499">
        <v>12</v>
      </c>
      <c r="G1499" s="6">
        <f t="shared" si="46"/>
        <v>-164.43</v>
      </c>
      <c r="H1499" s="15">
        <f t="shared" si="47"/>
        <v>27037.224900000001</v>
      </c>
    </row>
    <row r="1500" spans="1:8" x14ac:dyDescent="0.35">
      <c r="A1500" t="s">
        <v>8219</v>
      </c>
      <c r="B1500">
        <v>16</v>
      </c>
      <c r="D1500" t="s">
        <v>8221</v>
      </c>
      <c r="E1500">
        <v>2</v>
      </c>
      <c r="G1500" s="6">
        <f t="shared" si="46"/>
        <v>-178.43</v>
      </c>
      <c r="H1500" s="15">
        <f t="shared" si="47"/>
        <v>31837.264900000002</v>
      </c>
    </row>
    <row r="1501" spans="1:8" x14ac:dyDescent="0.35">
      <c r="A1501" t="s">
        <v>8219</v>
      </c>
      <c r="B1501">
        <v>46</v>
      </c>
      <c r="D1501" t="s">
        <v>8221</v>
      </c>
      <c r="E1501">
        <v>6</v>
      </c>
      <c r="G1501" s="6">
        <f t="shared" si="46"/>
        <v>-148.43</v>
      </c>
      <c r="H1501" s="15">
        <f t="shared" si="47"/>
        <v>22031.464900000003</v>
      </c>
    </row>
    <row r="1502" spans="1:8" x14ac:dyDescent="0.35">
      <c r="A1502" t="s">
        <v>8219</v>
      </c>
      <c r="B1502">
        <v>24</v>
      </c>
      <c r="D1502" t="s">
        <v>8221</v>
      </c>
      <c r="E1502">
        <v>1</v>
      </c>
      <c r="G1502" s="6">
        <f t="shared" si="46"/>
        <v>-170.43</v>
      </c>
      <c r="H1502" s="15">
        <f t="shared" si="47"/>
        <v>29046.384900000001</v>
      </c>
    </row>
    <row r="1503" spans="1:8" x14ac:dyDescent="0.35">
      <c r="A1503" t="s">
        <v>8219</v>
      </c>
      <c r="B1503">
        <v>97</v>
      </c>
      <c r="D1503" t="s">
        <v>8221</v>
      </c>
      <c r="E1503">
        <v>1</v>
      </c>
      <c r="G1503" s="6">
        <f t="shared" si="46"/>
        <v>-97.43</v>
      </c>
      <c r="H1503" s="15">
        <f t="shared" si="47"/>
        <v>9492.6049000000021</v>
      </c>
    </row>
    <row r="1504" spans="1:8" x14ac:dyDescent="0.35">
      <c r="A1504" t="s">
        <v>8219</v>
      </c>
      <c r="B1504">
        <v>59</v>
      </c>
      <c r="D1504" t="s">
        <v>8221</v>
      </c>
      <c r="E1504">
        <v>5</v>
      </c>
      <c r="G1504" s="6">
        <f t="shared" si="46"/>
        <v>-135.43</v>
      </c>
      <c r="H1504" s="15">
        <f t="shared" si="47"/>
        <v>18341.284900000002</v>
      </c>
    </row>
    <row r="1505" spans="1:8" x14ac:dyDescent="0.35">
      <c r="A1505" t="s">
        <v>8219</v>
      </c>
      <c r="B1505">
        <v>1095</v>
      </c>
      <c r="D1505" t="s">
        <v>8221</v>
      </c>
      <c r="E1505">
        <v>0</v>
      </c>
      <c r="G1505" s="6">
        <f t="shared" si="46"/>
        <v>900.56999999999994</v>
      </c>
      <c r="H1505" s="15">
        <f t="shared" si="47"/>
        <v>811026.32489999989</v>
      </c>
    </row>
    <row r="1506" spans="1:8" x14ac:dyDescent="0.35">
      <c r="A1506" t="s">
        <v>8219</v>
      </c>
      <c r="B1506">
        <v>218</v>
      </c>
      <c r="D1506" t="s">
        <v>8221</v>
      </c>
      <c r="E1506">
        <v>3</v>
      </c>
      <c r="G1506" s="6">
        <f t="shared" si="46"/>
        <v>23.569999999999993</v>
      </c>
      <c r="H1506" s="15">
        <f t="shared" si="47"/>
        <v>555.54489999999964</v>
      </c>
    </row>
    <row r="1507" spans="1:8" x14ac:dyDescent="0.35">
      <c r="A1507" t="s">
        <v>8219</v>
      </c>
      <c r="B1507">
        <v>111</v>
      </c>
      <c r="D1507" t="s">
        <v>8221</v>
      </c>
      <c r="E1507">
        <v>8</v>
      </c>
      <c r="G1507" s="6">
        <f t="shared" si="46"/>
        <v>-83.43</v>
      </c>
      <c r="H1507" s="15">
        <f t="shared" si="47"/>
        <v>6960.5649000000012</v>
      </c>
    </row>
    <row r="1508" spans="1:8" x14ac:dyDescent="0.35">
      <c r="A1508" t="s">
        <v>8219</v>
      </c>
      <c r="B1508">
        <v>56</v>
      </c>
      <c r="D1508" t="s">
        <v>8221</v>
      </c>
      <c r="E1508">
        <v>3</v>
      </c>
      <c r="G1508" s="6">
        <f t="shared" si="46"/>
        <v>-138.43</v>
      </c>
      <c r="H1508" s="15">
        <f t="shared" si="47"/>
        <v>19162.8649</v>
      </c>
    </row>
    <row r="1509" spans="1:8" x14ac:dyDescent="0.35">
      <c r="A1509" t="s">
        <v>8219</v>
      </c>
      <c r="B1509">
        <v>265</v>
      </c>
      <c r="D1509" t="s">
        <v>8221</v>
      </c>
      <c r="E1509">
        <v>8</v>
      </c>
      <c r="G1509" s="6">
        <f t="shared" si="46"/>
        <v>70.569999999999993</v>
      </c>
      <c r="H1509" s="15">
        <f t="shared" si="47"/>
        <v>4980.1248999999989</v>
      </c>
    </row>
    <row r="1510" spans="1:8" x14ac:dyDescent="0.35">
      <c r="A1510" t="s">
        <v>8219</v>
      </c>
      <c r="B1510">
        <v>28</v>
      </c>
      <c r="D1510" t="s">
        <v>8221</v>
      </c>
      <c r="E1510">
        <v>1</v>
      </c>
      <c r="G1510" s="6">
        <f t="shared" si="46"/>
        <v>-166.43</v>
      </c>
      <c r="H1510" s="15">
        <f t="shared" si="47"/>
        <v>27698.944900000002</v>
      </c>
    </row>
    <row r="1511" spans="1:8" x14ac:dyDescent="0.35">
      <c r="A1511" t="s">
        <v>8219</v>
      </c>
      <c r="B1511">
        <v>364</v>
      </c>
      <c r="D1511" t="s">
        <v>8221</v>
      </c>
      <c r="E1511">
        <v>4</v>
      </c>
      <c r="G1511" s="6">
        <f t="shared" si="46"/>
        <v>169.57</v>
      </c>
      <c r="H1511" s="15">
        <f t="shared" si="47"/>
        <v>28753.984899999999</v>
      </c>
    </row>
    <row r="1512" spans="1:8" x14ac:dyDescent="0.35">
      <c r="A1512" t="s">
        <v>8219</v>
      </c>
      <c r="B1512">
        <v>27</v>
      </c>
      <c r="D1512" t="s">
        <v>8221</v>
      </c>
      <c r="E1512">
        <v>8</v>
      </c>
      <c r="G1512" s="6">
        <f t="shared" si="46"/>
        <v>-167.43</v>
      </c>
      <c r="H1512" s="15">
        <f t="shared" si="47"/>
        <v>28032.804900000003</v>
      </c>
    </row>
    <row r="1513" spans="1:8" x14ac:dyDescent="0.35">
      <c r="A1513" t="s">
        <v>8219</v>
      </c>
      <c r="B1513">
        <v>93</v>
      </c>
      <c r="D1513" t="s">
        <v>8221</v>
      </c>
      <c r="E1513">
        <v>1</v>
      </c>
      <c r="G1513" s="6">
        <f t="shared" si="46"/>
        <v>-101.43</v>
      </c>
      <c r="H1513" s="15">
        <f t="shared" si="47"/>
        <v>10288.044900000001</v>
      </c>
    </row>
    <row r="1514" spans="1:8" x14ac:dyDescent="0.35">
      <c r="A1514" t="s">
        <v>8219</v>
      </c>
      <c r="B1514">
        <v>64</v>
      </c>
      <c r="D1514" t="s">
        <v>8221</v>
      </c>
      <c r="E1514">
        <v>5</v>
      </c>
      <c r="G1514" s="6">
        <f t="shared" si="46"/>
        <v>-130.43</v>
      </c>
      <c r="H1514" s="15">
        <f t="shared" si="47"/>
        <v>17011.984900000003</v>
      </c>
    </row>
    <row r="1515" spans="1:8" x14ac:dyDescent="0.35">
      <c r="A1515" t="s">
        <v>8219</v>
      </c>
      <c r="B1515">
        <v>22</v>
      </c>
      <c r="D1515" t="s">
        <v>8221</v>
      </c>
      <c r="E1515">
        <v>0</v>
      </c>
      <c r="G1515" s="6">
        <f t="shared" si="46"/>
        <v>-172.43</v>
      </c>
      <c r="H1515" s="15">
        <f t="shared" si="47"/>
        <v>29732.104900000002</v>
      </c>
    </row>
    <row r="1516" spans="1:8" x14ac:dyDescent="0.35">
      <c r="A1516" t="s">
        <v>8219</v>
      </c>
      <c r="B1516">
        <v>59</v>
      </c>
      <c r="D1516" t="s">
        <v>8221</v>
      </c>
      <c r="E1516">
        <v>0</v>
      </c>
      <c r="G1516" s="6">
        <f t="shared" si="46"/>
        <v>-135.43</v>
      </c>
      <c r="H1516" s="15">
        <f t="shared" si="47"/>
        <v>18341.284900000002</v>
      </c>
    </row>
    <row r="1517" spans="1:8" x14ac:dyDescent="0.35">
      <c r="A1517" t="s">
        <v>8219</v>
      </c>
      <c r="B1517">
        <v>249</v>
      </c>
      <c r="D1517" t="s">
        <v>8221</v>
      </c>
      <c r="E1517">
        <v>1</v>
      </c>
      <c r="G1517" s="6">
        <f t="shared" si="46"/>
        <v>54.569999999999993</v>
      </c>
      <c r="H1517" s="15">
        <f t="shared" si="47"/>
        <v>2977.8848999999991</v>
      </c>
    </row>
    <row r="1518" spans="1:8" x14ac:dyDescent="0.35">
      <c r="A1518" t="s">
        <v>8219</v>
      </c>
      <c r="B1518">
        <v>392</v>
      </c>
      <c r="D1518" t="s">
        <v>8221</v>
      </c>
      <c r="E1518">
        <v>0</v>
      </c>
      <c r="G1518" s="6">
        <f t="shared" si="46"/>
        <v>197.57</v>
      </c>
      <c r="H1518" s="15">
        <f t="shared" si="47"/>
        <v>39033.904899999994</v>
      </c>
    </row>
    <row r="1519" spans="1:8" x14ac:dyDescent="0.35">
      <c r="A1519" t="s">
        <v>8219</v>
      </c>
      <c r="B1519">
        <v>115</v>
      </c>
      <c r="D1519" t="s">
        <v>8221</v>
      </c>
      <c r="E1519">
        <v>0</v>
      </c>
      <c r="G1519" s="6">
        <f t="shared" si="46"/>
        <v>-79.430000000000007</v>
      </c>
      <c r="H1519" s="15">
        <f t="shared" si="47"/>
        <v>6309.1249000000007</v>
      </c>
    </row>
    <row r="1520" spans="1:8" x14ac:dyDescent="0.35">
      <c r="A1520" t="s">
        <v>8219</v>
      </c>
      <c r="B1520">
        <v>433</v>
      </c>
      <c r="D1520" t="s">
        <v>8221</v>
      </c>
      <c r="E1520">
        <v>6</v>
      </c>
      <c r="G1520" s="6">
        <f t="shared" si="46"/>
        <v>238.57</v>
      </c>
      <c r="H1520" s="15">
        <f t="shared" si="47"/>
        <v>56915.644899999999</v>
      </c>
    </row>
    <row r="1521" spans="1:8" x14ac:dyDescent="0.35">
      <c r="A1521" t="s">
        <v>8219</v>
      </c>
      <c r="B1521">
        <v>20</v>
      </c>
      <c r="D1521" t="s">
        <v>8221</v>
      </c>
      <c r="E1521">
        <v>6</v>
      </c>
      <c r="G1521" s="6">
        <f t="shared" si="46"/>
        <v>-174.43</v>
      </c>
      <c r="H1521" s="15">
        <f t="shared" si="47"/>
        <v>30425.824900000003</v>
      </c>
    </row>
    <row r="1522" spans="1:8" x14ac:dyDescent="0.35">
      <c r="A1522" t="s">
        <v>8219</v>
      </c>
      <c r="B1522">
        <v>8</v>
      </c>
      <c r="D1522" t="s">
        <v>8221</v>
      </c>
      <c r="E1522">
        <v>14</v>
      </c>
      <c r="G1522" s="6">
        <f t="shared" si="46"/>
        <v>-186.43</v>
      </c>
      <c r="H1522" s="15">
        <f t="shared" si="47"/>
        <v>34756.144899999999</v>
      </c>
    </row>
    <row r="1523" spans="1:8" x14ac:dyDescent="0.35">
      <c r="A1523" t="s">
        <v>8219</v>
      </c>
      <c r="B1523">
        <v>175</v>
      </c>
      <c r="D1523" t="s">
        <v>8221</v>
      </c>
      <c r="E1523">
        <v>6</v>
      </c>
      <c r="G1523" s="6">
        <f t="shared" si="46"/>
        <v>-19.430000000000007</v>
      </c>
      <c r="H1523" s="15">
        <f t="shared" si="47"/>
        <v>377.52490000000029</v>
      </c>
    </row>
    <row r="1524" spans="1:8" x14ac:dyDescent="0.35">
      <c r="A1524" t="s">
        <v>8219</v>
      </c>
      <c r="B1524">
        <v>104</v>
      </c>
      <c r="D1524" t="s">
        <v>8221</v>
      </c>
      <c r="E1524">
        <v>33</v>
      </c>
      <c r="G1524" s="6">
        <f t="shared" si="46"/>
        <v>-90.43</v>
      </c>
      <c r="H1524" s="15">
        <f t="shared" si="47"/>
        <v>8177.5849000000017</v>
      </c>
    </row>
    <row r="1525" spans="1:8" x14ac:dyDescent="0.35">
      <c r="A1525" t="s">
        <v>8219</v>
      </c>
      <c r="B1525">
        <v>17</v>
      </c>
      <c r="D1525" t="s">
        <v>8221</v>
      </c>
      <c r="E1525">
        <v>4</v>
      </c>
      <c r="G1525" s="6">
        <f t="shared" si="46"/>
        <v>-177.43</v>
      </c>
      <c r="H1525" s="15">
        <f t="shared" si="47"/>
        <v>31481.404900000001</v>
      </c>
    </row>
    <row r="1526" spans="1:8" x14ac:dyDescent="0.35">
      <c r="A1526" t="s">
        <v>8219</v>
      </c>
      <c r="B1526">
        <v>277</v>
      </c>
      <c r="D1526" t="s">
        <v>8221</v>
      </c>
      <c r="E1526">
        <v>1</v>
      </c>
      <c r="G1526" s="6">
        <f t="shared" si="46"/>
        <v>82.57</v>
      </c>
      <c r="H1526" s="15">
        <f t="shared" si="47"/>
        <v>6817.8048999999992</v>
      </c>
    </row>
    <row r="1527" spans="1:8" x14ac:dyDescent="0.35">
      <c r="A1527" t="s">
        <v>8219</v>
      </c>
      <c r="B1527">
        <v>118</v>
      </c>
      <c r="D1527" t="s">
        <v>8221</v>
      </c>
      <c r="E1527">
        <v>0</v>
      </c>
      <c r="G1527" s="6">
        <f t="shared" si="46"/>
        <v>-76.430000000000007</v>
      </c>
      <c r="H1527" s="15">
        <f t="shared" si="47"/>
        <v>5841.5449000000008</v>
      </c>
    </row>
    <row r="1528" spans="1:8" x14ac:dyDescent="0.35">
      <c r="A1528" t="s">
        <v>8219</v>
      </c>
      <c r="B1528">
        <v>97</v>
      </c>
      <c r="D1528" t="s">
        <v>8221</v>
      </c>
      <c r="E1528">
        <v>6</v>
      </c>
      <c r="G1528" s="6">
        <f t="shared" si="46"/>
        <v>-97.43</v>
      </c>
      <c r="H1528" s="15">
        <f t="shared" si="47"/>
        <v>9492.6049000000021</v>
      </c>
    </row>
    <row r="1529" spans="1:8" x14ac:dyDescent="0.35">
      <c r="A1529" t="s">
        <v>8219</v>
      </c>
      <c r="B1529">
        <v>20</v>
      </c>
      <c r="D1529" t="s">
        <v>8221</v>
      </c>
      <c r="E1529">
        <v>6</v>
      </c>
      <c r="G1529" s="6">
        <f t="shared" si="46"/>
        <v>-174.43</v>
      </c>
      <c r="H1529" s="15">
        <f t="shared" si="47"/>
        <v>30425.824900000003</v>
      </c>
    </row>
    <row r="1530" spans="1:8" x14ac:dyDescent="0.35">
      <c r="A1530" t="s">
        <v>8219</v>
      </c>
      <c r="B1530">
        <v>26</v>
      </c>
      <c r="D1530" t="s">
        <v>8221</v>
      </c>
      <c r="E1530">
        <v>1</v>
      </c>
      <c r="G1530" s="6">
        <f t="shared" si="46"/>
        <v>-168.43</v>
      </c>
      <c r="H1530" s="15">
        <f t="shared" si="47"/>
        <v>28368.664900000003</v>
      </c>
    </row>
    <row r="1531" spans="1:8" x14ac:dyDescent="0.35">
      <c r="A1531" t="s">
        <v>8219</v>
      </c>
      <c r="B1531">
        <v>128</v>
      </c>
      <c r="D1531" t="s">
        <v>8221</v>
      </c>
      <c r="E1531">
        <v>3</v>
      </c>
      <c r="G1531" s="6">
        <f t="shared" si="46"/>
        <v>-66.430000000000007</v>
      </c>
      <c r="H1531" s="15">
        <f t="shared" si="47"/>
        <v>4412.9449000000013</v>
      </c>
    </row>
    <row r="1532" spans="1:8" x14ac:dyDescent="0.35">
      <c r="A1532" t="s">
        <v>8219</v>
      </c>
      <c r="B1532">
        <v>15</v>
      </c>
      <c r="G1532" s="6">
        <f t="shared" si="46"/>
        <v>-179.43</v>
      </c>
      <c r="H1532" s="15">
        <f t="shared" si="47"/>
        <v>32195.124900000003</v>
      </c>
    </row>
    <row r="1533" spans="1:8" x14ac:dyDescent="0.35">
      <c r="A1533" t="s">
        <v>8219</v>
      </c>
      <c r="B1533">
        <v>25</v>
      </c>
      <c r="G1533" s="6">
        <f t="shared" si="46"/>
        <v>-169.43</v>
      </c>
      <c r="H1533" s="15">
        <f t="shared" si="47"/>
        <v>28706.524900000004</v>
      </c>
    </row>
    <row r="1534" spans="1:8" x14ac:dyDescent="0.35">
      <c r="A1534" t="s">
        <v>8219</v>
      </c>
      <c r="B1534">
        <v>55</v>
      </c>
      <c r="G1534" s="6">
        <f t="shared" si="46"/>
        <v>-139.43</v>
      </c>
      <c r="H1534" s="15">
        <f t="shared" si="47"/>
        <v>19440.724900000001</v>
      </c>
    </row>
    <row r="1535" spans="1:8" x14ac:dyDescent="0.35">
      <c r="A1535" t="s">
        <v>8219</v>
      </c>
      <c r="B1535">
        <v>107</v>
      </c>
      <c r="G1535" s="6">
        <f t="shared" si="46"/>
        <v>-87.43</v>
      </c>
      <c r="H1535" s="15">
        <f t="shared" si="47"/>
        <v>7644.0049000000008</v>
      </c>
    </row>
    <row r="1536" spans="1:8" x14ac:dyDescent="0.35">
      <c r="A1536" t="s">
        <v>8219</v>
      </c>
      <c r="B1536">
        <v>557</v>
      </c>
      <c r="G1536" s="6">
        <f t="shared" si="46"/>
        <v>362.57</v>
      </c>
      <c r="H1536" s="15">
        <f t="shared" si="47"/>
        <v>131457.0049</v>
      </c>
    </row>
    <row r="1537" spans="1:8" x14ac:dyDescent="0.35">
      <c r="A1537" t="s">
        <v>8219</v>
      </c>
      <c r="B1537">
        <v>40</v>
      </c>
      <c r="G1537" s="6">
        <f t="shared" si="46"/>
        <v>-154.43</v>
      </c>
      <c r="H1537" s="15">
        <f t="shared" si="47"/>
        <v>23848.624900000003</v>
      </c>
    </row>
    <row r="1538" spans="1:8" x14ac:dyDescent="0.35">
      <c r="A1538" t="s">
        <v>8219</v>
      </c>
      <c r="B1538">
        <v>36</v>
      </c>
      <c r="G1538" s="6">
        <f t="shared" si="46"/>
        <v>-158.43</v>
      </c>
      <c r="H1538" s="15">
        <f t="shared" si="47"/>
        <v>25100.064900000001</v>
      </c>
    </row>
    <row r="1539" spans="1:8" x14ac:dyDescent="0.35">
      <c r="A1539" t="s">
        <v>8219</v>
      </c>
      <c r="B1539">
        <v>159</v>
      </c>
      <c r="G1539" s="6">
        <f t="shared" ref="G1539:G1602" si="48">B1539-194.43</f>
        <v>-35.430000000000007</v>
      </c>
      <c r="H1539" s="15">
        <f t="shared" ref="H1539:H1602" si="49">G1539^2</f>
        <v>1255.2849000000006</v>
      </c>
    </row>
    <row r="1540" spans="1:8" x14ac:dyDescent="0.35">
      <c r="A1540" t="s">
        <v>8219</v>
      </c>
      <c r="B1540">
        <v>41</v>
      </c>
      <c r="G1540" s="6">
        <f t="shared" si="48"/>
        <v>-153.43</v>
      </c>
      <c r="H1540" s="15">
        <f t="shared" si="49"/>
        <v>23540.764900000002</v>
      </c>
    </row>
    <row r="1541" spans="1:8" x14ac:dyDescent="0.35">
      <c r="A1541" t="s">
        <v>8219</v>
      </c>
      <c r="B1541">
        <v>226</v>
      </c>
      <c r="G1541" s="6">
        <f t="shared" si="48"/>
        <v>31.569999999999993</v>
      </c>
      <c r="H1541" s="15">
        <f t="shared" si="49"/>
        <v>996.66489999999953</v>
      </c>
    </row>
    <row r="1542" spans="1:8" x14ac:dyDescent="0.35">
      <c r="A1542" t="s">
        <v>8219</v>
      </c>
      <c r="B1542">
        <v>30</v>
      </c>
      <c r="G1542" s="6">
        <f t="shared" si="48"/>
        <v>-164.43</v>
      </c>
      <c r="H1542" s="15">
        <f t="shared" si="49"/>
        <v>27037.224900000001</v>
      </c>
    </row>
    <row r="1543" spans="1:8" x14ac:dyDescent="0.35">
      <c r="A1543" t="s">
        <v>8219</v>
      </c>
      <c r="B1543">
        <v>103</v>
      </c>
      <c r="G1543" s="6">
        <f t="shared" si="48"/>
        <v>-91.43</v>
      </c>
      <c r="H1543" s="15">
        <f t="shared" si="49"/>
        <v>8359.4449000000004</v>
      </c>
    </row>
    <row r="1544" spans="1:8" x14ac:dyDescent="0.35">
      <c r="A1544" t="s">
        <v>8219</v>
      </c>
      <c r="B1544">
        <v>62</v>
      </c>
      <c r="G1544" s="6">
        <f t="shared" si="48"/>
        <v>-132.43</v>
      </c>
      <c r="H1544" s="15">
        <f t="shared" si="49"/>
        <v>17537.704900000001</v>
      </c>
    </row>
    <row r="1545" spans="1:8" x14ac:dyDescent="0.35">
      <c r="A1545" t="s">
        <v>8219</v>
      </c>
      <c r="B1545">
        <v>6</v>
      </c>
      <c r="G1545" s="6">
        <f t="shared" si="48"/>
        <v>-188.43</v>
      </c>
      <c r="H1545" s="15">
        <f t="shared" si="49"/>
        <v>35505.8649</v>
      </c>
    </row>
    <row r="1546" spans="1:8" x14ac:dyDescent="0.35">
      <c r="A1546" t="s">
        <v>8219</v>
      </c>
      <c r="B1546">
        <v>182</v>
      </c>
      <c r="G1546" s="6">
        <f t="shared" si="48"/>
        <v>-12.430000000000007</v>
      </c>
      <c r="H1546" s="15">
        <f t="shared" si="49"/>
        <v>154.50490000000016</v>
      </c>
    </row>
    <row r="1547" spans="1:8" x14ac:dyDescent="0.35">
      <c r="A1547" t="s">
        <v>8219</v>
      </c>
      <c r="B1547">
        <v>145</v>
      </c>
      <c r="G1547" s="6">
        <f t="shared" si="48"/>
        <v>-49.430000000000007</v>
      </c>
      <c r="H1547" s="15">
        <f t="shared" si="49"/>
        <v>2443.3249000000005</v>
      </c>
    </row>
    <row r="1548" spans="1:8" x14ac:dyDescent="0.35">
      <c r="A1548" t="s">
        <v>8219</v>
      </c>
      <c r="B1548">
        <v>25</v>
      </c>
      <c r="G1548" s="6">
        <f t="shared" si="48"/>
        <v>-169.43</v>
      </c>
      <c r="H1548" s="15">
        <f t="shared" si="49"/>
        <v>28706.524900000004</v>
      </c>
    </row>
    <row r="1549" spans="1:8" x14ac:dyDescent="0.35">
      <c r="A1549" t="s">
        <v>8219</v>
      </c>
      <c r="B1549">
        <v>320</v>
      </c>
      <c r="G1549" s="6">
        <f t="shared" si="48"/>
        <v>125.57</v>
      </c>
      <c r="H1549" s="15">
        <f t="shared" si="49"/>
        <v>15767.824899999998</v>
      </c>
    </row>
    <row r="1550" spans="1:8" x14ac:dyDescent="0.35">
      <c r="A1550" t="s">
        <v>8219</v>
      </c>
      <c r="B1550">
        <v>99</v>
      </c>
      <c r="G1550" s="6">
        <f t="shared" si="48"/>
        <v>-95.43</v>
      </c>
      <c r="H1550" s="15">
        <f t="shared" si="49"/>
        <v>9106.8849000000009</v>
      </c>
    </row>
    <row r="1551" spans="1:8" x14ac:dyDescent="0.35">
      <c r="A1551" t="s">
        <v>8219</v>
      </c>
      <c r="B1551">
        <v>348</v>
      </c>
      <c r="G1551" s="6">
        <f t="shared" si="48"/>
        <v>153.57</v>
      </c>
      <c r="H1551" s="15">
        <f t="shared" si="49"/>
        <v>23583.744899999998</v>
      </c>
    </row>
    <row r="1552" spans="1:8" x14ac:dyDescent="0.35">
      <c r="A1552" t="s">
        <v>8219</v>
      </c>
      <c r="B1552">
        <v>41</v>
      </c>
      <c r="G1552" s="6">
        <f t="shared" si="48"/>
        <v>-153.43</v>
      </c>
      <c r="H1552" s="15">
        <f t="shared" si="49"/>
        <v>23540.764900000002</v>
      </c>
    </row>
    <row r="1553" spans="1:8" x14ac:dyDescent="0.35">
      <c r="A1553" t="s">
        <v>8219</v>
      </c>
      <c r="B1553">
        <v>29</v>
      </c>
      <c r="G1553" s="6">
        <f t="shared" si="48"/>
        <v>-165.43</v>
      </c>
      <c r="H1553" s="15">
        <f t="shared" si="49"/>
        <v>27367.084900000002</v>
      </c>
    </row>
    <row r="1554" spans="1:8" x14ac:dyDescent="0.35">
      <c r="A1554" t="s">
        <v>8219</v>
      </c>
      <c r="B1554">
        <v>25</v>
      </c>
      <c r="G1554" s="6">
        <f t="shared" si="48"/>
        <v>-169.43</v>
      </c>
      <c r="H1554" s="15">
        <f t="shared" si="49"/>
        <v>28706.524900000004</v>
      </c>
    </row>
    <row r="1555" spans="1:8" x14ac:dyDescent="0.35">
      <c r="A1555" t="s">
        <v>8219</v>
      </c>
      <c r="B1555">
        <v>23</v>
      </c>
      <c r="G1555" s="6">
        <f t="shared" si="48"/>
        <v>-171.43</v>
      </c>
      <c r="H1555" s="15">
        <f t="shared" si="49"/>
        <v>29388.244900000002</v>
      </c>
    </row>
    <row r="1556" spans="1:8" x14ac:dyDescent="0.35">
      <c r="A1556" t="s">
        <v>8219</v>
      </c>
      <c r="B1556">
        <v>1260</v>
      </c>
      <c r="G1556" s="6">
        <f t="shared" si="48"/>
        <v>1065.57</v>
      </c>
      <c r="H1556" s="15">
        <f t="shared" si="49"/>
        <v>1135439.4248999998</v>
      </c>
    </row>
    <row r="1557" spans="1:8" x14ac:dyDescent="0.35">
      <c r="A1557" t="s">
        <v>8219</v>
      </c>
      <c r="B1557">
        <v>307</v>
      </c>
      <c r="G1557" s="6">
        <f t="shared" si="48"/>
        <v>112.57</v>
      </c>
      <c r="H1557" s="15">
        <f t="shared" si="49"/>
        <v>12672.004899999998</v>
      </c>
    </row>
    <row r="1558" spans="1:8" x14ac:dyDescent="0.35">
      <c r="A1558" t="s">
        <v>8219</v>
      </c>
      <c r="B1558">
        <v>329</v>
      </c>
      <c r="G1558" s="6">
        <f t="shared" si="48"/>
        <v>134.57</v>
      </c>
      <c r="H1558" s="15">
        <f t="shared" si="49"/>
        <v>18109.084899999998</v>
      </c>
    </row>
    <row r="1559" spans="1:8" x14ac:dyDescent="0.35">
      <c r="A1559" t="s">
        <v>8219</v>
      </c>
      <c r="B1559">
        <v>32</v>
      </c>
      <c r="G1559" s="6">
        <f t="shared" si="48"/>
        <v>-162.43</v>
      </c>
      <c r="H1559" s="15">
        <f t="shared" si="49"/>
        <v>26383.504900000004</v>
      </c>
    </row>
    <row r="1560" spans="1:8" x14ac:dyDescent="0.35">
      <c r="A1560" t="s">
        <v>8219</v>
      </c>
      <c r="B1560">
        <v>27</v>
      </c>
      <c r="G1560" s="6">
        <f t="shared" si="48"/>
        <v>-167.43</v>
      </c>
      <c r="H1560" s="15">
        <f t="shared" si="49"/>
        <v>28032.804900000003</v>
      </c>
    </row>
    <row r="1561" spans="1:8" x14ac:dyDescent="0.35">
      <c r="A1561" t="s">
        <v>8219</v>
      </c>
      <c r="B1561">
        <v>236</v>
      </c>
      <c r="G1561" s="6">
        <f t="shared" si="48"/>
        <v>41.569999999999993</v>
      </c>
      <c r="H1561" s="15">
        <f t="shared" si="49"/>
        <v>1728.0648999999994</v>
      </c>
    </row>
    <row r="1562" spans="1:8" x14ac:dyDescent="0.35">
      <c r="A1562" t="s">
        <v>8219</v>
      </c>
      <c r="B1562">
        <v>42</v>
      </c>
      <c r="G1562" s="6">
        <f t="shared" si="48"/>
        <v>-152.43</v>
      </c>
      <c r="H1562" s="15">
        <f t="shared" si="49"/>
        <v>23234.904900000001</v>
      </c>
    </row>
    <row r="1563" spans="1:8" x14ac:dyDescent="0.35">
      <c r="A1563" t="s">
        <v>8219</v>
      </c>
      <c r="B1563">
        <v>95</v>
      </c>
      <c r="G1563" s="6">
        <f t="shared" si="48"/>
        <v>-99.43</v>
      </c>
      <c r="H1563" s="15">
        <f t="shared" si="49"/>
        <v>9886.3249000000014</v>
      </c>
    </row>
    <row r="1564" spans="1:8" x14ac:dyDescent="0.35">
      <c r="A1564" t="s">
        <v>8219</v>
      </c>
      <c r="B1564">
        <v>37</v>
      </c>
      <c r="G1564" s="6">
        <f t="shared" si="48"/>
        <v>-157.43</v>
      </c>
      <c r="H1564" s="15">
        <f t="shared" si="49"/>
        <v>24784.204900000001</v>
      </c>
    </row>
    <row r="1565" spans="1:8" x14ac:dyDescent="0.35">
      <c r="A1565" t="s">
        <v>8219</v>
      </c>
      <c r="B1565">
        <v>128</v>
      </c>
      <c r="G1565" s="6">
        <f t="shared" si="48"/>
        <v>-66.430000000000007</v>
      </c>
      <c r="H1565" s="15">
        <f t="shared" si="49"/>
        <v>4412.9449000000013</v>
      </c>
    </row>
    <row r="1566" spans="1:8" x14ac:dyDescent="0.35">
      <c r="A1566" t="s">
        <v>8219</v>
      </c>
      <c r="B1566">
        <v>156</v>
      </c>
      <c r="G1566" s="6">
        <f t="shared" si="48"/>
        <v>-38.430000000000007</v>
      </c>
      <c r="H1566" s="15">
        <f t="shared" si="49"/>
        <v>1476.8649000000005</v>
      </c>
    </row>
    <row r="1567" spans="1:8" x14ac:dyDescent="0.35">
      <c r="A1567" t="s">
        <v>8219</v>
      </c>
      <c r="B1567">
        <v>64</v>
      </c>
      <c r="G1567" s="6">
        <f t="shared" si="48"/>
        <v>-130.43</v>
      </c>
      <c r="H1567" s="15">
        <f t="shared" si="49"/>
        <v>17011.984900000003</v>
      </c>
    </row>
    <row r="1568" spans="1:8" x14ac:dyDescent="0.35">
      <c r="A1568" t="s">
        <v>8219</v>
      </c>
      <c r="B1568">
        <v>58</v>
      </c>
      <c r="G1568" s="6">
        <f t="shared" si="48"/>
        <v>-136.43</v>
      </c>
      <c r="H1568" s="15">
        <f t="shared" si="49"/>
        <v>18613.144900000003</v>
      </c>
    </row>
    <row r="1569" spans="1:8" x14ac:dyDescent="0.35">
      <c r="A1569" t="s">
        <v>8219</v>
      </c>
      <c r="B1569">
        <v>20</v>
      </c>
      <c r="G1569" s="6">
        <f t="shared" si="48"/>
        <v>-174.43</v>
      </c>
      <c r="H1569" s="15">
        <f t="shared" si="49"/>
        <v>30425.824900000003</v>
      </c>
    </row>
    <row r="1570" spans="1:8" x14ac:dyDescent="0.35">
      <c r="A1570" t="s">
        <v>8219</v>
      </c>
      <c r="B1570">
        <v>47</v>
      </c>
      <c r="G1570" s="6">
        <f t="shared" si="48"/>
        <v>-147.43</v>
      </c>
      <c r="H1570" s="15">
        <f t="shared" si="49"/>
        <v>21735.604900000002</v>
      </c>
    </row>
    <row r="1571" spans="1:8" x14ac:dyDescent="0.35">
      <c r="A1571" t="s">
        <v>8219</v>
      </c>
      <c r="B1571">
        <v>54</v>
      </c>
      <c r="G1571" s="6">
        <f t="shared" si="48"/>
        <v>-140.43</v>
      </c>
      <c r="H1571" s="15">
        <f t="shared" si="49"/>
        <v>19720.584900000002</v>
      </c>
    </row>
    <row r="1572" spans="1:8" x14ac:dyDescent="0.35">
      <c r="A1572" t="s">
        <v>8219</v>
      </c>
      <c r="B1572">
        <v>9</v>
      </c>
      <c r="G1572" s="6">
        <f t="shared" si="48"/>
        <v>-185.43</v>
      </c>
      <c r="H1572" s="15">
        <f t="shared" si="49"/>
        <v>34384.284900000006</v>
      </c>
    </row>
    <row r="1573" spans="1:8" x14ac:dyDescent="0.35">
      <c r="A1573" t="s">
        <v>8219</v>
      </c>
      <c r="B1573">
        <v>213</v>
      </c>
      <c r="G1573" s="6">
        <f t="shared" si="48"/>
        <v>18.569999999999993</v>
      </c>
      <c r="H1573" s="15">
        <f t="shared" si="49"/>
        <v>344.84489999999977</v>
      </c>
    </row>
    <row r="1574" spans="1:8" x14ac:dyDescent="0.35">
      <c r="A1574" t="s">
        <v>8219</v>
      </c>
      <c r="B1574">
        <v>57</v>
      </c>
      <c r="G1574" s="6">
        <f t="shared" si="48"/>
        <v>-137.43</v>
      </c>
      <c r="H1574" s="15">
        <f t="shared" si="49"/>
        <v>18887.004900000004</v>
      </c>
    </row>
    <row r="1575" spans="1:8" x14ac:dyDescent="0.35">
      <c r="A1575" t="s">
        <v>8219</v>
      </c>
      <c r="B1575">
        <v>25</v>
      </c>
      <c r="G1575" s="6">
        <f t="shared" si="48"/>
        <v>-169.43</v>
      </c>
      <c r="H1575" s="15">
        <f t="shared" si="49"/>
        <v>28706.524900000004</v>
      </c>
    </row>
    <row r="1576" spans="1:8" x14ac:dyDescent="0.35">
      <c r="A1576" t="s">
        <v>8219</v>
      </c>
      <c r="B1576">
        <v>104</v>
      </c>
      <c r="G1576" s="6">
        <f t="shared" si="48"/>
        <v>-90.43</v>
      </c>
      <c r="H1576" s="15">
        <f t="shared" si="49"/>
        <v>8177.5849000000017</v>
      </c>
    </row>
    <row r="1577" spans="1:8" x14ac:dyDescent="0.35">
      <c r="A1577" t="s">
        <v>8219</v>
      </c>
      <c r="B1577">
        <v>34</v>
      </c>
      <c r="G1577" s="6">
        <f t="shared" si="48"/>
        <v>-160.43</v>
      </c>
      <c r="H1577" s="15">
        <f t="shared" si="49"/>
        <v>25737.784900000002</v>
      </c>
    </row>
    <row r="1578" spans="1:8" x14ac:dyDescent="0.35">
      <c r="A1578" t="s">
        <v>8219</v>
      </c>
      <c r="B1578">
        <v>67</v>
      </c>
      <c r="G1578" s="6">
        <f t="shared" si="48"/>
        <v>-127.43</v>
      </c>
      <c r="H1578" s="15">
        <f t="shared" si="49"/>
        <v>16238.404900000001</v>
      </c>
    </row>
    <row r="1579" spans="1:8" x14ac:dyDescent="0.35">
      <c r="A1579" t="s">
        <v>8219</v>
      </c>
      <c r="B1579">
        <v>241</v>
      </c>
      <c r="G1579" s="6">
        <f t="shared" si="48"/>
        <v>46.569999999999993</v>
      </c>
      <c r="H1579" s="15">
        <f t="shared" si="49"/>
        <v>2168.7648999999992</v>
      </c>
    </row>
    <row r="1580" spans="1:8" x14ac:dyDescent="0.35">
      <c r="A1580" t="s">
        <v>8219</v>
      </c>
      <c r="B1580">
        <v>123</v>
      </c>
      <c r="G1580" s="6">
        <f t="shared" si="48"/>
        <v>-71.430000000000007</v>
      </c>
      <c r="H1580" s="15">
        <f t="shared" si="49"/>
        <v>5102.2449000000006</v>
      </c>
    </row>
    <row r="1581" spans="1:8" x14ac:dyDescent="0.35">
      <c r="A1581" t="s">
        <v>8219</v>
      </c>
      <c r="B1581">
        <v>302</v>
      </c>
      <c r="G1581" s="6">
        <f t="shared" si="48"/>
        <v>107.57</v>
      </c>
      <c r="H1581" s="15">
        <f t="shared" si="49"/>
        <v>11571.304899999999</v>
      </c>
    </row>
    <row r="1582" spans="1:8" x14ac:dyDescent="0.35">
      <c r="A1582" t="s">
        <v>8219</v>
      </c>
      <c r="B1582">
        <v>89</v>
      </c>
      <c r="G1582" s="6">
        <f t="shared" si="48"/>
        <v>-105.43</v>
      </c>
      <c r="H1582" s="15">
        <f t="shared" si="49"/>
        <v>11115.484900000001</v>
      </c>
    </row>
    <row r="1583" spans="1:8" x14ac:dyDescent="0.35">
      <c r="A1583" t="s">
        <v>8219</v>
      </c>
      <c r="B1583">
        <v>41</v>
      </c>
      <c r="G1583" s="6">
        <f t="shared" si="48"/>
        <v>-153.43</v>
      </c>
      <c r="H1583" s="15">
        <f t="shared" si="49"/>
        <v>23540.764900000002</v>
      </c>
    </row>
    <row r="1584" spans="1:8" x14ac:dyDescent="0.35">
      <c r="A1584" t="s">
        <v>8219</v>
      </c>
      <c r="B1584">
        <v>69</v>
      </c>
      <c r="G1584" s="6">
        <f t="shared" si="48"/>
        <v>-125.43</v>
      </c>
      <c r="H1584" s="15">
        <f t="shared" si="49"/>
        <v>15732.684900000002</v>
      </c>
    </row>
    <row r="1585" spans="1:8" x14ac:dyDescent="0.35">
      <c r="A1585" t="s">
        <v>8219</v>
      </c>
      <c r="B1585">
        <v>52</v>
      </c>
      <c r="G1585" s="6">
        <f t="shared" si="48"/>
        <v>-142.43</v>
      </c>
      <c r="H1585" s="15">
        <f t="shared" si="49"/>
        <v>20286.304900000003</v>
      </c>
    </row>
    <row r="1586" spans="1:8" x14ac:dyDescent="0.35">
      <c r="A1586" t="s">
        <v>8219</v>
      </c>
      <c r="B1586">
        <v>57</v>
      </c>
      <c r="G1586" s="6">
        <f t="shared" si="48"/>
        <v>-137.43</v>
      </c>
      <c r="H1586" s="15">
        <f t="shared" si="49"/>
        <v>18887.004900000004</v>
      </c>
    </row>
    <row r="1587" spans="1:8" x14ac:dyDescent="0.35">
      <c r="A1587" t="s">
        <v>8219</v>
      </c>
      <c r="B1587">
        <v>74</v>
      </c>
      <c r="G1587" s="6">
        <f t="shared" si="48"/>
        <v>-120.43</v>
      </c>
      <c r="H1587" s="15">
        <f t="shared" si="49"/>
        <v>14503.384900000001</v>
      </c>
    </row>
    <row r="1588" spans="1:8" x14ac:dyDescent="0.35">
      <c r="A1588" t="s">
        <v>8219</v>
      </c>
      <c r="B1588">
        <v>63</v>
      </c>
      <c r="G1588" s="6">
        <f t="shared" si="48"/>
        <v>-131.43</v>
      </c>
      <c r="H1588" s="15">
        <f t="shared" si="49"/>
        <v>17273.8449</v>
      </c>
    </row>
    <row r="1589" spans="1:8" x14ac:dyDescent="0.35">
      <c r="A1589" t="s">
        <v>8219</v>
      </c>
      <c r="B1589">
        <v>72</v>
      </c>
      <c r="G1589" s="6">
        <f t="shared" si="48"/>
        <v>-122.43</v>
      </c>
      <c r="H1589" s="15">
        <f t="shared" si="49"/>
        <v>14989.104900000002</v>
      </c>
    </row>
    <row r="1590" spans="1:8" x14ac:dyDescent="0.35">
      <c r="A1590" t="s">
        <v>8219</v>
      </c>
      <c r="B1590">
        <v>71</v>
      </c>
      <c r="G1590" s="6">
        <f t="shared" si="48"/>
        <v>-123.43</v>
      </c>
      <c r="H1590" s="15">
        <f t="shared" si="49"/>
        <v>15234.964900000001</v>
      </c>
    </row>
    <row r="1591" spans="1:8" x14ac:dyDescent="0.35">
      <c r="A1591" t="s">
        <v>8219</v>
      </c>
      <c r="B1591">
        <v>21</v>
      </c>
      <c r="G1591" s="6">
        <f t="shared" si="48"/>
        <v>-173.43</v>
      </c>
      <c r="H1591" s="15">
        <f t="shared" si="49"/>
        <v>30077.964900000003</v>
      </c>
    </row>
    <row r="1592" spans="1:8" x14ac:dyDescent="0.35">
      <c r="A1592" t="s">
        <v>8219</v>
      </c>
      <c r="B1592">
        <v>930</v>
      </c>
      <c r="G1592" s="6">
        <f t="shared" si="48"/>
        <v>735.56999999999994</v>
      </c>
      <c r="H1592" s="15">
        <f t="shared" si="49"/>
        <v>541063.22489999991</v>
      </c>
    </row>
    <row r="1593" spans="1:8" x14ac:dyDescent="0.35">
      <c r="A1593" t="s">
        <v>8219</v>
      </c>
      <c r="B1593">
        <v>55</v>
      </c>
      <c r="G1593" s="6">
        <f t="shared" si="48"/>
        <v>-139.43</v>
      </c>
      <c r="H1593" s="15">
        <f t="shared" si="49"/>
        <v>19440.724900000001</v>
      </c>
    </row>
    <row r="1594" spans="1:8" x14ac:dyDescent="0.35">
      <c r="A1594" t="s">
        <v>8219</v>
      </c>
      <c r="B1594">
        <v>61</v>
      </c>
      <c r="G1594" s="6">
        <f t="shared" si="48"/>
        <v>-133.43</v>
      </c>
      <c r="H1594" s="15">
        <f t="shared" si="49"/>
        <v>17803.564900000001</v>
      </c>
    </row>
    <row r="1595" spans="1:8" x14ac:dyDescent="0.35">
      <c r="A1595" t="s">
        <v>8219</v>
      </c>
      <c r="B1595">
        <v>82</v>
      </c>
      <c r="G1595" s="6">
        <f t="shared" si="48"/>
        <v>-112.43</v>
      </c>
      <c r="H1595" s="15">
        <f t="shared" si="49"/>
        <v>12640.504900000002</v>
      </c>
    </row>
    <row r="1596" spans="1:8" x14ac:dyDescent="0.35">
      <c r="A1596" t="s">
        <v>8219</v>
      </c>
      <c r="B1596">
        <v>71</v>
      </c>
      <c r="G1596" s="6">
        <f t="shared" si="48"/>
        <v>-123.43</v>
      </c>
      <c r="H1596" s="15">
        <f t="shared" si="49"/>
        <v>15234.964900000001</v>
      </c>
    </row>
    <row r="1597" spans="1:8" x14ac:dyDescent="0.35">
      <c r="A1597" t="s">
        <v>8219</v>
      </c>
      <c r="B1597">
        <v>117</v>
      </c>
      <c r="G1597" s="6">
        <f t="shared" si="48"/>
        <v>-77.430000000000007</v>
      </c>
      <c r="H1597" s="15">
        <f t="shared" si="49"/>
        <v>5995.4049000000014</v>
      </c>
    </row>
    <row r="1598" spans="1:8" x14ac:dyDescent="0.35">
      <c r="A1598" t="s">
        <v>8219</v>
      </c>
      <c r="B1598">
        <v>29</v>
      </c>
      <c r="G1598" s="6">
        <f t="shared" si="48"/>
        <v>-165.43</v>
      </c>
      <c r="H1598" s="15">
        <f t="shared" si="49"/>
        <v>27367.084900000002</v>
      </c>
    </row>
    <row r="1599" spans="1:8" x14ac:dyDescent="0.35">
      <c r="A1599" t="s">
        <v>8219</v>
      </c>
      <c r="B1599">
        <v>74</v>
      </c>
      <c r="G1599" s="6">
        <f t="shared" si="48"/>
        <v>-120.43</v>
      </c>
      <c r="H1599" s="15">
        <f t="shared" si="49"/>
        <v>14503.384900000001</v>
      </c>
    </row>
    <row r="1600" spans="1:8" x14ac:dyDescent="0.35">
      <c r="A1600" t="s">
        <v>8219</v>
      </c>
      <c r="B1600">
        <v>23</v>
      </c>
      <c r="G1600" s="6">
        <f t="shared" si="48"/>
        <v>-171.43</v>
      </c>
      <c r="H1600" s="15">
        <f t="shared" si="49"/>
        <v>29388.244900000002</v>
      </c>
    </row>
    <row r="1601" spans="1:8" x14ac:dyDescent="0.35">
      <c r="A1601" t="s">
        <v>8219</v>
      </c>
      <c r="B1601">
        <v>60</v>
      </c>
      <c r="G1601" s="6">
        <f t="shared" si="48"/>
        <v>-134.43</v>
      </c>
      <c r="H1601" s="15">
        <f t="shared" si="49"/>
        <v>18071.424900000002</v>
      </c>
    </row>
    <row r="1602" spans="1:8" x14ac:dyDescent="0.35">
      <c r="A1602" t="s">
        <v>8219</v>
      </c>
      <c r="B1602">
        <v>55</v>
      </c>
      <c r="G1602" s="6">
        <f t="shared" si="48"/>
        <v>-139.43</v>
      </c>
      <c r="H1602" s="15">
        <f t="shared" si="49"/>
        <v>19440.724900000001</v>
      </c>
    </row>
    <row r="1603" spans="1:8" x14ac:dyDescent="0.35">
      <c r="A1603" t="s">
        <v>8219</v>
      </c>
      <c r="B1603">
        <v>51</v>
      </c>
      <c r="G1603" s="6">
        <f t="shared" ref="G1603:G1666" si="50">B1603-194.43</f>
        <v>-143.43</v>
      </c>
      <c r="H1603" s="15">
        <f t="shared" ref="H1603:H1666" si="51">G1603^2</f>
        <v>20572.164900000003</v>
      </c>
    </row>
    <row r="1604" spans="1:8" x14ac:dyDescent="0.35">
      <c r="A1604" t="s">
        <v>8219</v>
      </c>
      <c r="B1604">
        <v>78</v>
      </c>
      <c r="G1604" s="6">
        <f t="shared" si="50"/>
        <v>-116.43</v>
      </c>
      <c r="H1604" s="15">
        <f t="shared" si="51"/>
        <v>13555.944900000002</v>
      </c>
    </row>
    <row r="1605" spans="1:8" x14ac:dyDescent="0.35">
      <c r="A1605" t="s">
        <v>8219</v>
      </c>
      <c r="B1605">
        <v>62</v>
      </c>
      <c r="G1605" s="6">
        <f t="shared" si="50"/>
        <v>-132.43</v>
      </c>
      <c r="H1605" s="15">
        <f t="shared" si="51"/>
        <v>17537.704900000001</v>
      </c>
    </row>
    <row r="1606" spans="1:8" x14ac:dyDescent="0.35">
      <c r="A1606" t="s">
        <v>8219</v>
      </c>
      <c r="B1606">
        <v>45</v>
      </c>
      <c r="G1606" s="6">
        <f t="shared" si="50"/>
        <v>-149.43</v>
      </c>
      <c r="H1606" s="15">
        <f t="shared" si="51"/>
        <v>22329.324900000003</v>
      </c>
    </row>
    <row r="1607" spans="1:8" x14ac:dyDescent="0.35">
      <c r="A1607" t="s">
        <v>8219</v>
      </c>
      <c r="B1607">
        <v>15</v>
      </c>
      <c r="G1607" s="6">
        <f t="shared" si="50"/>
        <v>-179.43</v>
      </c>
      <c r="H1607" s="15">
        <f t="shared" si="51"/>
        <v>32195.124900000003</v>
      </c>
    </row>
    <row r="1608" spans="1:8" x14ac:dyDescent="0.35">
      <c r="A1608" t="s">
        <v>8219</v>
      </c>
      <c r="B1608">
        <v>151</v>
      </c>
      <c r="G1608" s="6">
        <f t="shared" si="50"/>
        <v>-43.430000000000007</v>
      </c>
      <c r="H1608" s="15">
        <f t="shared" si="51"/>
        <v>1886.1649000000007</v>
      </c>
    </row>
    <row r="1609" spans="1:8" x14ac:dyDescent="0.35">
      <c r="A1609" t="s">
        <v>8219</v>
      </c>
      <c r="B1609">
        <v>68</v>
      </c>
      <c r="G1609" s="6">
        <f t="shared" si="50"/>
        <v>-126.43</v>
      </c>
      <c r="H1609" s="15">
        <f t="shared" si="51"/>
        <v>15984.544900000003</v>
      </c>
    </row>
    <row r="1610" spans="1:8" x14ac:dyDescent="0.35">
      <c r="A1610" t="s">
        <v>8219</v>
      </c>
      <c r="B1610">
        <v>46</v>
      </c>
      <c r="G1610" s="6">
        <f t="shared" si="50"/>
        <v>-148.43</v>
      </c>
      <c r="H1610" s="15">
        <f t="shared" si="51"/>
        <v>22031.464900000003</v>
      </c>
    </row>
    <row r="1611" spans="1:8" x14ac:dyDescent="0.35">
      <c r="A1611" t="s">
        <v>8219</v>
      </c>
      <c r="B1611">
        <v>24</v>
      </c>
      <c r="G1611" s="6">
        <f t="shared" si="50"/>
        <v>-170.43</v>
      </c>
      <c r="H1611" s="15">
        <f t="shared" si="51"/>
        <v>29046.384900000001</v>
      </c>
    </row>
    <row r="1612" spans="1:8" x14ac:dyDescent="0.35">
      <c r="A1612" t="s">
        <v>8219</v>
      </c>
      <c r="B1612">
        <v>70</v>
      </c>
      <c r="G1612" s="6">
        <f t="shared" si="50"/>
        <v>-124.43</v>
      </c>
      <c r="H1612" s="15">
        <f t="shared" si="51"/>
        <v>15482.824900000001</v>
      </c>
    </row>
    <row r="1613" spans="1:8" x14ac:dyDescent="0.35">
      <c r="A1613" t="s">
        <v>8219</v>
      </c>
      <c r="B1613">
        <v>244</v>
      </c>
      <c r="G1613" s="6">
        <f t="shared" si="50"/>
        <v>49.569999999999993</v>
      </c>
      <c r="H1613" s="15">
        <f t="shared" si="51"/>
        <v>2457.1848999999993</v>
      </c>
    </row>
    <row r="1614" spans="1:8" x14ac:dyDescent="0.35">
      <c r="A1614" t="s">
        <v>8219</v>
      </c>
      <c r="B1614">
        <v>82</v>
      </c>
      <c r="G1614" s="6">
        <f t="shared" si="50"/>
        <v>-112.43</v>
      </c>
      <c r="H1614" s="15">
        <f t="shared" si="51"/>
        <v>12640.504900000002</v>
      </c>
    </row>
    <row r="1615" spans="1:8" x14ac:dyDescent="0.35">
      <c r="A1615" t="s">
        <v>8219</v>
      </c>
      <c r="B1615">
        <v>226</v>
      </c>
      <c r="G1615" s="6">
        <f t="shared" si="50"/>
        <v>31.569999999999993</v>
      </c>
      <c r="H1615" s="15">
        <f t="shared" si="51"/>
        <v>996.66489999999953</v>
      </c>
    </row>
    <row r="1616" spans="1:8" x14ac:dyDescent="0.35">
      <c r="A1616" t="s">
        <v>8219</v>
      </c>
      <c r="B1616">
        <v>60</v>
      </c>
      <c r="G1616" s="6">
        <f t="shared" si="50"/>
        <v>-134.43</v>
      </c>
      <c r="H1616" s="15">
        <f t="shared" si="51"/>
        <v>18071.424900000002</v>
      </c>
    </row>
    <row r="1617" spans="1:8" x14ac:dyDescent="0.35">
      <c r="A1617" t="s">
        <v>8219</v>
      </c>
      <c r="B1617">
        <v>322</v>
      </c>
      <c r="G1617" s="6">
        <f t="shared" si="50"/>
        <v>127.57</v>
      </c>
      <c r="H1617" s="15">
        <f t="shared" si="51"/>
        <v>16274.104899999998</v>
      </c>
    </row>
    <row r="1618" spans="1:8" x14ac:dyDescent="0.35">
      <c r="A1618" t="s">
        <v>8219</v>
      </c>
      <c r="B1618">
        <v>94</v>
      </c>
      <c r="G1618" s="6">
        <f t="shared" si="50"/>
        <v>-100.43</v>
      </c>
      <c r="H1618" s="15">
        <f t="shared" si="51"/>
        <v>10086.184900000002</v>
      </c>
    </row>
    <row r="1619" spans="1:8" x14ac:dyDescent="0.35">
      <c r="A1619" t="s">
        <v>8219</v>
      </c>
      <c r="B1619">
        <v>47</v>
      </c>
      <c r="G1619" s="6">
        <f t="shared" si="50"/>
        <v>-147.43</v>
      </c>
      <c r="H1619" s="15">
        <f t="shared" si="51"/>
        <v>21735.604900000002</v>
      </c>
    </row>
    <row r="1620" spans="1:8" x14ac:dyDescent="0.35">
      <c r="A1620" t="s">
        <v>8219</v>
      </c>
      <c r="B1620">
        <v>115</v>
      </c>
      <c r="G1620" s="6">
        <f t="shared" si="50"/>
        <v>-79.430000000000007</v>
      </c>
      <c r="H1620" s="15">
        <f t="shared" si="51"/>
        <v>6309.1249000000007</v>
      </c>
    </row>
    <row r="1621" spans="1:8" x14ac:dyDescent="0.35">
      <c r="A1621" t="s">
        <v>8219</v>
      </c>
      <c r="B1621">
        <v>134</v>
      </c>
      <c r="G1621" s="6">
        <f t="shared" si="50"/>
        <v>-60.430000000000007</v>
      </c>
      <c r="H1621" s="15">
        <f t="shared" si="51"/>
        <v>3651.784900000001</v>
      </c>
    </row>
    <row r="1622" spans="1:8" x14ac:dyDescent="0.35">
      <c r="A1622" t="s">
        <v>8219</v>
      </c>
      <c r="B1622">
        <v>35</v>
      </c>
      <c r="G1622" s="6">
        <f t="shared" si="50"/>
        <v>-159.43</v>
      </c>
      <c r="H1622" s="15">
        <f t="shared" si="51"/>
        <v>25417.924900000002</v>
      </c>
    </row>
    <row r="1623" spans="1:8" x14ac:dyDescent="0.35">
      <c r="A1623" t="s">
        <v>8219</v>
      </c>
      <c r="B1623">
        <v>104</v>
      </c>
      <c r="G1623" s="6">
        <f t="shared" si="50"/>
        <v>-90.43</v>
      </c>
      <c r="H1623" s="15">
        <f t="shared" si="51"/>
        <v>8177.5849000000017</v>
      </c>
    </row>
    <row r="1624" spans="1:8" x14ac:dyDescent="0.35">
      <c r="A1624" t="s">
        <v>8219</v>
      </c>
      <c r="B1624">
        <v>184</v>
      </c>
      <c r="G1624" s="6">
        <f t="shared" si="50"/>
        <v>-10.430000000000007</v>
      </c>
      <c r="H1624" s="15">
        <f t="shared" si="51"/>
        <v>108.78490000000014</v>
      </c>
    </row>
    <row r="1625" spans="1:8" x14ac:dyDescent="0.35">
      <c r="A1625" t="s">
        <v>8219</v>
      </c>
      <c r="B1625">
        <v>119</v>
      </c>
      <c r="G1625" s="6">
        <f t="shared" si="50"/>
        <v>-75.430000000000007</v>
      </c>
      <c r="H1625" s="15">
        <f t="shared" si="51"/>
        <v>5689.6849000000011</v>
      </c>
    </row>
    <row r="1626" spans="1:8" x14ac:dyDescent="0.35">
      <c r="A1626" t="s">
        <v>8219</v>
      </c>
      <c r="B1626">
        <v>59</v>
      </c>
      <c r="G1626" s="6">
        <f t="shared" si="50"/>
        <v>-135.43</v>
      </c>
      <c r="H1626" s="15">
        <f t="shared" si="51"/>
        <v>18341.284900000002</v>
      </c>
    </row>
    <row r="1627" spans="1:8" x14ac:dyDescent="0.35">
      <c r="A1627" t="s">
        <v>8219</v>
      </c>
      <c r="B1627">
        <v>113</v>
      </c>
      <c r="G1627" s="6">
        <f t="shared" si="50"/>
        <v>-81.430000000000007</v>
      </c>
      <c r="H1627" s="15">
        <f t="shared" si="51"/>
        <v>6630.844900000001</v>
      </c>
    </row>
    <row r="1628" spans="1:8" x14ac:dyDescent="0.35">
      <c r="A1628" t="s">
        <v>8219</v>
      </c>
      <c r="B1628">
        <v>84</v>
      </c>
      <c r="G1628" s="6">
        <f t="shared" si="50"/>
        <v>-110.43</v>
      </c>
      <c r="H1628" s="15">
        <f t="shared" si="51"/>
        <v>12194.784900000002</v>
      </c>
    </row>
    <row r="1629" spans="1:8" x14ac:dyDescent="0.35">
      <c r="A1629" t="s">
        <v>8219</v>
      </c>
      <c r="B1629">
        <v>74</v>
      </c>
      <c r="G1629" s="6">
        <f t="shared" si="50"/>
        <v>-120.43</v>
      </c>
      <c r="H1629" s="15">
        <f t="shared" si="51"/>
        <v>14503.384900000001</v>
      </c>
    </row>
    <row r="1630" spans="1:8" x14ac:dyDescent="0.35">
      <c r="A1630" t="s">
        <v>8219</v>
      </c>
      <c r="B1630">
        <v>216</v>
      </c>
      <c r="G1630" s="6">
        <f t="shared" si="50"/>
        <v>21.569999999999993</v>
      </c>
      <c r="H1630" s="15">
        <f t="shared" si="51"/>
        <v>465.26489999999973</v>
      </c>
    </row>
    <row r="1631" spans="1:8" x14ac:dyDescent="0.35">
      <c r="A1631" t="s">
        <v>8219</v>
      </c>
      <c r="B1631">
        <v>39</v>
      </c>
      <c r="G1631" s="6">
        <f t="shared" si="50"/>
        <v>-155.43</v>
      </c>
      <c r="H1631" s="15">
        <f t="shared" si="51"/>
        <v>24158.484900000003</v>
      </c>
    </row>
    <row r="1632" spans="1:8" x14ac:dyDescent="0.35">
      <c r="A1632" t="s">
        <v>8219</v>
      </c>
      <c r="B1632">
        <v>21</v>
      </c>
      <c r="G1632" s="6">
        <f t="shared" si="50"/>
        <v>-173.43</v>
      </c>
      <c r="H1632" s="15">
        <f t="shared" si="51"/>
        <v>30077.964900000003</v>
      </c>
    </row>
    <row r="1633" spans="1:8" x14ac:dyDescent="0.35">
      <c r="A1633" t="s">
        <v>8219</v>
      </c>
      <c r="B1633">
        <v>30</v>
      </c>
      <c r="G1633" s="6">
        <f t="shared" si="50"/>
        <v>-164.43</v>
      </c>
      <c r="H1633" s="15">
        <f t="shared" si="51"/>
        <v>27037.224900000001</v>
      </c>
    </row>
    <row r="1634" spans="1:8" x14ac:dyDescent="0.35">
      <c r="A1634" t="s">
        <v>8219</v>
      </c>
      <c r="B1634">
        <v>37</v>
      </c>
      <c r="G1634" s="6">
        <f t="shared" si="50"/>
        <v>-157.43</v>
      </c>
      <c r="H1634" s="15">
        <f t="shared" si="51"/>
        <v>24784.204900000001</v>
      </c>
    </row>
    <row r="1635" spans="1:8" x14ac:dyDescent="0.35">
      <c r="A1635" t="s">
        <v>8219</v>
      </c>
      <c r="B1635">
        <v>202</v>
      </c>
      <c r="G1635" s="6">
        <f t="shared" si="50"/>
        <v>7.5699999999999932</v>
      </c>
      <c r="H1635" s="15">
        <f t="shared" si="51"/>
        <v>57.304899999999897</v>
      </c>
    </row>
    <row r="1636" spans="1:8" x14ac:dyDescent="0.35">
      <c r="A1636" t="s">
        <v>8219</v>
      </c>
      <c r="B1636">
        <v>37</v>
      </c>
      <c r="G1636" s="6">
        <f t="shared" si="50"/>
        <v>-157.43</v>
      </c>
      <c r="H1636" s="15">
        <f t="shared" si="51"/>
        <v>24784.204900000001</v>
      </c>
    </row>
    <row r="1637" spans="1:8" x14ac:dyDescent="0.35">
      <c r="A1637" t="s">
        <v>8219</v>
      </c>
      <c r="B1637">
        <v>28</v>
      </c>
      <c r="G1637" s="6">
        <f t="shared" si="50"/>
        <v>-166.43</v>
      </c>
      <c r="H1637" s="15">
        <f t="shared" si="51"/>
        <v>27698.944900000002</v>
      </c>
    </row>
    <row r="1638" spans="1:8" x14ac:dyDescent="0.35">
      <c r="A1638" t="s">
        <v>8219</v>
      </c>
      <c r="B1638">
        <v>26</v>
      </c>
      <c r="G1638" s="6">
        <f t="shared" si="50"/>
        <v>-168.43</v>
      </c>
      <c r="H1638" s="15">
        <f t="shared" si="51"/>
        <v>28368.664900000003</v>
      </c>
    </row>
    <row r="1639" spans="1:8" x14ac:dyDescent="0.35">
      <c r="A1639" t="s">
        <v>8219</v>
      </c>
      <c r="B1639">
        <v>61</v>
      </c>
      <c r="G1639" s="6">
        <f t="shared" si="50"/>
        <v>-133.43</v>
      </c>
      <c r="H1639" s="15">
        <f t="shared" si="51"/>
        <v>17803.564900000001</v>
      </c>
    </row>
    <row r="1640" spans="1:8" x14ac:dyDescent="0.35">
      <c r="A1640" t="s">
        <v>8219</v>
      </c>
      <c r="B1640">
        <v>115</v>
      </c>
      <c r="G1640" s="6">
        <f t="shared" si="50"/>
        <v>-79.430000000000007</v>
      </c>
      <c r="H1640" s="15">
        <f t="shared" si="51"/>
        <v>6309.1249000000007</v>
      </c>
    </row>
    <row r="1641" spans="1:8" x14ac:dyDescent="0.35">
      <c r="A1641" t="s">
        <v>8219</v>
      </c>
      <c r="B1641">
        <v>181</v>
      </c>
      <c r="G1641" s="6">
        <f t="shared" si="50"/>
        <v>-13.430000000000007</v>
      </c>
      <c r="H1641" s="15">
        <f t="shared" si="51"/>
        <v>180.36490000000018</v>
      </c>
    </row>
    <row r="1642" spans="1:8" x14ac:dyDescent="0.35">
      <c r="A1642" t="s">
        <v>8219</v>
      </c>
      <c r="B1642">
        <v>110</v>
      </c>
      <c r="G1642" s="6">
        <f t="shared" si="50"/>
        <v>-84.43</v>
      </c>
      <c r="H1642" s="15">
        <f t="shared" si="51"/>
        <v>7128.4249000000009</v>
      </c>
    </row>
    <row r="1643" spans="1:8" x14ac:dyDescent="0.35">
      <c r="A1643" t="s">
        <v>8219</v>
      </c>
      <c r="B1643">
        <v>269</v>
      </c>
      <c r="G1643" s="6">
        <f t="shared" si="50"/>
        <v>74.569999999999993</v>
      </c>
      <c r="H1643" s="15">
        <f t="shared" si="51"/>
        <v>5560.6848999999993</v>
      </c>
    </row>
    <row r="1644" spans="1:8" x14ac:dyDescent="0.35">
      <c r="A1644" t="s">
        <v>8219</v>
      </c>
      <c r="B1644">
        <v>79</v>
      </c>
      <c r="G1644" s="6">
        <f t="shared" si="50"/>
        <v>-115.43</v>
      </c>
      <c r="H1644" s="15">
        <f t="shared" si="51"/>
        <v>13324.084900000002</v>
      </c>
    </row>
    <row r="1645" spans="1:8" x14ac:dyDescent="0.35">
      <c r="A1645" t="s">
        <v>8219</v>
      </c>
      <c r="B1645">
        <v>104</v>
      </c>
      <c r="G1645" s="6">
        <f t="shared" si="50"/>
        <v>-90.43</v>
      </c>
      <c r="H1645" s="15">
        <f t="shared" si="51"/>
        <v>8177.5849000000017</v>
      </c>
    </row>
    <row r="1646" spans="1:8" x14ac:dyDescent="0.35">
      <c r="A1646" t="s">
        <v>8219</v>
      </c>
      <c r="B1646">
        <v>34</v>
      </c>
      <c r="G1646" s="6">
        <f t="shared" si="50"/>
        <v>-160.43</v>
      </c>
      <c r="H1646" s="15">
        <f t="shared" si="51"/>
        <v>25737.784900000002</v>
      </c>
    </row>
    <row r="1647" spans="1:8" x14ac:dyDescent="0.35">
      <c r="A1647" t="s">
        <v>8219</v>
      </c>
      <c r="B1647">
        <v>167</v>
      </c>
      <c r="G1647" s="6">
        <f t="shared" si="50"/>
        <v>-27.430000000000007</v>
      </c>
      <c r="H1647" s="15">
        <f t="shared" si="51"/>
        <v>752.40490000000034</v>
      </c>
    </row>
    <row r="1648" spans="1:8" x14ac:dyDescent="0.35">
      <c r="A1648" t="s">
        <v>8219</v>
      </c>
      <c r="B1648">
        <v>183</v>
      </c>
      <c r="G1648" s="6">
        <f t="shared" si="50"/>
        <v>-11.430000000000007</v>
      </c>
      <c r="H1648" s="15">
        <f t="shared" si="51"/>
        <v>130.64490000000015</v>
      </c>
    </row>
    <row r="1649" spans="1:8" x14ac:dyDescent="0.35">
      <c r="A1649" t="s">
        <v>8219</v>
      </c>
      <c r="B1649">
        <v>71</v>
      </c>
      <c r="G1649" s="6">
        <f t="shared" si="50"/>
        <v>-123.43</v>
      </c>
      <c r="H1649" s="15">
        <f t="shared" si="51"/>
        <v>15234.964900000001</v>
      </c>
    </row>
    <row r="1650" spans="1:8" x14ac:dyDescent="0.35">
      <c r="A1650" t="s">
        <v>8219</v>
      </c>
      <c r="B1650">
        <v>69</v>
      </c>
      <c r="G1650" s="6">
        <f t="shared" si="50"/>
        <v>-125.43</v>
      </c>
      <c r="H1650" s="15">
        <f t="shared" si="51"/>
        <v>15732.684900000002</v>
      </c>
    </row>
    <row r="1651" spans="1:8" x14ac:dyDescent="0.35">
      <c r="A1651" t="s">
        <v>8219</v>
      </c>
      <c r="B1651">
        <v>270</v>
      </c>
      <c r="G1651" s="6">
        <f t="shared" si="50"/>
        <v>75.569999999999993</v>
      </c>
      <c r="H1651" s="15">
        <f t="shared" si="51"/>
        <v>5710.8248999999987</v>
      </c>
    </row>
    <row r="1652" spans="1:8" x14ac:dyDescent="0.35">
      <c r="A1652" t="s">
        <v>8219</v>
      </c>
      <c r="B1652">
        <v>193</v>
      </c>
      <c r="G1652" s="6">
        <f t="shared" si="50"/>
        <v>-1.4300000000000068</v>
      </c>
      <c r="H1652" s="15">
        <f t="shared" si="51"/>
        <v>2.0449000000000197</v>
      </c>
    </row>
    <row r="1653" spans="1:8" x14ac:dyDescent="0.35">
      <c r="A1653" t="s">
        <v>8219</v>
      </c>
      <c r="B1653">
        <v>57</v>
      </c>
      <c r="G1653" s="6">
        <f t="shared" si="50"/>
        <v>-137.43</v>
      </c>
      <c r="H1653" s="15">
        <f t="shared" si="51"/>
        <v>18887.004900000004</v>
      </c>
    </row>
    <row r="1654" spans="1:8" x14ac:dyDescent="0.35">
      <c r="A1654" t="s">
        <v>8219</v>
      </c>
      <c r="B1654">
        <v>200</v>
      </c>
      <c r="G1654" s="6">
        <f t="shared" si="50"/>
        <v>5.5699999999999932</v>
      </c>
      <c r="H1654" s="15">
        <f t="shared" si="51"/>
        <v>31.024899999999924</v>
      </c>
    </row>
    <row r="1655" spans="1:8" x14ac:dyDescent="0.35">
      <c r="A1655" t="s">
        <v>8219</v>
      </c>
      <c r="B1655">
        <v>88</v>
      </c>
      <c r="G1655" s="6">
        <f t="shared" si="50"/>
        <v>-106.43</v>
      </c>
      <c r="H1655" s="15">
        <f t="shared" si="51"/>
        <v>11327.344900000002</v>
      </c>
    </row>
    <row r="1656" spans="1:8" x14ac:dyDescent="0.35">
      <c r="A1656" t="s">
        <v>8219</v>
      </c>
      <c r="B1656">
        <v>213</v>
      </c>
      <c r="G1656" s="6">
        <f t="shared" si="50"/>
        <v>18.569999999999993</v>
      </c>
      <c r="H1656" s="15">
        <f t="shared" si="51"/>
        <v>344.84489999999977</v>
      </c>
    </row>
    <row r="1657" spans="1:8" x14ac:dyDescent="0.35">
      <c r="A1657" t="s">
        <v>8219</v>
      </c>
      <c r="B1657">
        <v>20</v>
      </c>
      <c r="G1657" s="6">
        <f t="shared" si="50"/>
        <v>-174.43</v>
      </c>
      <c r="H1657" s="15">
        <f t="shared" si="51"/>
        <v>30425.824900000003</v>
      </c>
    </row>
    <row r="1658" spans="1:8" x14ac:dyDescent="0.35">
      <c r="A1658" t="s">
        <v>8219</v>
      </c>
      <c r="B1658">
        <v>50</v>
      </c>
      <c r="G1658" s="6">
        <f t="shared" si="50"/>
        <v>-144.43</v>
      </c>
      <c r="H1658" s="15">
        <f t="shared" si="51"/>
        <v>20860.0249</v>
      </c>
    </row>
    <row r="1659" spans="1:8" x14ac:dyDescent="0.35">
      <c r="A1659" t="s">
        <v>8219</v>
      </c>
      <c r="B1659">
        <v>115</v>
      </c>
      <c r="G1659" s="6">
        <f t="shared" si="50"/>
        <v>-79.430000000000007</v>
      </c>
      <c r="H1659" s="15">
        <f t="shared" si="51"/>
        <v>6309.1249000000007</v>
      </c>
    </row>
    <row r="1660" spans="1:8" x14ac:dyDescent="0.35">
      <c r="A1660" t="s">
        <v>8219</v>
      </c>
      <c r="B1660">
        <v>186</v>
      </c>
      <c r="G1660" s="6">
        <f t="shared" si="50"/>
        <v>-8.4300000000000068</v>
      </c>
      <c r="H1660" s="15">
        <f t="shared" si="51"/>
        <v>71.064900000000108</v>
      </c>
    </row>
    <row r="1661" spans="1:8" x14ac:dyDescent="0.35">
      <c r="A1661" t="s">
        <v>8219</v>
      </c>
      <c r="B1661">
        <v>18</v>
      </c>
      <c r="G1661" s="6">
        <f t="shared" si="50"/>
        <v>-176.43</v>
      </c>
      <c r="H1661" s="15">
        <f t="shared" si="51"/>
        <v>31127.544900000001</v>
      </c>
    </row>
    <row r="1662" spans="1:8" x14ac:dyDescent="0.35">
      <c r="A1662" t="s">
        <v>8219</v>
      </c>
      <c r="B1662">
        <v>176</v>
      </c>
      <c r="G1662" s="6">
        <f t="shared" si="50"/>
        <v>-18.430000000000007</v>
      </c>
      <c r="H1662" s="15">
        <f t="shared" si="51"/>
        <v>339.66490000000027</v>
      </c>
    </row>
    <row r="1663" spans="1:8" x14ac:dyDescent="0.35">
      <c r="A1663" t="s">
        <v>8219</v>
      </c>
      <c r="B1663">
        <v>41</v>
      </c>
      <c r="G1663" s="6">
        <f t="shared" si="50"/>
        <v>-153.43</v>
      </c>
      <c r="H1663" s="15">
        <f t="shared" si="51"/>
        <v>23540.764900000002</v>
      </c>
    </row>
    <row r="1664" spans="1:8" x14ac:dyDescent="0.35">
      <c r="A1664" t="s">
        <v>8219</v>
      </c>
      <c r="B1664">
        <v>75</v>
      </c>
      <c r="G1664" s="6">
        <f t="shared" si="50"/>
        <v>-119.43</v>
      </c>
      <c r="H1664" s="15">
        <f t="shared" si="51"/>
        <v>14263.524900000002</v>
      </c>
    </row>
    <row r="1665" spans="1:8" x14ac:dyDescent="0.35">
      <c r="A1665" t="s">
        <v>8219</v>
      </c>
      <c r="B1665">
        <v>97</v>
      </c>
      <c r="G1665" s="6">
        <f t="shared" si="50"/>
        <v>-97.43</v>
      </c>
      <c r="H1665" s="15">
        <f t="shared" si="51"/>
        <v>9492.6049000000021</v>
      </c>
    </row>
    <row r="1666" spans="1:8" x14ac:dyDescent="0.35">
      <c r="A1666" t="s">
        <v>8219</v>
      </c>
      <c r="B1666">
        <v>73</v>
      </c>
      <c r="G1666" s="6">
        <f t="shared" si="50"/>
        <v>-121.43</v>
      </c>
      <c r="H1666" s="15">
        <f t="shared" si="51"/>
        <v>14745.244900000002</v>
      </c>
    </row>
    <row r="1667" spans="1:8" x14ac:dyDescent="0.35">
      <c r="A1667" t="s">
        <v>8219</v>
      </c>
      <c r="B1667">
        <v>49</v>
      </c>
      <c r="G1667" s="6">
        <f t="shared" ref="G1667:G1730" si="52">B1667-194.43</f>
        <v>-145.43</v>
      </c>
      <c r="H1667" s="15">
        <f t="shared" ref="H1667:H1730" si="53">G1667^2</f>
        <v>21149.884900000001</v>
      </c>
    </row>
    <row r="1668" spans="1:8" x14ac:dyDescent="0.35">
      <c r="A1668" t="s">
        <v>8219</v>
      </c>
      <c r="B1668">
        <v>134</v>
      </c>
      <c r="G1668" s="6">
        <f t="shared" si="52"/>
        <v>-60.430000000000007</v>
      </c>
      <c r="H1668" s="15">
        <f t="shared" si="53"/>
        <v>3651.784900000001</v>
      </c>
    </row>
    <row r="1669" spans="1:8" x14ac:dyDescent="0.35">
      <c r="A1669" t="s">
        <v>8219</v>
      </c>
      <c r="B1669">
        <v>68</v>
      </c>
      <c r="G1669" s="6">
        <f t="shared" si="52"/>
        <v>-126.43</v>
      </c>
      <c r="H1669" s="15">
        <f t="shared" si="53"/>
        <v>15984.544900000003</v>
      </c>
    </row>
    <row r="1670" spans="1:8" x14ac:dyDescent="0.35">
      <c r="A1670" t="s">
        <v>8219</v>
      </c>
      <c r="B1670">
        <v>49</v>
      </c>
      <c r="G1670" s="6">
        <f t="shared" si="52"/>
        <v>-145.43</v>
      </c>
      <c r="H1670" s="15">
        <f t="shared" si="53"/>
        <v>21149.884900000001</v>
      </c>
    </row>
    <row r="1671" spans="1:8" x14ac:dyDescent="0.35">
      <c r="A1671" t="s">
        <v>8219</v>
      </c>
      <c r="B1671">
        <v>63</v>
      </c>
      <c r="G1671" s="6">
        <f t="shared" si="52"/>
        <v>-131.43</v>
      </c>
      <c r="H1671" s="15">
        <f t="shared" si="53"/>
        <v>17273.8449</v>
      </c>
    </row>
    <row r="1672" spans="1:8" x14ac:dyDescent="0.35">
      <c r="A1672" t="s">
        <v>8219</v>
      </c>
      <c r="B1672">
        <v>163</v>
      </c>
      <c r="G1672" s="6">
        <f t="shared" si="52"/>
        <v>-31.430000000000007</v>
      </c>
      <c r="H1672" s="15">
        <f t="shared" si="53"/>
        <v>987.84490000000039</v>
      </c>
    </row>
    <row r="1673" spans="1:8" x14ac:dyDescent="0.35">
      <c r="A1673" t="s">
        <v>8219</v>
      </c>
      <c r="B1673">
        <v>288</v>
      </c>
      <c r="G1673" s="6">
        <f t="shared" si="52"/>
        <v>93.57</v>
      </c>
      <c r="H1673" s="15">
        <f t="shared" si="53"/>
        <v>8755.3448999999982</v>
      </c>
    </row>
    <row r="1674" spans="1:8" x14ac:dyDescent="0.35">
      <c r="A1674" t="s">
        <v>8219</v>
      </c>
      <c r="B1674">
        <v>42</v>
      </c>
      <c r="G1674" s="6">
        <f t="shared" si="52"/>
        <v>-152.43</v>
      </c>
      <c r="H1674" s="15">
        <f t="shared" si="53"/>
        <v>23234.904900000001</v>
      </c>
    </row>
    <row r="1675" spans="1:8" x14ac:dyDescent="0.35">
      <c r="A1675" t="s">
        <v>8219</v>
      </c>
      <c r="B1675">
        <v>70</v>
      </c>
      <c r="G1675" s="6">
        <f t="shared" si="52"/>
        <v>-124.43</v>
      </c>
      <c r="H1675" s="15">
        <f t="shared" si="53"/>
        <v>15482.824900000001</v>
      </c>
    </row>
    <row r="1676" spans="1:8" x14ac:dyDescent="0.35">
      <c r="A1676" t="s">
        <v>8219</v>
      </c>
      <c r="B1676">
        <v>30</v>
      </c>
      <c r="G1676" s="6">
        <f t="shared" si="52"/>
        <v>-164.43</v>
      </c>
      <c r="H1676" s="15">
        <f t="shared" si="53"/>
        <v>27037.224900000001</v>
      </c>
    </row>
    <row r="1677" spans="1:8" x14ac:dyDescent="0.35">
      <c r="A1677" t="s">
        <v>8219</v>
      </c>
      <c r="B1677">
        <v>51</v>
      </c>
      <c r="G1677" s="6">
        <f t="shared" si="52"/>
        <v>-143.43</v>
      </c>
      <c r="H1677" s="15">
        <f t="shared" si="53"/>
        <v>20572.164900000003</v>
      </c>
    </row>
    <row r="1678" spans="1:8" x14ac:dyDescent="0.35">
      <c r="A1678" t="s">
        <v>8219</v>
      </c>
      <c r="B1678">
        <v>145</v>
      </c>
      <c r="G1678" s="6">
        <f t="shared" si="52"/>
        <v>-49.430000000000007</v>
      </c>
      <c r="H1678" s="15">
        <f t="shared" si="53"/>
        <v>2443.3249000000005</v>
      </c>
    </row>
    <row r="1679" spans="1:8" x14ac:dyDescent="0.35">
      <c r="A1679" t="s">
        <v>8219</v>
      </c>
      <c r="B1679">
        <v>21</v>
      </c>
      <c r="G1679" s="6">
        <f t="shared" si="52"/>
        <v>-173.43</v>
      </c>
      <c r="H1679" s="15">
        <f t="shared" si="53"/>
        <v>30077.964900000003</v>
      </c>
    </row>
    <row r="1680" spans="1:8" x14ac:dyDescent="0.35">
      <c r="A1680" t="s">
        <v>8219</v>
      </c>
      <c r="B1680">
        <v>286</v>
      </c>
      <c r="G1680" s="6">
        <f t="shared" si="52"/>
        <v>91.57</v>
      </c>
      <c r="H1680" s="15">
        <f t="shared" si="53"/>
        <v>8385.0648999999994</v>
      </c>
    </row>
    <row r="1681" spans="1:8" x14ac:dyDescent="0.35">
      <c r="A1681" t="s">
        <v>8219</v>
      </c>
      <c r="B1681">
        <v>12</v>
      </c>
      <c r="G1681" s="6">
        <f t="shared" si="52"/>
        <v>-182.43</v>
      </c>
      <c r="H1681" s="15">
        <f t="shared" si="53"/>
        <v>33280.704900000004</v>
      </c>
    </row>
    <row r="1682" spans="1:8" x14ac:dyDescent="0.35">
      <c r="A1682" t="s">
        <v>8219</v>
      </c>
      <c r="B1682">
        <v>100</v>
      </c>
      <c r="G1682" s="6">
        <f t="shared" si="52"/>
        <v>-94.43</v>
      </c>
      <c r="H1682" s="15">
        <f t="shared" si="53"/>
        <v>8917.0249000000022</v>
      </c>
    </row>
    <row r="1683" spans="1:8" x14ac:dyDescent="0.35">
      <c r="A1683" t="s">
        <v>8219</v>
      </c>
      <c r="B1683">
        <v>100</v>
      </c>
      <c r="G1683" s="6">
        <f t="shared" si="52"/>
        <v>-94.43</v>
      </c>
      <c r="H1683" s="15">
        <f t="shared" si="53"/>
        <v>8917.0249000000022</v>
      </c>
    </row>
    <row r="1684" spans="1:8" x14ac:dyDescent="0.35">
      <c r="A1684" t="s">
        <v>8219</v>
      </c>
      <c r="B1684">
        <v>34</v>
      </c>
      <c r="G1684" s="6">
        <f t="shared" si="52"/>
        <v>-160.43</v>
      </c>
      <c r="H1684" s="15">
        <f t="shared" si="53"/>
        <v>25737.784900000002</v>
      </c>
    </row>
    <row r="1685" spans="1:8" x14ac:dyDescent="0.35">
      <c r="A1685" t="s">
        <v>8219</v>
      </c>
      <c r="B1685">
        <v>63</v>
      </c>
      <c r="G1685" s="6">
        <f t="shared" si="52"/>
        <v>-131.43</v>
      </c>
      <c r="H1685" s="15">
        <f t="shared" si="53"/>
        <v>17273.8449</v>
      </c>
    </row>
    <row r="1686" spans="1:8" x14ac:dyDescent="0.35">
      <c r="A1686" t="s">
        <v>8219</v>
      </c>
      <c r="B1686">
        <v>30</v>
      </c>
      <c r="G1686" s="6">
        <f t="shared" si="52"/>
        <v>-164.43</v>
      </c>
      <c r="H1686" s="15">
        <f t="shared" si="53"/>
        <v>27037.224900000001</v>
      </c>
    </row>
    <row r="1687" spans="1:8" x14ac:dyDescent="0.35">
      <c r="A1687" t="s">
        <v>8219</v>
      </c>
      <c r="B1687">
        <v>47</v>
      </c>
      <c r="G1687" s="6">
        <f t="shared" si="52"/>
        <v>-147.43</v>
      </c>
      <c r="H1687" s="15">
        <f t="shared" si="53"/>
        <v>21735.604900000002</v>
      </c>
    </row>
    <row r="1688" spans="1:8" x14ac:dyDescent="0.35">
      <c r="A1688" t="s">
        <v>8219</v>
      </c>
      <c r="B1688">
        <v>237</v>
      </c>
      <c r="G1688" s="6">
        <f t="shared" si="52"/>
        <v>42.569999999999993</v>
      </c>
      <c r="H1688" s="15">
        <f t="shared" si="53"/>
        <v>1812.2048999999995</v>
      </c>
    </row>
    <row r="1689" spans="1:8" x14ac:dyDescent="0.35">
      <c r="A1689" t="s">
        <v>8219</v>
      </c>
      <c r="B1689">
        <v>47</v>
      </c>
      <c r="G1689" s="6">
        <f t="shared" si="52"/>
        <v>-147.43</v>
      </c>
      <c r="H1689" s="15">
        <f t="shared" si="53"/>
        <v>21735.604900000002</v>
      </c>
    </row>
    <row r="1690" spans="1:8" x14ac:dyDescent="0.35">
      <c r="A1690" t="s">
        <v>8219</v>
      </c>
      <c r="B1690">
        <v>15</v>
      </c>
      <c r="G1690" s="6">
        <f t="shared" si="52"/>
        <v>-179.43</v>
      </c>
      <c r="H1690" s="15">
        <f t="shared" si="53"/>
        <v>32195.124900000003</v>
      </c>
    </row>
    <row r="1691" spans="1:8" x14ac:dyDescent="0.35">
      <c r="A1691" t="s">
        <v>8219</v>
      </c>
      <c r="B1691">
        <v>81</v>
      </c>
      <c r="G1691" s="6">
        <f t="shared" si="52"/>
        <v>-113.43</v>
      </c>
      <c r="H1691" s="15">
        <f t="shared" si="53"/>
        <v>12866.364900000002</v>
      </c>
    </row>
    <row r="1692" spans="1:8" x14ac:dyDescent="0.35">
      <c r="A1692" t="s">
        <v>8219</v>
      </c>
      <c r="B1692">
        <v>122</v>
      </c>
      <c r="G1692" s="6">
        <f t="shared" si="52"/>
        <v>-72.430000000000007</v>
      </c>
      <c r="H1692" s="15">
        <f t="shared" si="53"/>
        <v>5246.1049000000012</v>
      </c>
    </row>
    <row r="1693" spans="1:8" x14ac:dyDescent="0.35">
      <c r="A1693" t="s">
        <v>8219</v>
      </c>
      <c r="B1693">
        <v>34</v>
      </c>
      <c r="G1693" s="6">
        <f t="shared" si="52"/>
        <v>-160.43</v>
      </c>
      <c r="H1693" s="15">
        <f t="shared" si="53"/>
        <v>25737.784900000002</v>
      </c>
    </row>
    <row r="1694" spans="1:8" x14ac:dyDescent="0.35">
      <c r="A1694" t="s">
        <v>8219</v>
      </c>
      <c r="B1694">
        <v>207</v>
      </c>
      <c r="G1694" s="6">
        <f t="shared" si="52"/>
        <v>12.569999999999993</v>
      </c>
      <c r="H1694" s="15">
        <f t="shared" si="53"/>
        <v>158.00489999999982</v>
      </c>
    </row>
    <row r="1695" spans="1:8" x14ac:dyDescent="0.35">
      <c r="A1695" t="s">
        <v>8219</v>
      </c>
      <c r="B1695">
        <v>25</v>
      </c>
      <c r="G1695" s="6">
        <f t="shared" si="52"/>
        <v>-169.43</v>
      </c>
      <c r="H1695" s="15">
        <f t="shared" si="53"/>
        <v>28706.524900000004</v>
      </c>
    </row>
    <row r="1696" spans="1:8" x14ac:dyDescent="0.35">
      <c r="A1696" t="s">
        <v>8219</v>
      </c>
      <c r="B1696">
        <v>72</v>
      </c>
      <c r="G1696" s="6">
        <f t="shared" si="52"/>
        <v>-122.43</v>
      </c>
      <c r="H1696" s="15">
        <f t="shared" si="53"/>
        <v>14989.104900000002</v>
      </c>
    </row>
    <row r="1697" spans="1:8" x14ac:dyDescent="0.35">
      <c r="A1697" t="s">
        <v>8219</v>
      </c>
      <c r="B1697">
        <v>14</v>
      </c>
      <c r="G1697" s="6">
        <f t="shared" si="52"/>
        <v>-180.43</v>
      </c>
      <c r="H1697" s="15">
        <f t="shared" si="53"/>
        <v>32554.984900000003</v>
      </c>
    </row>
    <row r="1698" spans="1:8" x14ac:dyDescent="0.35">
      <c r="A1698" t="s">
        <v>8219</v>
      </c>
      <c r="B1698">
        <v>15</v>
      </c>
      <c r="G1698" s="6">
        <f t="shared" si="52"/>
        <v>-179.43</v>
      </c>
      <c r="H1698" s="15">
        <f t="shared" si="53"/>
        <v>32195.124900000003</v>
      </c>
    </row>
    <row r="1699" spans="1:8" x14ac:dyDescent="0.35">
      <c r="A1699" t="s">
        <v>8219</v>
      </c>
      <c r="B1699">
        <v>91</v>
      </c>
      <c r="G1699" s="6">
        <f t="shared" si="52"/>
        <v>-103.43</v>
      </c>
      <c r="H1699" s="15">
        <f t="shared" si="53"/>
        <v>10697.764900000002</v>
      </c>
    </row>
    <row r="1700" spans="1:8" x14ac:dyDescent="0.35">
      <c r="A1700" t="s">
        <v>8219</v>
      </c>
      <c r="B1700">
        <v>24</v>
      </c>
      <c r="G1700" s="6">
        <f t="shared" si="52"/>
        <v>-170.43</v>
      </c>
      <c r="H1700" s="15">
        <f t="shared" si="53"/>
        <v>29046.384900000001</v>
      </c>
    </row>
    <row r="1701" spans="1:8" x14ac:dyDescent="0.35">
      <c r="A1701" t="s">
        <v>8219</v>
      </c>
      <c r="B1701">
        <v>27</v>
      </c>
      <c r="G1701" s="6">
        <f t="shared" si="52"/>
        <v>-167.43</v>
      </c>
      <c r="H1701" s="15">
        <f t="shared" si="53"/>
        <v>28032.804900000003</v>
      </c>
    </row>
    <row r="1702" spans="1:8" x14ac:dyDescent="0.35">
      <c r="A1702" t="s">
        <v>8219</v>
      </c>
      <c r="B1702">
        <v>47</v>
      </c>
      <c r="G1702" s="6">
        <f t="shared" si="52"/>
        <v>-147.43</v>
      </c>
      <c r="H1702" s="15">
        <f t="shared" si="53"/>
        <v>21735.604900000002</v>
      </c>
    </row>
    <row r="1703" spans="1:8" x14ac:dyDescent="0.35">
      <c r="A1703" t="s">
        <v>8219</v>
      </c>
      <c r="B1703">
        <v>44</v>
      </c>
      <c r="G1703" s="6">
        <f t="shared" si="52"/>
        <v>-150.43</v>
      </c>
      <c r="H1703" s="15">
        <f t="shared" si="53"/>
        <v>22629.184900000004</v>
      </c>
    </row>
    <row r="1704" spans="1:8" x14ac:dyDescent="0.35">
      <c r="A1704" t="s">
        <v>8219</v>
      </c>
      <c r="B1704">
        <v>72</v>
      </c>
      <c r="G1704" s="6">
        <f t="shared" si="52"/>
        <v>-122.43</v>
      </c>
      <c r="H1704" s="15">
        <f t="shared" si="53"/>
        <v>14989.104900000002</v>
      </c>
    </row>
    <row r="1705" spans="1:8" x14ac:dyDescent="0.35">
      <c r="A1705" t="s">
        <v>8219</v>
      </c>
      <c r="B1705">
        <v>63</v>
      </c>
      <c r="G1705" s="6">
        <f t="shared" si="52"/>
        <v>-131.43</v>
      </c>
      <c r="H1705" s="15">
        <f t="shared" si="53"/>
        <v>17273.8449</v>
      </c>
    </row>
    <row r="1706" spans="1:8" x14ac:dyDescent="0.35">
      <c r="A1706" t="s">
        <v>8219</v>
      </c>
      <c r="B1706">
        <v>88</v>
      </c>
      <c r="G1706" s="6">
        <f t="shared" si="52"/>
        <v>-106.43</v>
      </c>
      <c r="H1706" s="15">
        <f t="shared" si="53"/>
        <v>11327.344900000002</v>
      </c>
    </row>
    <row r="1707" spans="1:8" x14ac:dyDescent="0.35">
      <c r="A1707" t="s">
        <v>8219</v>
      </c>
      <c r="B1707">
        <v>70</v>
      </c>
      <c r="G1707" s="6">
        <f t="shared" si="52"/>
        <v>-124.43</v>
      </c>
      <c r="H1707" s="15">
        <f t="shared" si="53"/>
        <v>15482.824900000001</v>
      </c>
    </row>
    <row r="1708" spans="1:8" x14ac:dyDescent="0.35">
      <c r="A1708" t="s">
        <v>8219</v>
      </c>
      <c r="B1708">
        <v>50</v>
      </c>
      <c r="G1708" s="6">
        <f t="shared" si="52"/>
        <v>-144.43</v>
      </c>
      <c r="H1708" s="15">
        <f t="shared" si="53"/>
        <v>20860.0249</v>
      </c>
    </row>
    <row r="1709" spans="1:8" x14ac:dyDescent="0.35">
      <c r="A1709" t="s">
        <v>8219</v>
      </c>
      <c r="B1709">
        <v>35</v>
      </c>
      <c r="G1709" s="6">
        <f t="shared" si="52"/>
        <v>-159.43</v>
      </c>
      <c r="H1709" s="15">
        <f t="shared" si="53"/>
        <v>25417.924900000002</v>
      </c>
    </row>
    <row r="1710" spans="1:8" x14ac:dyDescent="0.35">
      <c r="A1710" t="s">
        <v>8219</v>
      </c>
      <c r="B1710">
        <v>175</v>
      </c>
      <c r="G1710" s="6">
        <f t="shared" si="52"/>
        <v>-19.430000000000007</v>
      </c>
      <c r="H1710" s="15">
        <f t="shared" si="53"/>
        <v>377.52490000000029</v>
      </c>
    </row>
    <row r="1711" spans="1:8" x14ac:dyDescent="0.35">
      <c r="A1711" t="s">
        <v>8219</v>
      </c>
      <c r="B1711">
        <v>20</v>
      </c>
      <c r="G1711" s="6">
        <f t="shared" si="52"/>
        <v>-174.43</v>
      </c>
      <c r="H1711" s="15">
        <f t="shared" si="53"/>
        <v>30425.824900000003</v>
      </c>
    </row>
    <row r="1712" spans="1:8" x14ac:dyDescent="0.35">
      <c r="A1712" t="s">
        <v>8219</v>
      </c>
      <c r="B1712">
        <v>54</v>
      </c>
      <c r="G1712" s="6">
        <f t="shared" si="52"/>
        <v>-140.43</v>
      </c>
      <c r="H1712" s="15">
        <f t="shared" si="53"/>
        <v>19720.584900000002</v>
      </c>
    </row>
    <row r="1713" spans="1:8" x14ac:dyDescent="0.35">
      <c r="A1713" t="s">
        <v>8219</v>
      </c>
      <c r="B1713">
        <v>20</v>
      </c>
      <c r="G1713" s="6">
        <f t="shared" si="52"/>
        <v>-174.43</v>
      </c>
      <c r="H1713" s="15">
        <f t="shared" si="53"/>
        <v>30425.824900000003</v>
      </c>
    </row>
    <row r="1714" spans="1:8" x14ac:dyDescent="0.35">
      <c r="A1714" t="s">
        <v>8219</v>
      </c>
      <c r="B1714">
        <v>57</v>
      </c>
      <c r="G1714" s="6">
        <f t="shared" si="52"/>
        <v>-137.43</v>
      </c>
      <c r="H1714" s="15">
        <f t="shared" si="53"/>
        <v>18887.004900000004</v>
      </c>
    </row>
    <row r="1715" spans="1:8" x14ac:dyDescent="0.35">
      <c r="A1715" t="s">
        <v>8219</v>
      </c>
      <c r="B1715">
        <v>31</v>
      </c>
      <c r="G1715" s="6">
        <f t="shared" si="52"/>
        <v>-163.43</v>
      </c>
      <c r="H1715" s="15">
        <f t="shared" si="53"/>
        <v>26709.3649</v>
      </c>
    </row>
    <row r="1716" spans="1:8" x14ac:dyDescent="0.35">
      <c r="A1716" t="s">
        <v>8219</v>
      </c>
      <c r="B1716">
        <v>31</v>
      </c>
      <c r="G1716" s="6">
        <f t="shared" si="52"/>
        <v>-163.43</v>
      </c>
      <c r="H1716" s="15">
        <f t="shared" si="53"/>
        <v>26709.3649</v>
      </c>
    </row>
    <row r="1717" spans="1:8" x14ac:dyDescent="0.35">
      <c r="A1717" t="s">
        <v>8219</v>
      </c>
      <c r="B1717">
        <v>45</v>
      </c>
      <c r="G1717" s="6">
        <f t="shared" si="52"/>
        <v>-149.43</v>
      </c>
      <c r="H1717" s="15">
        <f t="shared" si="53"/>
        <v>22329.324900000003</v>
      </c>
    </row>
    <row r="1718" spans="1:8" x14ac:dyDescent="0.35">
      <c r="A1718" t="s">
        <v>8219</v>
      </c>
      <c r="B1718">
        <v>41</v>
      </c>
      <c r="G1718" s="6">
        <f t="shared" si="52"/>
        <v>-153.43</v>
      </c>
      <c r="H1718" s="15">
        <f t="shared" si="53"/>
        <v>23540.764900000002</v>
      </c>
    </row>
    <row r="1719" spans="1:8" x14ac:dyDescent="0.35">
      <c r="A1719" t="s">
        <v>8219</v>
      </c>
      <c r="B1719">
        <v>29</v>
      </c>
      <c r="G1719" s="6">
        <f t="shared" si="52"/>
        <v>-165.43</v>
      </c>
      <c r="H1719" s="15">
        <f t="shared" si="53"/>
        <v>27367.084900000002</v>
      </c>
    </row>
    <row r="1720" spans="1:8" x14ac:dyDescent="0.35">
      <c r="A1720" t="s">
        <v>8219</v>
      </c>
      <c r="B1720">
        <v>58</v>
      </c>
      <c r="G1720" s="6">
        <f t="shared" si="52"/>
        <v>-136.43</v>
      </c>
      <c r="H1720" s="15">
        <f t="shared" si="53"/>
        <v>18613.144900000003</v>
      </c>
    </row>
    <row r="1721" spans="1:8" x14ac:dyDescent="0.35">
      <c r="A1721" t="s">
        <v>8219</v>
      </c>
      <c r="B1721">
        <v>89</v>
      </c>
      <c r="G1721" s="6">
        <f t="shared" si="52"/>
        <v>-105.43</v>
      </c>
      <c r="H1721" s="15">
        <f t="shared" si="53"/>
        <v>11115.484900000001</v>
      </c>
    </row>
    <row r="1722" spans="1:8" x14ac:dyDescent="0.35">
      <c r="A1722" t="s">
        <v>8219</v>
      </c>
      <c r="B1722">
        <v>125</v>
      </c>
      <c r="G1722" s="6">
        <f t="shared" si="52"/>
        <v>-69.430000000000007</v>
      </c>
      <c r="H1722" s="15">
        <f t="shared" si="53"/>
        <v>4820.5249000000013</v>
      </c>
    </row>
    <row r="1723" spans="1:8" x14ac:dyDescent="0.35">
      <c r="A1723" t="s">
        <v>8219</v>
      </c>
      <c r="B1723">
        <v>18</v>
      </c>
      <c r="G1723" s="6">
        <f t="shared" si="52"/>
        <v>-176.43</v>
      </c>
      <c r="H1723" s="15">
        <f t="shared" si="53"/>
        <v>31127.544900000001</v>
      </c>
    </row>
    <row r="1724" spans="1:8" x14ac:dyDescent="0.35">
      <c r="A1724" t="s">
        <v>8219</v>
      </c>
      <c r="B1724">
        <v>32</v>
      </c>
      <c r="G1724" s="6">
        <f t="shared" si="52"/>
        <v>-162.43</v>
      </c>
      <c r="H1724" s="15">
        <f t="shared" si="53"/>
        <v>26383.504900000004</v>
      </c>
    </row>
    <row r="1725" spans="1:8" x14ac:dyDescent="0.35">
      <c r="A1725" t="s">
        <v>8219</v>
      </c>
      <c r="B1725">
        <v>16</v>
      </c>
      <c r="G1725" s="6">
        <f t="shared" si="52"/>
        <v>-178.43</v>
      </c>
      <c r="H1725" s="15">
        <f t="shared" si="53"/>
        <v>31837.264900000002</v>
      </c>
    </row>
    <row r="1726" spans="1:8" x14ac:dyDescent="0.35">
      <c r="A1726" t="s">
        <v>8219</v>
      </c>
      <c r="B1726">
        <v>38</v>
      </c>
      <c r="G1726" s="6">
        <f t="shared" si="52"/>
        <v>-156.43</v>
      </c>
      <c r="H1726" s="15">
        <f t="shared" si="53"/>
        <v>24470.344900000004</v>
      </c>
    </row>
    <row r="1727" spans="1:8" x14ac:dyDescent="0.35">
      <c r="A1727" t="s">
        <v>8219</v>
      </c>
      <c r="B1727">
        <v>15</v>
      </c>
      <c r="G1727" s="6">
        <f t="shared" si="52"/>
        <v>-179.43</v>
      </c>
      <c r="H1727" s="15">
        <f t="shared" si="53"/>
        <v>32195.124900000003</v>
      </c>
    </row>
    <row r="1728" spans="1:8" x14ac:dyDescent="0.35">
      <c r="A1728" t="s">
        <v>8219</v>
      </c>
      <c r="B1728">
        <v>23</v>
      </c>
      <c r="G1728" s="6">
        <f t="shared" si="52"/>
        <v>-171.43</v>
      </c>
      <c r="H1728" s="15">
        <f t="shared" si="53"/>
        <v>29388.244900000002</v>
      </c>
    </row>
    <row r="1729" spans="1:8" x14ac:dyDescent="0.35">
      <c r="A1729" t="s">
        <v>8219</v>
      </c>
      <c r="B1729">
        <v>49</v>
      </c>
      <c r="G1729" s="6">
        <f t="shared" si="52"/>
        <v>-145.43</v>
      </c>
      <c r="H1729" s="15">
        <f t="shared" si="53"/>
        <v>21149.884900000001</v>
      </c>
    </row>
    <row r="1730" spans="1:8" x14ac:dyDescent="0.35">
      <c r="A1730" t="s">
        <v>8219</v>
      </c>
      <c r="B1730">
        <v>10</v>
      </c>
      <c r="G1730" s="6">
        <f t="shared" si="52"/>
        <v>-184.43</v>
      </c>
      <c r="H1730" s="15">
        <f t="shared" si="53"/>
        <v>34014.424900000005</v>
      </c>
    </row>
    <row r="1731" spans="1:8" x14ac:dyDescent="0.35">
      <c r="A1731" t="s">
        <v>8219</v>
      </c>
      <c r="B1731">
        <v>15</v>
      </c>
      <c r="G1731" s="6">
        <f t="shared" ref="G1731:G1794" si="54">B1731-194.43</f>
        <v>-179.43</v>
      </c>
      <c r="H1731" s="15">
        <f t="shared" ref="H1731:H1794" si="55">G1731^2</f>
        <v>32195.124900000003</v>
      </c>
    </row>
    <row r="1732" spans="1:8" x14ac:dyDescent="0.35">
      <c r="A1732" t="s">
        <v>8219</v>
      </c>
      <c r="B1732">
        <v>57</v>
      </c>
      <c r="G1732" s="6">
        <f t="shared" si="54"/>
        <v>-137.43</v>
      </c>
      <c r="H1732" s="15">
        <f t="shared" si="55"/>
        <v>18887.004900000004</v>
      </c>
    </row>
    <row r="1733" spans="1:8" x14ac:dyDescent="0.35">
      <c r="A1733" t="s">
        <v>8219</v>
      </c>
      <c r="B1733">
        <v>33</v>
      </c>
      <c r="G1733" s="6">
        <f t="shared" si="54"/>
        <v>-161.43</v>
      </c>
      <c r="H1733" s="15">
        <f t="shared" si="55"/>
        <v>26059.644900000003</v>
      </c>
    </row>
    <row r="1734" spans="1:8" x14ac:dyDescent="0.35">
      <c r="A1734" t="s">
        <v>8219</v>
      </c>
      <c r="B1734">
        <v>9</v>
      </c>
      <c r="G1734" s="6">
        <f t="shared" si="54"/>
        <v>-185.43</v>
      </c>
      <c r="H1734" s="15">
        <f t="shared" si="55"/>
        <v>34384.284900000006</v>
      </c>
    </row>
    <row r="1735" spans="1:8" x14ac:dyDescent="0.35">
      <c r="A1735" t="s">
        <v>8219</v>
      </c>
      <c r="B1735">
        <v>26</v>
      </c>
      <c r="G1735" s="6">
        <f t="shared" si="54"/>
        <v>-168.43</v>
      </c>
      <c r="H1735" s="15">
        <f t="shared" si="55"/>
        <v>28368.664900000003</v>
      </c>
    </row>
    <row r="1736" spans="1:8" x14ac:dyDescent="0.35">
      <c r="A1736" t="s">
        <v>8219</v>
      </c>
      <c r="B1736">
        <v>69</v>
      </c>
      <c r="G1736" s="6">
        <f t="shared" si="54"/>
        <v>-125.43</v>
      </c>
      <c r="H1736" s="15">
        <f t="shared" si="55"/>
        <v>15732.684900000002</v>
      </c>
    </row>
    <row r="1737" spans="1:8" x14ac:dyDescent="0.35">
      <c r="A1737" t="s">
        <v>8219</v>
      </c>
      <c r="B1737">
        <v>65</v>
      </c>
      <c r="G1737" s="6">
        <f t="shared" si="54"/>
        <v>-129.43</v>
      </c>
      <c r="H1737" s="15">
        <f t="shared" si="55"/>
        <v>16752.124900000003</v>
      </c>
    </row>
    <row r="1738" spans="1:8" x14ac:dyDescent="0.35">
      <c r="A1738" t="s">
        <v>8219</v>
      </c>
      <c r="B1738">
        <v>83</v>
      </c>
      <c r="G1738" s="6">
        <f t="shared" si="54"/>
        <v>-111.43</v>
      </c>
      <c r="H1738" s="15">
        <f t="shared" si="55"/>
        <v>12416.644900000001</v>
      </c>
    </row>
    <row r="1739" spans="1:8" x14ac:dyDescent="0.35">
      <c r="A1739" t="s">
        <v>8219</v>
      </c>
      <c r="B1739">
        <v>111</v>
      </c>
      <c r="G1739" s="6">
        <f t="shared" si="54"/>
        <v>-83.43</v>
      </c>
      <c r="H1739" s="15">
        <f t="shared" si="55"/>
        <v>6960.5649000000012</v>
      </c>
    </row>
    <row r="1740" spans="1:8" x14ac:dyDescent="0.35">
      <c r="A1740" t="s">
        <v>8219</v>
      </c>
      <c r="B1740">
        <v>46</v>
      </c>
      <c r="G1740" s="6">
        <f t="shared" si="54"/>
        <v>-148.43</v>
      </c>
      <c r="H1740" s="15">
        <f t="shared" si="55"/>
        <v>22031.464900000003</v>
      </c>
    </row>
    <row r="1741" spans="1:8" x14ac:dyDescent="0.35">
      <c r="A1741" t="s">
        <v>8219</v>
      </c>
      <c r="B1741">
        <v>63</v>
      </c>
      <c r="G1741" s="6">
        <f t="shared" si="54"/>
        <v>-131.43</v>
      </c>
      <c r="H1741" s="15">
        <f t="shared" si="55"/>
        <v>17273.8449</v>
      </c>
    </row>
    <row r="1742" spans="1:8" x14ac:dyDescent="0.35">
      <c r="A1742" t="s">
        <v>8219</v>
      </c>
      <c r="B1742">
        <v>9</v>
      </c>
      <c r="G1742" s="6">
        <f t="shared" si="54"/>
        <v>-185.43</v>
      </c>
      <c r="H1742" s="15">
        <f t="shared" si="55"/>
        <v>34384.284900000006</v>
      </c>
    </row>
    <row r="1743" spans="1:8" x14ac:dyDescent="0.35">
      <c r="A1743" t="s">
        <v>8219</v>
      </c>
      <c r="B1743">
        <v>34</v>
      </c>
      <c r="G1743" s="6">
        <f t="shared" si="54"/>
        <v>-160.43</v>
      </c>
      <c r="H1743" s="15">
        <f t="shared" si="55"/>
        <v>25737.784900000002</v>
      </c>
    </row>
    <row r="1744" spans="1:8" x14ac:dyDescent="0.35">
      <c r="A1744" t="s">
        <v>8219</v>
      </c>
      <c r="B1744">
        <v>112</v>
      </c>
      <c r="G1744" s="6">
        <f t="shared" si="54"/>
        <v>-82.43</v>
      </c>
      <c r="H1744" s="15">
        <f t="shared" si="55"/>
        <v>6794.7049000000015</v>
      </c>
    </row>
    <row r="1745" spans="1:8" x14ac:dyDescent="0.35">
      <c r="A1745" t="s">
        <v>8219</v>
      </c>
      <c r="B1745">
        <v>47</v>
      </c>
      <c r="G1745" s="6">
        <f t="shared" si="54"/>
        <v>-147.43</v>
      </c>
      <c r="H1745" s="15">
        <f t="shared" si="55"/>
        <v>21735.604900000002</v>
      </c>
    </row>
    <row r="1746" spans="1:8" x14ac:dyDescent="0.35">
      <c r="A1746" t="s">
        <v>8219</v>
      </c>
      <c r="B1746">
        <v>38</v>
      </c>
      <c r="G1746" s="6">
        <f t="shared" si="54"/>
        <v>-156.43</v>
      </c>
      <c r="H1746" s="15">
        <f t="shared" si="55"/>
        <v>24470.344900000004</v>
      </c>
    </row>
    <row r="1747" spans="1:8" x14ac:dyDescent="0.35">
      <c r="A1747" t="s">
        <v>8219</v>
      </c>
      <c r="B1747">
        <v>28</v>
      </c>
      <c r="G1747" s="6">
        <f t="shared" si="54"/>
        <v>-166.43</v>
      </c>
      <c r="H1747" s="15">
        <f t="shared" si="55"/>
        <v>27698.944900000002</v>
      </c>
    </row>
    <row r="1748" spans="1:8" x14ac:dyDescent="0.35">
      <c r="A1748" t="s">
        <v>8219</v>
      </c>
      <c r="B1748">
        <v>78</v>
      </c>
      <c r="G1748" s="6">
        <f t="shared" si="54"/>
        <v>-116.43</v>
      </c>
      <c r="H1748" s="15">
        <f t="shared" si="55"/>
        <v>13555.944900000002</v>
      </c>
    </row>
    <row r="1749" spans="1:8" x14ac:dyDescent="0.35">
      <c r="A1749" t="s">
        <v>8219</v>
      </c>
      <c r="B1749">
        <v>23</v>
      </c>
      <c r="G1749" s="6">
        <f t="shared" si="54"/>
        <v>-171.43</v>
      </c>
      <c r="H1749" s="15">
        <f t="shared" si="55"/>
        <v>29388.244900000002</v>
      </c>
    </row>
    <row r="1750" spans="1:8" x14ac:dyDescent="0.35">
      <c r="A1750" t="s">
        <v>8219</v>
      </c>
      <c r="B1750">
        <v>40</v>
      </c>
      <c r="G1750" s="6">
        <f t="shared" si="54"/>
        <v>-154.43</v>
      </c>
      <c r="H1750" s="15">
        <f t="shared" si="55"/>
        <v>23848.624900000003</v>
      </c>
    </row>
    <row r="1751" spans="1:8" x14ac:dyDescent="0.35">
      <c r="A1751" t="s">
        <v>8219</v>
      </c>
      <c r="B1751">
        <v>13</v>
      </c>
      <c r="G1751" s="6">
        <f t="shared" si="54"/>
        <v>-181.43</v>
      </c>
      <c r="H1751" s="15">
        <f t="shared" si="55"/>
        <v>32916.844900000004</v>
      </c>
    </row>
    <row r="1752" spans="1:8" x14ac:dyDescent="0.35">
      <c r="A1752" t="s">
        <v>8219</v>
      </c>
      <c r="B1752">
        <v>18</v>
      </c>
      <c r="G1752" s="6">
        <f t="shared" si="54"/>
        <v>-176.43</v>
      </c>
      <c r="H1752" s="15">
        <f t="shared" si="55"/>
        <v>31127.544900000001</v>
      </c>
    </row>
    <row r="1753" spans="1:8" x14ac:dyDescent="0.35">
      <c r="A1753" t="s">
        <v>8219</v>
      </c>
      <c r="B1753">
        <v>22</v>
      </c>
      <c r="G1753" s="6">
        <f t="shared" si="54"/>
        <v>-172.43</v>
      </c>
      <c r="H1753" s="15">
        <f t="shared" si="55"/>
        <v>29732.104900000002</v>
      </c>
    </row>
    <row r="1754" spans="1:8" x14ac:dyDescent="0.35">
      <c r="A1754" t="s">
        <v>8219</v>
      </c>
      <c r="B1754">
        <v>79</v>
      </c>
      <c r="G1754" s="6">
        <f t="shared" si="54"/>
        <v>-115.43</v>
      </c>
      <c r="H1754" s="15">
        <f t="shared" si="55"/>
        <v>13324.084900000002</v>
      </c>
    </row>
    <row r="1755" spans="1:8" x14ac:dyDescent="0.35">
      <c r="A1755" t="s">
        <v>8219</v>
      </c>
      <c r="B1755">
        <v>14</v>
      </c>
      <c r="G1755" s="6">
        <f t="shared" si="54"/>
        <v>-180.43</v>
      </c>
      <c r="H1755" s="15">
        <f t="shared" si="55"/>
        <v>32554.984900000003</v>
      </c>
    </row>
    <row r="1756" spans="1:8" x14ac:dyDescent="0.35">
      <c r="A1756" t="s">
        <v>8219</v>
      </c>
      <c r="B1756">
        <v>51</v>
      </c>
      <c r="G1756" s="6">
        <f t="shared" si="54"/>
        <v>-143.43</v>
      </c>
      <c r="H1756" s="15">
        <f t="shared" si="55"/>
        <v>20572.164900000003</v>
      </c>
    </row>
    <row r="1757" spans="1:8" x14ac:dyDescent="0.35">
      <c r="A1757" t="s">
        <v>8219</v>
      </c>
      <c r="B1757">
        <v>54</v>
      </c>
      <c r="G1757" s="6">
        <f t="shared" si="54"/>
        <v>-140.43</v>
      </c>
      <c r="H1757" s="15">
        <f t="shared" si="55"/>
        <v>19720.584900000002</v>
      </c>
    </row>
    <row r="1758" spans="1:8" x14ac:dyDescent="0.35">
      <c r="A1758" t="s">
        <v>8219</v>
      </c>
      <c r="B1758">
        <v>70</v>
      </c>
      <c r="G1758" s="6">
        <f t="shared" si="54"/>
        <v>-124.43</v>
      </c>
      <c r="H1758" s="15">
        <f t="shared" si="55"/>
        <v>15482.824900000001</v>
      </c>
    </row>
    <row r="1759" spans="1:8" x14ac:dyDescent="0.35">
      <c r="A1759" t="s">
        <v>8219</v>
      </c>
      <c r="B1759">
        <v>44</v>
      </c>
      <c r="G1759" s="6">
        <f t="shared" si="54"/>
        <v>-150.43</v>
      </c>
      <c r="H1759" s="15">
        <f t="shared" si="55"/>
        <v>22629.184900000004</v>
      </c>
    </row>
    <row r="1760" spans="1:8" x14ac:dyDescent="0.35">
      <c r="A1760" t="s">
        <v>8219</v>
      </c>
      <c r="B1760">
        <v>55</v>
      </c>
      <c r="G1760" s="6">
        <f t="shared" si="54"/>
        <v>-139.43</v>
      </c>
      <c r="H1760" s="15">
        <f t="shared" si="55"/>
        <v>19440.724900000001</v>
      </c>
    </row>
    <row r="1761" spans="1:8" x14ac:dyDescent="0.35">
      <c r="A1761" t="s">
        <v>8219</v>
      </c>
      <c r="B1761">
        <v>15</v>
      </c>
      <c r="G1761" s="6">
        <f t="shared" si="54"/>
        <v>-179.43</v>
      </c>
      <c r="H1761" s="15">
        <f t="shared" si="55"/>
        <v>32195.124900000003</v>
      </c>
    </row>
    <row r="1762" spans="1:8" x14ac:dyDescent="0.35">
      <c r="A1762" t="s">
        <v>8219</v>
      </c>
      <c r="B1762">
        <v>27</v>
      </c>
      <c r="G1762" s="6">
        <f t="shared" si="54"/>
        <v>-167.43</v>
      </c>
      <c r="H1762" s="15">
        <f t="shared" si="55"/>
        <v>28032.804900000003</v>
      </c>
    </row>
    <row r="1763" spans="1:8" x14ac:dyDescent="0.35">
      <c r="A1763" t="s">
        <v>8219</v>
      </c>
      <c r="B1763">
        <v>21</v>
      </c>
      <c r="G1763" s="6">
        <f t="shared" si="54"/>
        <v>-173.43</v>
      </c>
      <c r="H1763" s="15">
        <f t="shared" si="55"/>
        <v>30077.964900000003</v>
      </c>
    </row>
    <row r="1764" spans="1:8" x14ac:dyDescent="0.35">
      <c r="A1764" t="s">
        <v>8219</v>
      </c>
      <c r="B1764">
        <v>162</v>
      </c>
      <c r="G1764" s="6">
        <f t="shared" si="54"/>
        <v>-32.430000000000007</v>
      </c>
      <c r="H1764" s="15">
        <f t="shared" si="55"/>
        <v>1051.7049000000004</v>
      </c>
    </row>
    <row r="1765" spans="1:8" x14ac:dyDescent="0.35">
      <c r="A1765" t="s">
        <v>8219</v>
      </c>
      <c r="B1765">
        <v>23</v>
      </c>
      <c r="G1765" s="6">
        <f t="shared" si="54"/>
        <v>-171.43</v>
      </c>
      <c r="H1765" s="15">
        <f t="shared" si="55"/>
        <v>29388.244900000002</v>
      </c>
    </row>
    <row r="1766" spans="1:8" x14ac:dyDescent="0.35">
      <c r="A1766" t="s">
        <v>8219</v>
      </c>
      <c r="B1766">
        <v>72</v>
      </c>
      <c r="G1766" s="6">
        <f t="shared" si="54"/>
        <v>-122.43</v>
      </c>
      <c r="H1766" s="15">
        <f t="shared" si="55"/>
        <v>14989.104900000002</v>
      </c>
    </row>
    <row r="1767" spans="1:8" x14ac:dyDescent="0.35">
      <c r="A1767" t="s">
        <v>8219</v>
      </c>
      <c r="B1767">
        <v>68</v>
      </c>
      <c r="G1767" s="6">
        <f t="shared" si="54"/>
        <v>-126.43</v>
      </c>
      <c r="H1767" s="15">
        <f t="shared" si="55"/>
        <v>15984.544900000003</v>
      </c>
    </row>
    <row r="1768" spans="1:8" x14ac:dyDescent="0.35">
      <c r="A1768" t="s">
        <v>8219</v>
      </c>
      <c r="B1768">
        <v>20</v>
      </c>
      <c r="G1768" s="6">
        <f t="shared" si="54"/>
        <v>-174.43</v>
      </c>
      <c r="H1768" s="15">
        <f t="shared" si="55"/>
        <v>30425.824900000003</v>
      </c>
    </row>
    <row r="1769" spans="1:8" x14ac:dyDescent="0.35">
      <c r="A1769" t="s">
        <v>8219</v>
      </c>
      <c r="B1769">
        <v>26</v>
      </c>
      <c r="G1769" s="6">
        <f t="shared" si="54"/>
        <v>-168.43</v>
      </c>
      <c r="H1769" s="15">
        <f t="shared" si="55"/>
        <v>28368.664900000003</v>
      </c>
    </row>
    <row r="1770" spans="1:8" x14ac:dyDescent="0.35">
      <c r="A1770" t="s">
        <v>8219</v>
      </c>
      <c r="B1770">
        <v>72</v>
      </c>
      <c r="G1770" s="6">
        <f t="shared" si="54"/>
        <v>-122.43</v>
      </c>
      <c r="H1770" s="15">
        <f t="shared" si="55"/>
        <v>14989.104900000002</v>
      </c>
    </row>
    <row r="1771" spans="1:8" x14ac:dyDescent="0.35">
      <c r="A1771" t="s">
        <v>8219</v>
      </c>
      <c r="B1771">
        <v>3</v>
      </c>
      <c r="G1771" s="6">
        <f t="shared" si="54"/>
        <v>-191.43</v>
      </c>
      <c r="H1771" s="15">
        <f t="shared" si="55"/>
        <v>36645.444900000002</v>
      </c>
    </row>
    <row r="1772" spans="1:8" x14ac:dyDescent="0.35">
      <c r="A1772" t="s">
        <v>8219</v>
      </c>
      <c r="B1772">
        <v>18</v>
      </c>
      <c r="G1772" s="6">
        <f t="shared" si="54"/>
        <v>-176.43</v>
      </c>
      <c r="H1772" s="15">
        <f t="shared" si="55"/>
        <v>31127.544900000001</v>
      </c>
    </row>
    <row r="1773" spans="1:8" x14ac:dyDescent="0.35">
      <c r="A1773" t="s">
        <v>8219</v>
      </c>
      <c r="B1773">
        <v>30</v>
      </c>
      <c r="G1773" s="6">
        <f t="shared" si="54"/>
        <v>-164.43</v>
      </c>
      <c r="H1773" s="15">
        <f t="shared" si="55"/>
        <v>27037.224900000001</v>
      </c>
    </row>
    <row r="1774" spans="1:8" x14ac:dyDescent="0.35">
      <c r="A1774" t="s">
        <v>8219</v>
      </c>
      <c r="B1774">
        <v>23</v>
      </c>
      <c r="G1774" s="6">
        <f t="shared" si="54"/>
        <v>-171.43</v>
      </c>
      <c r="H1774" s="15">
        <f t="shared" si="55"/>
        <v>29388.244900000002</v>
      </c>
    </row>
    <row r="1775" spans="1:8" x14ac:dyDescent="0.35">
      <c r="A1775" t="s">
        <v>8219</v>
      </c>
      <c r="B1775">
        <v>54</v>
      </c>
      <c r="G1775" s="6">
        <f t="shared" si="54"/>
        <v>-140.43</v>
      </c>
      <c r="H1775" s="15">
        <f t="shared" si="55"/>
        <v>19720.584900000002</v>
      </c>
    </row>
    <row r="1776" spans="1:8" x14ac:dyDescent="0.35">
      <c r="A1776" t="s">
        <v>8219</v>
      </c>
      <c r="B1776">
        <v>26</v>
      </c>
      <c r="G1776" s="6">
        <f t="shared" si="54"/>
        <v>-168.43</v>
      </c>
      <c r="H1776" s="15">
        <f t="shared" si="55"/>
        <v>28368.664900000003</v>
      </c>
    </row>
    <row r="1777" spans="1:8" x14ac:dyDescent="0.35">
      <c r="A1777" t="s">
        <v>8219</v>
      </c>
      <c r="B1777">
        <v>9</v>
      </c>
      <c r="G1777" s="6">
        <f t="shared" si="54"/>
        <v>-185.43</v>
      </c>
      <c r="H1777" s="15">
        <f t="shared" si="55"/>
        <v>34384.284900000006</v>
      </c>
    </row>
    <row r="1778" spans="1:8" x14ac:dyDescent="0.35">
      <c r="A1778" t="s">
        <v>8219</v>
      </c>
      <c r="B1778">
        <v>27</v>
      </c>
      <c r="G1778" s="6">
        <f t="shared" si="54"/>
        <v>-167.43</v>
      </c>
      <c r="H1778" s="15">
        <f t="shared" si="55"/>
        <v>28032.804900000003</v>
      </c>
    </row>
    <row r="1779" spans="1:8" x14ac:dyDescent="0.35">
      <c r="A1779" t="s">
        <v>8219</v>
      </c>
      <c r="B1779">
        <v>30</v>
      </c>
      <c r="G1779" s="6">
        <f t="shared" si="54"/>
        <v>-164.43</v>
      </c>
      <c r="H1779" s="15">
        <f t="shared" si="55"/>
        <v>27037.224900000001</v>
      </c>
    </row>
    <row r="1780" spans="1:8" x14ac:dyDescent="0.35">
      <c r="A1780" t="s">
        <v>8219</v>
      </c>
      <c r="B1780">
        <v>52</v>
      </c>
      <c r="G1780" s="6">
        <f t="shared" si="54"/>
        <v>-142.43</v>
      </c>
      <c r="H1780" s="15">
        <f t="shared" si="55"/>
        <v>20286.304900000003</v>
      </c>
    </row>
    <row r="1781" spans="1:8" x14ac:dyDescent="0.35">
      <c r="A1781" t="s">
        <v>8219</v>
      </c>
      <c r="B1781">
        <v>17</v>
      </c>
      <c r="G1781" s="6">
        <f t="shared" si="54"/>
        <v>-177.43</v>
      </c>
      <c r="H1781" s="15">
        <f t="shared" si="55"/>
        <v>31481.404900000001</v>
      </c>
    </row>
    <row r="1782" spans="1:8" x14ac:dyDescent="0.35">
      <c r="A1782" t="s">
        <v>8219</v>
      </c>
      <c r="B1782">
        <v>19</v>
      </c>
      <c r="G1782" s="6">
        <f t="shared" si="54"/>
        <v>-175.43</v>
      </c>
      <c r="H1782" s="15">
        <f t="shared" si="55"/>
        <v>30775.684900000004</v>
      </c>
    </row>
    <row r="1783" spans="1:8" x14ac:dyDescent="0.35">
      <c r="A1783" t="s">
        <v>8219</v>
      </c>
      <c r="B1783">
        <v>77</v>
      </c>
      <c r="G1783" s="6">
        <f t="shared" si="54"/>
        <v>-117.43</v>
      </c>
      <c r="H1783" s="15">
        <f t="shared" si="55"/>
        <v>13789.804900000001</v>
      </c>
    </row>
    <row r="1784" spans="1:8" x14ac:dyDescent="0.35">
      <c r="A1784" t="s">
        <v>8219</v>
      </c>
      <c r="B1784">
        <v>21</v>
      </c>
      <c r="G1784" s="6">
        <f t="shared" si="54"/>
        <v>-173.43</v>
      </c>
      <c r="H1784" s="15">
        <f t="shared" si="55"/>
        <v>30077.964900000003</v>
      </c>
    </row>
    <row r="1785" spans="1:8" x14ac:dyDescent="0.35">
      <c r="A1785" t="s">
        <v>8219</v>
      </c>
      <c r="B1785">
        <v>38</v>
      </c>
      <c r="G1785" s="6">
        <f t="shared" si="54"/>
        <v>-156.43</v>
      </c>
      <c r="H1785" s="15">
        <f t="shared" si="55"/>
        <v>24470.344900000004</v>
      </c>
    </row>
    <row r="1786" spans="1:8" x14ac:dyDescent="0.35">
      <c r="A1786" t="s">
        <v>8219</v>
      </c>
      <c r="B1786">
        <v>28</v>
      </c>
      <c r="G1786" s="6">
        <f t="shared" si="54"/>
        <v>-166.43</v>
      </c>
      <c r="H1786" s="15">
        <f t="shared" si="55"/>
        <v>27698.944900000002</v>
      </c>
    </row>
    <row r="1787" spans="1:8" x14ac:dyDescent="0.35">
      <c r="A1787" t="s">
        <v>8219</v>
      </c>
      <c r="B1787">
        <v>48</v>
      </c>
      <c r="G1787" s="6">
        <f t="shared" si="54"/>
        <v>-146.43</v>
      </c>
      <c r="H1787" s="15">
        <f t="shared" si="55"/>
        <v>21441.744900000002</v>
      </c>
    </row>
    <row r="1788" spans="1:8" x14ac:dyDescent="0.35">
      <c r="A1788" t="s">
        <v>8219</v>
      </c>
      <c r="B1788">
        <v>46</v>
      </c>
      <c r="G1788" s="6">
        <f t="shared" si="54"/>
        <v>-148.43</v>
      </c>
      <c r="H1788" s="15">
        <f t="shared" si="55"/>
        <v>22031.464900000003</v>
      </c>
    </row>
    <row r="1789" spans="1:8" x14ac:dyDescent="0.35">
      <c r="A1789" t="s">
        <v>8219</v>
      </c>
      <c r="B1789">
        <v>30</v>
      </c>
      <c r="G1789" s="6">
        <f t="shared" si="54"/>
        <v>-164.43</v>
      </c>
      <c r="H1789" s="15">
        <f t="shared" si="55"/>
        <v>27037.224900000001</v>
      </c>
    </row>
    <row r="1790" spans="1:8" x14ac:dyDescent="0.35">
      <c r="A1790" t="s">
        <v>8219</v>
      </c>
      <c r="B1790">
        <v>64</v>
      </c>
      <c r="G1790" s="6">
        <f t="shared" si="54"/>
        <v>-130.43</v>
      </c>
      <c r="H1790" s="15">
        <f t="shared" si="55"/>
        <v>17011.984900000003</v>
      </c>
    </row>
    <row r="1791" spans="1:8" x14ac:dyDescent="0.35">
      <c r="A1791" t="s">
        <v>8219</v>
      </c>
      <c r="B1791">
        <v>15</v>
      </c>
      <c r="G1791" s="6">
        <f t="shared" si="54"/>
        <v>-179.43</v>
      </c>
      <c r="H1791" s="15">
        <f t="shared" si="55"/>
        <v>32195.124900000003</v>
      </c>
    </row>
    <row r="1792" spans="1:8" x14ac:dyDescent="0.35">
      <c r="A1792" t="s">
        <v>8219</v>
      </c>
      <c r="B1792">
        <v>41</v>
      </c>
      <c r="G1792" s="6">
        <f t="shared" si="54"/>
        <v>-153.43</v>
      </c>
      <c r="H1792" s="15">
        <f t="shared" si="55"/>
        <v>23540.764900000002</v>
      </c>
    </row>
    <row r="1793" spans="1:8" x14ac:dyDescent="0.35">
      <c r="A1793" t="s">
        <v>8219</v>
      </c>
      <c r="B1793">
        <v>35</v>
      </c>
      <c r="G1793" s="6">
        <f t="shared" si="54"/>
        <v>-159.43</v>
      </c>
      <c r="H1793" s="15">
        <f t="shared" si="55"/>
        <v>25417.924900000002</v>
      </c>
    </row>
    <row r="1794" spans="1:8" x14ac:dyDescent="0.35">
      <c r="A1794" t="s">
        <v>8219</v>
      </c>
      <c r="B1794">
        <v>45</v>
      </c>
      <c r="G1794" s="6">
        <f t="shared" si="54"/>
        <v>-149.43</v>
      </c>
      <c r="H1794" s="15">
        <f t="shared" si="55"/>
        <v>22329.324900000003</v>
      </c>
    </row>
    <row r="1795" spans="1:8" x14ac:dyDescent="0.35">
      <c r="A1795" t="s">
        <v>8219</v>
      </c>
      <c r="B1795">
        <v>62</v>
      </c>
      <c r="G1795" s="6">
        <f t="shared" ref="G1795:G1858" si="56">B1795-194.43</f>
        <v>-132.43</v>
      </c>
      <c r="H1795" s="15">
        <f t="shared" ref="H1795:H1858" si="57">G1795^2</f>
        <v>17537.704900000001</v>
      </c>
    </row>
    <row r="1796" spans="1:8" x14ac:dyDescent="0.35">
      <c r="A1796" t="s">
        <v>8219</v>
      </c>
      <c r="B1796">
        <v>22</v>
      </c>
      <c r="G1796" s="6">
        <f t="shared" si="56"/>
        <v>-172.43</v>
      </c>
      <c r="H1796" s="15">
        <f t="shared" si="57"/>
        <v>29732.104900000002</v>
      </c>
    </row>
    <row r="1797" spans="1:8" x14ac:dyDescent="0.35">
      <c r="A1797" t="s">
        <v>8219</v>
      </c>
      <c r="B1797">
        <v>18</v>
      </c>
      <c r="G1797" s="6">
        <f t="shared" si="56"/>
        <v>-176.43</v>
      </c>
      <c r="H1797" s="15">
        <f t="shared" si="57"/>
        <v>31127.544900000001</v>
      </c>
    </row>
    <row r="1798" spans="1:8" x14ac:dyDescent="0.35">
      <c r="A1798" t="s">
        <v>8219</v>
      </c>
      <c r="B1798">
        <v>12</v>
      </c>
      <c r="G1798" s="6">
        <f t="shared" si="56"/>
        <v>-182.43</v>
      </c>
      <c r="H1798" s="15">
        <f t="shared" si="57"/>
        <v>33280.704900000004</v>
      </c>
    </row>
    <row r="1799" spans="1:8" x14ac:dyDescent="0.35">
      <c r="A1799" t="s">
        <v>8219</v>
      </c>
      <c r="B1799">
        <v>44</v>
      </c>
      <c r="G1799" s="6">
        <f t="shared" si="56"/>
        <v>-150.43</v>
      </c>
      <c r="H1799" s="15">
        <f t="shared" si="57"/>
        <v>22629.184900000004</v>
      </c>
    </row>
    <row r="1800" spans="1:8" x14ac:dyDescent="0.35">
      <c r="A1800" t="s">
        <v>8219</v>
      </c>
      <c r="B1800">
        <v>27</v>
      </c>
      <c r="G1800" s="6">
        <f t="shared" si="56"/>
        <v>-167.43</v>
      </c>
      <c r="H1800" s="15">
        <f t="shared" si="57"/>
        <v>28032.804900000003</v>
      </c>
    </row>
    <row r="1801" spans="1:8" x14ac:dyDescent="0.35">
      <c r="A1801" t="s">
        <v>8219</v>
      </c>
      <c r="B1801">
        <v>38</v>
      </c>
      <c r="G1801" s="6">
        <f t="shared" si="56"/>
        <v>-156.43</v>
      </c>
      <c r="H1801" s="15">
        <f t="shared" si="57"/>
        <v>24470.344900000004</v>
      </c>
    </row>
    <row r="1802" spans="1:8" x14ac:dyDescent="0.35">
      <c r="A1802" t="s">
        <v>8219</v>
      </c>
      <c r="B1802">
        <v>28</v>
      </c>
      <c r="G1802" s="6">
        <f t="shared" si="56"/>
        <v>-166.43</v>
      </c>
      <c r="H1802" s="15">
        <f t="shared" si="57"/>
        <v>27698.944900000002</v>
      </c>
    </row>
    <row r="1803" spans="1:8" x14ac:dyDescent="0.35">
      <c r="A1803" t="s">
        <v>8219</v>
      </c>
      <c r="B1803">
        <v>24</v>
      </c>
      <c r="G1803" s="6">
        <f t="shared" si="56"/>
        <v>-170.43</v>
      </c>
      <c r="H1803" s="15">
        <f t="shared" si="57"/>
        <v>29046.384900000001</v>
      </c>
    </row>
    <row r="1804" spans="1:8" x14ac:dyDescent="0.35">
      <c r="A1804" t="s">
        <v>8219</v>
      </c>
      <c r="B1804">
        <v>65</v>
      </c>
      <c r="G1804" s="6">
        <f t="shared" si="56"/>
        <v>-129.43</v>
      </c>
      <c r="H1804" s="15">
        <f t="shared" si="57"/>
        <v>16752.124900000003</v>
      </c>
    </row>
    <row r="1805" spans="1:8" x14ac:dyDescent="0.35">
      <c r="A1805" t="s">
        <v>8219</v>
      </c>
      <c r="B1805">
        <v>46</v>
      </c>
      <c r="G1805" s="6">
        <f t="shared" si="56"/>
        <v>-148.43</v>
      </c>
      <c r="H1805" s="15">
        <f t="shared" si="57"/>
        <v>22031.464900000003</v>
      </c>
    </row>
    <row r="1806" spans="1:8" x14ac:dyDescent="0.35">
      <c r="A1806" t="s">
        <v>8219</v>
      </c>
      <c r="B1806">
        <v>85</v>
      </c>
      <c r="G1806" s="6">
        <f t="shared" si="56"/>
        <v>-109.43</v>
      </c>
      <c r="H1806" s="15">
        <f t="shared" si="57"/>
        <v>11974.924900000002</v>
      </c>
    </row>
    <row r="1807" spans="1:8" x14ac:dyDescent="0.35">
      <c r="A1807" t="s">
        <v>8219</v>
      </c>
      <c r="B1807">
        <v>66</v>
      </c>
      <c r="G1807" s="6">
        <f t="shared" si="56"/>
        <v>-128.43</v>
      </c>
      <c r="H1807" s="15">
        <f t="shared" si="57"/>
        <v>16494.264900000002</v>
      </c>
    </row>
    <row r="1808" spans="1:8" x14ac:dyDescent="0.35">
      <c r="A1808" t="s">
        <v>8219</v>
      </c>
      <c r="B1808">
        <v>165</v>
      </c>
      <c r="G1808" s="6">
        <f t="shared" si="56"/>
        <v>-29.430000000000007</v>
      </c>
      <c r="H1808" s="15">
        <f t="shared" si="57"/>
        <v>866.12490000000037</v>
      </c>
    </row>
    <row r="1809" spans="1:8" x14ac:dyDescent="0.35">
      <c r="A1809" t="s">
        <v>8219</v>
      </c>
      <c r="B1809">
        <v>17</v>
      </c>
      <c r="G1809" s="6">
        <f t="shared" si="56"/>
        <v>-177.43</v>
      </c>
      <c r="H1809" s="15">
        <f t="shared" si="57"/>
        <v>31481.404900000001</v>
      </c>
    </row>
    <row r="1810" spans="1:8" x14ac:dyDescent="0.35">
      <c r="A1810" t="s">
        <v>8219</v>
      </c>
      <c r="B1810">
        <v>3</v>
      </c>
      <c r="G1810" s="6">
        <f t="shared" si="56"/>
        <v>-191.43</v>
      </c>
      <c r="H1810" s="15">
        <f t="shared" si="57"/>
        <v>36645.444900000002</v>
      </c>
    </row>
    <row r="1811" spans="1:8" x14ac:dyDescent="0.35">
      <c r="A1811" t="s">
        <v>8219</v>
      </c>
      <c r="B1811">
        <v>17</v>
      </c>
      <c r="G1811" s="6">
        <f t="shared" si="56"/>
        <v>-177.43</v>
      </c>
      <c r="H1811" s="15">
        <f t="shared" si="57"/>
        <v>31481.404900000001</v>
      </c>
    </row>
    <row r="1812" spans="1:8" x14ac:dyDescent="0.35">
      <c r="A1812" t="s">
        <v>8219</v>
      </c>
      <c r="B1812">
        <v>91</v>
      </c>
      <c r="G1812" s="6">
        <f t="shared" si="56"/>
        <v>-103.43</v>
      </c>
      <c r="H1812" s="15">
        <f t="shared" si="57"/>
        <v>10697.764900000002</v>
      </c>
    </row>
    <row r="1813" spans="1:8" x14ac:dyDescent="0.35">
      <c r="A1813" t="s">
        <v>8219</v>
      </c>
      <c r="B1813">
        <v>67</v>
      </c>
      <c r="G1813" s="6">
        <f t="shared" si="56"/>
        <v>-127.43</v>
      </c>
      <c r="H1813" s="15">
        <f t="shared" si="57"/>
        <v>16238.404900000001</v>
      </c>
    </row>
    <row r="1814" spans="1:8" x14ac:dyDescent="0.35">
      <c r="A1814" t="s">
        <v>8219</v>
      </c>
      <c r="B1814">
        <v>18</v>
      </c>
      <c r="G1814" s="6">
        <f t="shared" si="56"/>
        <v>-176.43</v>
      </c>
      <c r="H1814" s="15">
        <f t="shared" si="57"/>
        <v>31127.544900000001</v>
      </c>
    </row>
    <row r="1815" spans="1:8" x14ac:dyDescent="0.35">
      <c r="A1815" t="s">
        <v>8219</v>
      </c>
      <c r="B1815">
        <v>21</v>
      </c>
      <c r="G1815" s="6">
        <f t="shared" si="56"/>
        <v>-173.43</v>
      </c>
      <c r="H1815" s="15">
        <f t="shared" si="57"/>
        <v>30077.964900000003</v>
      </c>
    </row>
    <row r="1816" spans="1:8" x14ac:dyDescent="0.35">
      <c r="A1816" t="s">
        <v>8219</v>
      </c>
      <c r="B1816">
        <v>40</v>
      </c>
      <c r="G1816" s="6">
        <f t="shared" si="56"/>
        <v>-154.43</v>
      </c>
      <c r="H1816" s="15">
        <f t="shared" si="57"/>
        <v>23848.624900000003</v>
      </c>
    </row>
    <row r="1817" spans="1:8" x14ac:dyDescent="0.35">
      <c r="A1817" t="s">
        <v>8219</v>
      </c>
      <c r="B1817">
        <v>78</v>
      </c>
      <c r="G1817" s="6">
        <f t="shared" si="56"/>
        <v>-116.43</v>
      </c>
      <c r="H1817" s="15">
        <f t="shared" si="57"/>
        <v>13555.944900000002</v>
      </c>
    </row>
    <row r="1818" spans="1:8" x14ac:dyDescent="0.35">
      <c r="A1818" t="s">
        <v>8219</v>
      </c>
      <c r="B1818">
        <v>26</v>
      </c>
      <c r="G1818" s="6">
        <f t="shared" si="56"/>
        <v>-168.43</v>
      </c>
      <c r="H1818" s="15">
        <f t="shared" si="57"/>
        <v>28368.664900000003</v>
      </c>
    </row>
    <row r="1819" spans="1:8" x14ac:dyDescent="0.35">
      <c r="A1819" t="s">
        <v>8219</v>
      </c>
      <c r="B1819">
        <v>14</v>
      </c>
      <c r="G1819" s="6">
        <f t="shared" si="56"/>
        <v>-180.43</v>
      </c>
      <c r="H1819" s="15">
        <f t="shared" si="57"/>
        <v>32554.984900000003</v>
      </c>
    </row>
    <row r="1820" spans="1:8" x14ac:dyDescent="0.35">
      <c r="A1820" t="s">
        <v>8219</v>
      </c>
      <c r="B1820">
        <v>44</v>
      </c>
      <c r="G1820" s="6">
        <f t="shared" si="56"/>
        <v>-150.43</v>
      </c>
      <c r="H1820" s="15">
        <f t="shared" si="57"/>
        <v>22629.184900000004</v>
      </c>
    </row>
    <row r="1821" spans="1:8" x14ac:dyDescent="0.35">
      <c r="A1821" t="s">
        <v>8219</v>
      </c>
      <c r="B1821">
        <v>9</v>
      </c>
      <c r="G1821" s="6">
        <f t="shared" si="56"/>
        <v>-185.43</v>
      </c>
      <c r="H1821" s="15">
        <f t="shared" si="57"/>
        <v>34384.284900000006</v>
      </c>
    </row>
    <row r="1822" spans="1:8" x14ac:dyDescent="0.35">
      <c r="A1822" t="s">
        <v>8219</v>
      </c>
      <c r="B1822">
        <v>30</v>
      </c>
      <c r="G1822" s="6">
        <f t="shared" si="56"/>
        <v>-164.43</v>
      </c>
      <c r="H1822" s="15">
        <f t="shared" si="57"/>
        <v>27037.224900000001</v>
      </c>
    </row>
    <row r="1823" spans="1:8" x14ac:dyDescent="0.35">
      <c r="A1823" t="s">
        <v>8219</v>
      </c>
      <c r="B1823">
        <v>45</v>
      </c>
      <c r="G1823" s="6">
        <f t="shared" si="56"/>
        <v>-149.43</v>
      </c>
      <c r="H1823" s="15">
        <f t="shared" si="57"/>
        <v>22329.324900000003</v>
      </c>
    </row>
    <row r="1824" spans="1:8" x14ac:dyDescent="0.35">
      <c r="A1824" t="s">
        <v>8219</v>
      </c>
      <c r="B1824">
        <v>56</v>
      </c>
      <c r="G1824" s="6">
        <f t="shared" si="56"/>
        <v>-138.43</v>
      </c>
      <c r="H1824" s="15">
        <f t="shared" si="57"/>
        <v>19162.8649</v>
      </c>
    </row>
    <row r="1825" spans="1:8" x14ac:dyDescent="0.35">
      <c r="A1825" t="s">
        <v>8219</v>
      </c>
      <c r="B1825">
        <v>46</v>
      </c>
      <c r="G1825" s="6">
        <f t="shared" si="56"/>
        <v>-148.43</v>
      </c>
      <c r="H1825" s="15">
        <f t="shared" si="57"/>
        <v>22031.464900000003</v>
      </c>
    </row>
    <row r="1826" spans="1:8" x14ac:dyDescent="0.35">
      <c r="A1826" t="s">
        <v>8219</v>
      </c>
      <c r="B1826">
        <v>34</v>
      </c>
      <c r="G1826" s="6">
        <f t="shared" si="56"/>
        <v>-160.43</v>
      </c>
      <c r="H1826" s="15">
        <f t="shared" si="57"/>
        <v>25737.784900000002</v>
      </c>
    </row>
    <row r="1827" spans="1:8" x14ac:dyDescent="0.35">
      <c r="A1827" t="s">
        <v>8219</v>
      </c>
      <c r="B1827">
        <v>98</v>
      </c>
      <c r="G1827" s="6">
        <f t="shared" si="56"/>
        <v>-96.43</v>
      </c>
      <c r="H1827" s="15">
        <f t="shared" si="57"/>
        <v>9298.7449000000015</v>
      </c>
    </row>
    <row r="1828" spans="1:8" x14ac:dyDescent="0.35">
      <c r="A1828" t="s">
        <v>8219</v>
      </c>
      <c r="B1828">
        <v>46</v>
      </c>
      <c r="G1828" s="6">
        <f t="shared" si="56"/>
        <v>-148.43</v>
      </c>
      <c r="H1828" s="15">
        <f t="shared" si="57"/>
        <v>22031.464900000003</v>
      </c>
    </row>
    <row r="1829" spans="1:8" x14ac:dyDescent="0.35">
      <c r="A1829" t="s">
        <v>8219</v>
      </c>
      <c r="B1829">
        <v>10</v>
      </c>
      <c r="G1829" s="6">
        <f t="shared" si="56"/>
        <v>-184.43</v>
      </c>
      <c r="H1829" s="15">
        <f t="shared" si="57"/>
        <v>34014.424900000005</v>
      </c>
    </row>
    <row r="1830" spans="1:8" x14ac:dyDescent="0.35">
      <c r="A1830" t="s">
        <v>8219</v>
      </c>
      <c r="B1830">
        <v>76</v>
      </c>
      <c r="G1830" s="6">
        <f t="shared" si="56"/>
        <v>-118.43</v>
      </c>
      <c r="H1830" s="15">
        <f t="shared" si="57"/>
        <v>14025.664900000002</v>
      </c>
    </row>
    <row r="1831" spans="1:8" x14ac:dyDescent="0.35">
      <c r="A1831" t="s">
        <v>8219</v>
      </c>
      <c r="B1831">
        <v>104</v>
      </c>
      <c r="G1831" s="6">
        <f t="shared" si="56"/>
        <v>-90.43</v>
      </c>
      <c r="H1831" s="15">
        <f t="shared" si="57"/>
        <v>8177.5849000000017</v>
      </c>
    </row>
    <row r="1832" spans="1:8" x14ac:dyDescent="0.35">
      <c r="A1832" t="s">
        <v>8219</v>
      </c>
      <c r="B1832">
        <v>87</v>
      </c>
      <c r="G1832" s="6">
        <f t="shared" si="56"/>
        <v>-107.43</v>
      </c>
      <c r="H1832" s="15">
        <f t="shared" si="57"/>
        <v>11541.204900000001</v>
      </c>
    </row>
    <row r="1833" spans="1:8" x14ac:dyDescent="0.35">
      <c r="A1833" t="s">
        <v>8219</v>
      </c>
      <c r="B1833">
        <v>29</v>
      </c>
      <c r="G1833" s="6">
        <f t="shared" si="56"/>
        <v>-165.43</v>
      </c>
      <c r="H1833" s="15">
        <f t="shared" si="57"/>
        <v>27367.084900000002</v>
      </c>
    </row>
    <row r="1834" spans="1:8" x14ac:dyDescent="0.35">
      <c r="A1834" t="s">
        <v>8219</v>
      </c>
      <c r="B1834">
        <v>51</v>
      </c>
      <c r="G1834" s="6">
        <f t="shared" si="56"/>
        <v>-143.43</v>
      </c>
      <c r="H1834" s="15">
        <f t="shared" si="57"/>
        <v>20572.164900000003</v>
      </c>
    </row>
    <row r="1835" spans="1:8" x14ac:dyDescent="0.35">
      <c r="A1835" t="s">
        <v>8219</v>
      </c>
      <c r="B1835">
        <v>12</v>
      </c>
      <c r="G1835" s="6">
        <f t="shared" si="56"/>
        <v>-182.43</v>
      </c>
      <c r="H1835" s="15">
        <f t="shared" si="57"/>
        <v>33280.704900000004</v>
      </c>
    </row>
    <row r="1836" spans="1:8" x14ac:dyDescent="0.35">
      <c r="A1836" t="s">
        <v>8219</v>
      </c>
      <c r="B1836">
        <v>72</v>
      </c>
      <c r="G1836" s="6">
        <f t="shared" si="56"/>
        <v>-122.43</v>
      </c>
      <c r="H1836" s="15">
        <f t="shared" si="57"/>
        <v>14989.104900000002</v>
      </c>
    </row>
    <row r="1837" spans="1:8" x14ac:dyDescent="0.35">
      <c r="A1837" t="s">
        <v>8219</v>
      </c>
      <c r="B1837">
        <v>21</v>
      </c>
      <c r="G1837" s="6">
        <f t="shared" si="56"/>
        <v>-173.43</v>
      </c>
      <c r="H1837" s="15">
        <f t="shared" si="57"/>
        <v>30077.964900000003</v>
      </c>
    </row>
    <row r="1838" spans="1:8" x14ac:dyDescent="0.35">
      <c r="A1838" t="s">
        <v>8219</v>
      </c>
      <c r="B1838">
        <v>42</v>
      </c>
      <c r="G1838" s="6">
        <f t="shared" si="56"/>
        <v>-152.43</v>
      </c>
      <c r="H1838" s="15">
        <f t="shared" si="57"/>
        <v>23234.904900000001</v>
      </c>
    </row>
    <row r="1839" spans="1:8" x14ac:dyDescent="0.35">
      <c r="A1839" t="s">
        <v>8219</v>
      </c>
      <c r="B1839">
        <v>71</v>
      </c>
      <c r="G1839" s="6">
        <f t="shared" si="56"/>
        <v>-123.43</v>
      </c>
      <c r="H1839" s="15">
        <f t="shared" si="57"/>
        <v>15234.964900000001</v>
      </c>
    </row>
    <row r="1840" spans="1:8" x14ac:dyDescent="0.35">
      <c r="A1840" t="s">
        <v>8219</v>
      </c>
      <c r="B1840">
        <v>168</v>
      </c>
      <c r="G1840" s="6">
        <f t="shared" si="56"/>
        <v>-26.430000000000007</v>
      </c>
      <c r="H1840" s="15">
        <f t="shared" si="57"/>
        <v>698.54490000000033</v>
      </c>
    </row>
    <row r="1841" spans="1:8" x14ac:dyDescent="0.35">
      <c r="A1841" t="s">
        <v>8219</v>
      </c>
      <c r="B1841">
        <v>19</v>
      </c>
      <c r="G1841" s="6">
        <f t="shared" si="56"/>
        <v>-175.43</v>
      </c>
      <c r="H1841" s="15">
        <f t="shared" si="57"/>
        <v>30775.684900000004</v>
      </c>
    </row>
    <row r="1842" spans="1:8" x14ac:dyDescent="0.35">
      <c r="A1842" t="s">
        <v>8219</v>
      </c>
      <c r="B1842">
        <v>37</v>
      </c>
      <c r="G1842" s="6">
        <f t="shared" si="56"/>
        <v>-157.43</v>
      </c>
      <c r="H1842" s="15">
        <f t="shared" si="57"/>
        <v>24784.204900000001</v>
      </c>
    </row>
    <row r="1843" spans="1:8" x14ac:dyDescent="0.35">
      <c r="A1843" t="s">
        <v>8219</v>
      </c>
      <c r="B1843">
        <v>36</v>
      </c>
      <c r="G1843" s="6">
        <f t="shared" si="56"/>
        <v>-158.43</v>
      </c>
      <c r="H1843" s="15">
        <f t="shared" si="57"/>
        <v>25100.064900000001</v>
      </c>
    </row>
    <row r="1844" spans="1:8" x14ac:dyDescent="0.35">
      <c r="A1844" t="s">
        <v>8219</v>
      </c>
      <c r="B1844">
        <v>14</v>
      </c>
      <c r="G1844" s="6">
        <f t="shared" si="56"/>
        <v>-180.43</v>
      </c>
      <c r="H1844" s="15">
        <f t="shared" si="57"/>
        <v>32554.984900000003</v>
      </c>
    </row>
    <row r="1845" spans="1:8" x14ac:dyDescent="0.35">
      <c r="A1845" t="s">
        <v>8219</v>
      </c>
      <c r="B1845">
        <v>18</v>
      </c>
      <c r="G1845" s="6">
        <f t="shared" si="56"/>
        <v>-176.43</v>
      </c>
      <c r="H1845" s="15">
        <f t="shared" si="57"/>
        <v>31127.544900000001</v>
      </c>
    </row>
    <row r="1846" spans="1:8" x14ac:dyDescent="0.35">
      <c r="A1846" t="s">
        <v>8219</v>
      </c>
      <c r="B1846">
        <v>82</v>
      </c>
      <c r="G1846" s="6">
        <f t="shared" si="56"/>
        <v>-112.43</v>
      </c>
      <c r="H1846" s="15">
        <f t="shared" si="57"/>
        <v>12640.504900000002</v>
      </c>
    </row>
    <row r="1847" spans="1:8" x14ac:dyDescent="0.35">
      <c r="A1847" t="s">
        <v>8219</v>
      </c>
      <c r="B1847">
        <v>43</v>
      </c>
      <c r="G1847" s="6">
        <f t="shared" si="56"/>
        <v>-151.43</v>
      </c>
      <c r="H1847" s="15">
        <f t="shared" si="57"/>
        <v>22931.044900000001</v>
      </c>
    </row>
    <row r="1848" spans="1:8" x14ac:dyDescent="0.35">
      <c r="A1848" t="s">
        <v>8219</v>
      </c>
      <c r="B1848">
        <v>8</v>
      </c>
      <c r="G1848" s="6">
        <f t="shared" si="56"/>
        <v>-186.43</v>
      </c>
      <c r="H1848" s="15">
        <f t="shared" si="57"/>
        <v>34756.144899999999</v>
      </c>
    </row>
    <row r="1849" spans="1:8" x14ac:dyDescent="0.35">
      <c r="A1849" t="s">
        <v>8219</v>
      </c>
      <c r="B1849">
        <v>45</v>
      </c>
      <c r="G1849" s="6">
        <f t="shared" si="56"/>
        <v>-149.43</v>
      </c>
      <c r="H1849" s="15">
        <f t="shared" si="57"/>
        <v>22329.324900000003</v>
      </c>
    </row>
    <row r="1850" spans="1:8" x14ac:dyDescent="0.35">
      <c r="A1850" t="s">
        <v>8219</v>
      </c>
      <c r="B1850">
        <v>20</v>
      </c>
      <c r="G1850" s="6">
        <f t="shared" si="56"/>
        <v>-174.43</v>
      </c>
      <c r="H1850" s="15">
        <f t="shared" si="57"/>
        <v>30425.824900000003</v>
      </c>
    </row>
    <row r="1851" spans="1:8" x14ac:dyDescent="0.35">
      <c r="A1851" t="s">
        <v>8219</v>
      </c>
      <c r="B1851">
        <v>31</v>
      </c>
      <c r="G1851" s="6">
        <f t="shared" si="56"/>
        <v>-163.43</v>
      </c>
      <c r="H1851" s="15">
        <f t="shared" si="57"/>
        <v>26709.3649</v>
      </c>
    </row>
    <row r="1852" spans="1:8" x14ac:dyDescent="0.35">
      <c r="A1852" t="s">
        <v>8219</v>
      </c>
      <c r="B1852">
        <v>25</v>
      </c>
      <c r="G1852" s="6">
        <f t="shared" si="56"/>
        <v>-169.43</v>
      </c>
      <c r="H1852" s="15">
        <f t="shared" si="57"/>
        <v>28706.524900000004</v>
      </c>
    </row>
    <row r="1853" spans="1:8" x14ac:dyDescent="0.35">
      <c r="A1853" t="s">
        <v>8219</v>
      </c>
      <c r="B1853">
        <v>14</v>
      </c>
      <c r="G1853" s="6">
        <f t="shared" si="56"/>
        <v>-180.43</v>
      </c>
      <c r="H1853" s="15">
        <f t="shared" si="57"/>
        <v>32554.984900000003</v>
      </c>
    </row>
    <row r="1854" spans="1:8" x14ac:dyDescent="0.35">
      <c r="A1854" t="s">
        <v>8219</v>
      </c>
      <c r="B1854">
        <v>45</v>
      </c>
      <c r="G1854" s="6">
        <f t="shared" si="56"/>
        <v>-149.43</v>
      </c>
      <c r="H1854" s="15">
        <f t="shared" si="57"/>
        <v>22329.324900000003</v>
      </c>
    </row>
    <row r="1855" spans="1:8" x14ac:dyDescent="0.35">
      <c r="A1855" t="s">
        <v>8219</v>
      </c>
      <c r="B1855">
        <v>20</v>
      </c>
      <c r="G1855" s="6">
        <f t="shared" si="56"/>
        <v>-174.43</v>
      </c>
      <c r="H1855" s="15">
        <f t="shared" si="57"/>
        <v>30425.824900000003</v>
      </c>
    </row>
    <row r="1856" spans="1:8" x14ac:dyDescent="0.35">
      <c r="A1856" t="s">
        <v>8219</v>
      </c>
      <c r="B1856">
        <v>39</v>
      </c>
      <c r="G1856" s="6">
        <f t="shared" si="56"/>
        <v>-155.43</v>
      </c>
      <c r="H1856" s="15">
        <f t="shared" si="57"/>
        <v>24158.484900000003</v>
      </c>
    </row>
    <row r="1857" spans="1:8" x14ac:dyDescent="0.35">
      <c r="A1857" t="s">
        <v>8219</v>
      </c>
      <c r="B1857">
        <v>16</v>
      </c>
      <c r="G1857" s="6">
        <f t="shared" si="56"/>
        <v>-178.43</v>
      </c>
      <c r="H1857" s="15">
        <f t="shared" si="57"/>
        <v>31837.264900000002</v>
      </c>
    </row>
    <row r="1858" spans="1:8" x14ac:dyDescent="0.35">
      <c r="A1858" t="s">
        <v>8219</v>
      </c>
      <c r="B1858">
        <v>37</v>
      </c>
      <c r="G1858" s="6">
        <f t="shared" si="56"/>
        <v>-157.43</v>
      </c>
      <c r="H1858" s="15">
        <f t="shared" si="57"/>
        <v>24784.204900000001</v>
      </c>
    </row>
    <row r="1859" spans="1:8" x14ac:dyDescent="0.35">
      <c r="A1859" t="s">
        <v>8219</v>
      </c>
      <c r="B1859">
        <v>14</v>
      </c>
      <c r="G1859" s="6">
        <f t="shared" ref="G1859:G1922" si="58">B1859-194.43</f>
        <v>-180.43</v>
      </c>
      <c r="H1859" s="15">
        <f t="shared" ref="H1859:H1922" si="59">G1859^2</f>
        <v>32554.984900000003</v>
      </c>
    </row>
    <row r="1860" spans="1:8" x14ac:dyDescent="0.35">
      <c r="A1860" t="s">
        <v>8219</v>
      </c>
      <c r="B1860">
        <v>21</v>
      </c>
      <c r="G1860" s="6">
        <f t="shared" si="58"/>
        <v>-173.43</v>
      </c>
      <c r="H1860" s="15">
        <f t="shared" si="59"/>
        <v>30077.964900000003</v>
      </c>
    </row>
    <row r="1861" spans="1:8" x14ac:dyDescent="0.35">
      <c r="A1861" t="s">
        <v>8219</v>
      </c>
      <c r="B1861">
        <v>69</v>
      </c>
      <c r="G1861" s="6">
        <f t="shared" si="58"/>
        <v>-125.43</v>
      </c>
      <c r="H1861" s="15">
        <f t="shared" si="59"/>
        <v>15732.684900000002</v>
      </c>
    </row>
    <row r="1862" spans="1:8" x14ac:dyDescent="0.35">
      <c r="A1862" t="s">
        <v>8219</v>
      </c>
      <c r="B1862">
        <v>16</v>
      </c>
      <c r="G1862" s="6">
        <f t="shared" si="58"/>
        <v>-178.43</v>
      </c>
      <c r="H1862" s="15">
        <f t="shared" si="59"/>
        <v>31837.264900000002</v>
      </c>
    </row>
    <row r="1863" spans="1:8" x14ac:dyDescent="0.35">
      <c r="A1863" t="s">
        <v>8219</v>
      </c>
      <c r="B1863">
        <v>55</v>
      </c>
      <c r="G1863" s="6">
        <f t="shared" si="58"/>
        <v>-139.43</v>
      </c>
      <c r="H1863" s="15">
        <f t="shared" si="59"/>
        <v>19440.724900000001</v>
      </c>
    </row>
    <row r="1864" spans="1:8" x14ac:dyDescent="0.35">
      <c r="A1864" t="s">
        <v>8219</v>
      </c>
      <c r="B1864">
        <v>27</v>
      </c>
      <c r="G1864" s="6">
        <f t="shared" si="58"/>
        <v>-167.43</v>
      </c>
      <c r="H1864" s="15">
        <f t="shared" si="59"/>
        <v>28032.804900000003</v>
      </c>
    </row>
    <row r="1865" spans="1:8" x14ac:dyDescent="0.35">
      <c r="A1865" t="s">
        <v>8219</v>
      </c>
      <c r="B1865">
        <v>36</v>
      </c>
      <c r="G1865" s="6">
        <f t="shared" si="58"/>
        <v>-158.43</v>
      </c>
      <c r="H1865" s="15">
        <f t="shared" si="59"/>
        <v>25100.064900000001</v>
      </c>
    </row>
    <row r="1866" spans="1:8" x14ac:dyDescent="0.35">
      <c r="A1866" t="s">
        <v>8219</v>
      </c>
      <c r="B1866">
        <v>19</v>
      </c>
      <c r="G1866" s="6">
        <f t="shared" si="58"/>
        <v>-175.43</v>
      </c>
      <c r="H1866" s="15">
        <f t="shared" si="59"/>
        <v>30775.684900000004</v>
      </c>
    </row>
    <row r="1867" spans="1:8" x14ac:dyDescent="0.35">
      <c r="A1867" t="s">
        <v>8219</v>
      </c>
      <c r="B1867">
        <v>12</v>
      </c>
      <c r="G1867" s="6">
        <f t="shared" si="58"/>
        <v>-182.43</v>
      </c>
      <c r="H1867" s="15">
        <f t="shared" si="59"/>
        <v>33280.704900000004</v>
      </c>
    </row>
    <row r="1868" spans="1:8" x14ac:dyDescent="0.35">
      <c r="A1868" t="s">
        <v>8219</v>
      </c>
      <c r="B1868">
        <v>17</v>
      </c>
      <c r="G1868" s="6">
        <f t="shared" si="58"/>
        <v>-177.43</v>
      </c>
      <c r="H1868" s="15">
        <f t="shared" si="59"/>
        <v>31481.404900000001</v>
      </c>
    </row>
    <row r="1869" spans="1:8" x14ac:dyDescent="0.35">
      <c r="A1869" t="s">
        <v>8219</v>
      </c>
      <c r="B1869">
        <v>114</v>
      </c>
      <c r="G1869" s="6">
        <f t="shared" si="58"/>
        <v>-80.430000000000007</v>
      </c>
      <c r="H1869" s="15">
        <f t="shared" si="59"/>
        <v>6468.9849000000013</v>
      </c>
    </row>
    <row r="1870" spans="1:8" x14ac:dyDescent="0.35">
      <c r="A1870" t="s">
        <v>8219</v>
      </c>
      <c r="B1870">
        <v>93</v>
      </c>
      <c r="G1870" s="6">
        <f t="shared" si="58"/>
        <v>-101.43</v>
      </c>
      <c r="H1870" s="15">
        <f t="shared" si="59"/>
        <v>10288.044900000001</v>
      </c>
    </row>
    <row r="1871" spans="1:8" x14ac:dyDescent="0.35">
      <c r="A1871" t="s">
        <v>8219</v>
      </c>
      <c r="B1871">
        <v>36</v>
      </c>
      <c r="G1871" s="6">
        <f t="shared" si="58"/>
        <v>-158.43</v>
      </c>
      <c r="H1871" s="15">
        <f t="shared" si="59"/>
        <v>25100.064900000001</v>
      </c>
    </row>
    <row r="1872" spans="1:8" x14ac:dyDescent="0.35">
      <c r="A1872" t="s">
        <v>8219</v>
      </c>
      <c r="B1872">
        <v>61</v>
      </c>
      <c r="G1872" s="6">
        <f t="shared" si="58"/>
        <v>-133.43</v>
      </c>
      <c r="H1872" s="15">
        <f t="shared" si="59"/>
        <v>17803.564900000001</v>
      </c>
    </row>
    <row r="1873" spans="1:8" x14ac:dyDescent="0.35">
      <c r="A1873" t="s">
        <v>8219</v>
      </c>
      <c r="B1873">
        <v>47</v>
      </c>
      <c r="G1873" s="6">
        <f t="shared" si="58"/>
        <v>-147.43</v>
      </c>
      <c r="H1873" s="15">
        <f t="shared" si="59"/>
        <v>21735.604900000002</v>
      </c>
    </row>
    <row r="1874" spans="1:8" x14ac:dyDescent="0.35">
      <c r="A1874" t="s">
        <v>8219</v>
      </c>
      <c r="B1874">
        <v>17</v>
      </c>
      <c r="G1874" s="6">
        <f t="shared" si="58"/>
        <v>-177.43</v>
      </c>
      <c r="H1874" s="15">
        <f t="shared" si="59"/>
        <v>31481.404900000001</v>
      </c>
    </row>
    <row r="1875" spans="1:8" x14ac:dyDescent="0.35">
      <c r="A1875" t="s">
        <v>8219</v>
      </c>
      <c r="B1875">
        <v>63</v>
      </c>
      <c r="G1875" s="6">
        <f t="shared" si="58"/>
        <v>-131.43</v>
      </c>
      <c r="H1875" s="15">
        <f t="shared" si="59"/>
        <v>17273.8449</v>
      </c>
    </row>
    <row r="1876" spans="1:8" x14ac:dyDescent="0.35">
      <c r="A1876" t="s">
        <v>8219</v>
      </c>
      <c r="B1876">
        <v>9</v>
      </c>
      <c r="G1876" s="6">
        <f t="shared" si="58"/>
        <v>-185.43</v>
      </c>
      <c r="H1876" s="15">
        <f t="shared" si="59"/>
        <v>34384.284900000006</v>
      </c>
    </row>
    <row r="1877" spans="1:8" x14ac:dyDescent="0.35">
      <c r="A1877" t="s">
        <v>8219</v>
      </c>
      <c r="B1877">
        <v>30</v>
      </c>
      <c r="G1877" s="6">
        <f t="shared" si="58"/>
        <v>-164.43</v>
      </c>
      <c r="H1877" s="15">
        <f t="shared" si="59"/>
        <v>27037.224900000001</v>
      </c>
    </row>
    <row r="1878" spans="1:8" x14ac:dyDescent="0.35">
      <c r="A1878" t="s">
        <v>8219</v>
      </c>
      <c r="B1878">
        <v>23</v>
      </c>
      <c r="G1878" s="6">
        <f t="shared" si="58"/>
        <v>-171.43</v>
      </c>
      <c r="H1878" s="15">
        <f t="shared" si="59"/>
        <v>29388.244900000002</v>
      </c>
    </row>
    <row r="1879" spans="1:8" x14ac:dyDescent="0.35">
      <c r="A1879" t="s">
        <v>8219</v>
      </c>
      <c r="B1879">
        <v>33</v>
      </c>
      <c r="G1879" s="6">
        <f t="shared" si="58"/>
        <v>-161.43</v>
      </c>
      <c r="H1879" s="15">
        <f t="shared" si="59"/>
        <v>26059.644900000003</v>
      </c>
    </row>
    <row r="1880" spans="1:8" x14ac:dyDescent="0.35">
      <c r="A1880" t="s">
        <v>8219</v>
      </c>
      <c r="B1880">
        <v>39</v>
      </c>
      <c r="G1880" s="6">
        <f t="shared" si="58"/>
        <v>-155.43</v>
      </c>
      <c r="H1880" s="15">
        <f t="shared" si="59"/>
        <v>24158.484900000003</v>
      </c>
    </row>
    <row r="1881" spans="1:8" x14ac:dyDescent="0.35">
      <c r="A1881" t="s">
        <v>8219</v>
      </c>
      <c r="B1881">
        <v>17</v>
      </c>
      <c r="G1881" s="6">
        <f t="shared" si="58"/>
        <v>-177.43</v>
      </c>
      <c r="H1881" s="15">
        <f t="shared" si="59"/>
        <v>31481.404900000001</v>
      </c>
    </row>
    <row r="1882" spans="1:8" x14ac:dyDescent="0.35">
      <c r="A1882" t="s">
        <v>8219</v>
      </c>
      <c r="B1882">
        <v>6</v>
      </c>
      <c r="G1882" s="6">
        <f t="shared" si="58"/>
        <v>-188.43</v>
      </c>
      <c r="H1882" s="15">
        <f t="shared" si="59"/>
        <v>35505.8649</v>
      </c>
    </row>
    <row r="1883" spans="1:8" x14ac:dyDescent="0.35">
      <c r="A1883" t="s">
        <v>8219</v>
      </c>
      <c r="B1883">
        <v>39</v>
      </c>
      <c r="G1883" s="6">
        <f t="shared" si="58"/>
        <v>-155.43</v>
      </c>
      <c r="H1883" s="15">
        <f t="shared" si="59"/>
        <v>24158.484900000003</v>
      </c>
    </row>
    <row r="1884" spans="1:8" x14ac:dyDescent="0.35">
      <c r="A1884" t="s">
        <v>8219</v>
      </c>
      <c r="B1884">
        <v>57</v>
      </c>
      <c r="G1884" s="6">
        <f t="shared" si="58"/>
        <v>-137.43</v>
      </c>
      <c r="H1884" s="15">
        <f t="shared" si="59"/>
        <v>18887.004900000004</v>
      </c>
    </row>
    <row r="1885" spans="1:8" x14ac:dyDescent="0.35">
      <c r="A1885" t="s">
        <v>8219</v>
      </c>
      <c r="B1885">
        <v>56</v>
      </c>
      <c r="G1885" s="6">
        <f t="shared" si="58"/>
        <v>-138.43</v>
      </c>
      <c r="H1885" s="15">
        <f t="shared" si="59"/>
        <v>19162.8649</v>
      </c>
    </row>
    <row r="1886" spans="1:8" x14ac:dyDescent="0.35">
      <c r="A1886" t="s">
        <v>8219</v>
      </c>
      <c r="B1886">
        <v>13</v>
      </c>
      <c r="G1886" s="6">
        <f t="shared" si="58"/>
        <v>-181.43</v>
      </c>
      <c r="H1886" s="15">
        <f t="shared" si="59"/>
        <v>32916.844900000004</v>
      </c>
    </row>
    <row r="1887" spans="1:8" x14ac:dyDescent="0.35">
      <c r="A1887" t="s">
        <v>8219</v>
      </c>
      <c r="B1887">
        <v>95</v>
      </c>
      <c r="G1887" s="6">
        <f t="shared" si="58"/>
        <v>-99.43</v>
      </c>
      <c r="H1887" s="15">
        <f t="shared" si="59"/>
        <v>9886.3249000000014</v>
      </c>
    </row>
    <row r="1888" spans="1:8" x14ac:dyDescent="0.35">
      <c r="A1888" t="s">
        <v>8219</v>
      </c>
      <c r="B1888">
        <v>80</v>
      </c>
      <c r="G1888" s="6">
        <f t="shared" si="58"/>
        <v>-114.43</v>
      </c>
      <c r="H1888" s="15">
        <f t="shared" si="59"/>
        <v>13094.224900000001</v>
      </c>
    </row>
    <row r="1889" spans="1:8" x14ac:dyDescent="0.35">
      <c r="A1889" t="s">
        <v>8219</v>
      </c>
      <c r="B1889">
        <v>133</v>
      </c>
      <c r="G1889" s="6">
        <f t="shared" si="58"/>
        <v>-61.430000000000007</v>
      </c>
      <c r="H1889" s="15">
        <f t="shared" si="59"/>
        <v>3773.6449000000007</v>
      </c>
    </row>
    <row r="1890" spans="1:8" x14ac:dyDescent="0.35">
      <c r="A1890" t="s">
        <v>8219</v>
      </c>
      <c r="B1890">
        <v>44</v>
      </c>
      <c r="G1890" s="6">
        <f t="shared" si="58"/>
        <v>-150.43</v>
      </c>
      <c r="H1890" s="15">
        <f t="shared" si="59"/>
        <v>22629.184900000004</v>
      </c>
    </row>
    <row r="1891" spans="1:8" x14ac:dyDescent="0.35">
      <c r="A1891" t="s">
        <v>8219</v>
      </c>
      <c r="B1891">
        <v>30</v>
      </c>
      <c r="G1891" s="6">
        <f t="shared" si="58"/>
        <v>-164.43</v>
      </c>
      <c r="H1891" s="15">
        <f t="shared" si="59"/>
        <v>27037.224900000001</v>
      </c>
    </row>
    <row r="1892" spans="1:8" x14ac:dyDescent="0.35">
      <c r="A1892" t="s">
        <v>8219</v>
      </c>
      <c r="B1892">
        <v>56</v>
      </c>
      <c r="G1892" s="6">
        <f t="shared" si="58"/>
        <v>-138.43</v>
      </c>
      <c r="H1892" s="15">
        <f t="shared" si="59"/>
        <v>19162.8649</v>
      </c>
    </row>
    <row r="1893" spans="1:8" x14ac:dyDescent="0.35">
      <c r="A1893" t="s">
        <v>8219</v>
      </c>
      <c r="B1893">
        <v>66</v>
      </c>
      <c r="G1893" s="6">
        <f t="shared" si="58"/>
        <v>-128.43</v>
      </c>
      <c r="H1893" s="15">
        <f t="shared" si="59"/>
        <v>16494.264900000002</v>
      </c>
    </row>
    <row r="1894" spans="1:8" x14ac:dyDescent="0.35">
      <c r="A1894" t="s">
        <v>8219</v>
      </c>
      <c r="B1894">
        <v>29</v>
      </c>
      <c r="G1894" s="6">
        <f t="shared" si="58"/>
        <v>-165.43</v>
      </c>
      <c r="H1894" s="15">
        <f t="shared" si="59"/>
        <v>27367.084900000002</v>
      </c>
    </row>
    <row r="1895" spans="1:8" x14ac:dyDescent="0.35">
      <c r="A1895" t="s">
        <v>8219</v>
      </c>
      <c r="B1895">
        <v>72</v>
      </c>
      <c r="G1895" s="6">
        <f t="shared" si="58"/>
        <v>-122.43</v>
      </c>
      <c r="H1895" s="15">
        <f t="shared" si="59"/>
        <v>14989.104900000002</v>
      </c>
    </row>
    <row r="1896" spans="1:8" x14ac:dyDescent="0.35">
      <c r="A1896" t="s">
        <v>8219</v>
      </c>
      <c r="B1896">
        <v>27</v>
      </c>
      <c r="G1896" s="6">
        <f t="shared" si="58"/>
        <v>-167.43</v>
      </c>
      <c r="H1896" s="15">
        <f t="shared" si="59"/>
        <v>28032.804900000003</v>
      </c>
    </row>
    <row r="1897" spans="1:8" x14ac:dyDescent="0.35">
      <c r="A1897" t="s">
        <v>8219</v>
      </c>
      <c r="B1897">
        <v>10</v>
      </c>
      <c r="G1897" s="6">
        <f t="shared" si="58"/>
        <v>-184.43</v>
      </c>
      <c r="H1897" s="15">
        <f t="shared" si="59"/>
        <v>34014.424900000005</v>
      </c>
    </row>
    <row r="1898" spans="1:8" x14ac:dyDescent="0.35">
      <c r="A1898" t="s">
        <v>8219</v>
      </c>
      <c r="B1898">
        <v>35</v>
      </c>
      <c r="G1898" s="6">
        <f t="shared" si="58"/>
        <v>-159.43</v>
      </c>
      <c r="H1898" s="15">
        <f t="shared" si="59"/>
        <v>25417.924900000002</v>
      </c>
    </row>
    <row r="1899" spans="1:8" x14ac:dyDescent="0.35">
      <c r="A1899" t="s">
        <v>8219</v>
      </c>
      <c r="B1899">
        <v>29</v>
      </c>
      <c r="G1899" s="6">
        <f t="shared" si="58"/>
        <v>-165.43</v>
      </c>
      <c r="H1899" s="15">
        <f t="shared" si="59"/>
        <v>27367.084900000002</v>
      </c>
    </row>
    <row r="1900" spans="1:8" x14ac:dyDescent="0.35">
      <c r="A1900" t="s">
        <v>8219</v>
      </c>
      <c r="B1900">
        <v>13</v>
      </c>
      <c r="G1900" s="6">
        <f t="shared" si="58"/>
        <v>-181.43</v>
      </c>
      <c r="H1900" s="15">
        <f t="shared" si="59"/>
        <v>32916.844900000004</v>
      </c>
    </row>
    <row r="1901" spans="1:8" x14ac:dyDescent="0.35">
      <c r="A1901" t="s">
        <v>8219</v>
      </c>
      <c r="B1901">
        <v>72</v>
      </c>
      <c r="G1901" s="6">
        <f t="shared" si="58"/>
        <v>-122.43</v>
      </c>
      <c r="H1901" s="15">
        <f t="shared" si="59"/>
        <v>14989.104900000002</v>
      </c>
    </row>
    <row r="1902" spans="1:8" x14ac:dyDescent="0.35">
      <c r="A1902" t="s">
        <v>8219</v>
      </c>
      <c r="B1902">
        <v>78</v>
      </c>
      <c r="G1902" s="6">
        <f t="shared" si="58"/>
        <v>-116.43</v>
      </c>
      <c r="H1902" s="15">
        <f t="shared" si="59"/>
        <v>13555.944900000002</v>
      </c>
    </row>
    <row r="1903" spans="1:8" x14ac:dyDescent="0.35">
      <c r="A1903" t="s">
        <v>8219</v>
      </c>
      <c r="B1903">
        <v>49</v>
      </c>
      <c r="G1903" s="6">
        <f t="shared" si="58"/>
        <v>-145.43</v>
      </c>
      <c r="H1903" s="15">
        <f t="shared" si="59"/>
        <v>21149.884900000001</v>
      </c>
    </row>
    <row r="1904" spans="1:8" x14ac:dyDescent="0.35">
      <c r="A1904" t="s">
        <v>8219</v>
      </c>
      <c r="B1904">
        <v>42</v>
      </c>
      <c r="G1904" s="6">
        <f t="shared" si="58"/>
        <v>-152.43</v>
      </c>
      <c r="H1904" s="15">
        <f t="shared" si="59"/>
        <v>23234.904900000001</v>
      </c>
    </row>
    <row r="1905" spans="1:8" x14ac:dyDescent="0.35">
      <c r="A1905" t="s">
        <v>8219</v>
      </c>
      <c r="B1905">
        <v>35</v>
      </c>
      <c r="G1905" s="6">
        <f t="shared" si="58"/>
        <v>-159.43</v>
      </c>
      <c r="H1905" s="15">
        <f t="shared" si="59"/>
        <v>25417.924900000002</v>
      </c>
    </row>
    <row r="1906" spans="1:8" x14ac:dyDescent="0.35">
      <c r="A1906" t="s">
        <v>8219</v>
      </c>
      <c r="B1906">
        <v>42</v>
      </c>
      <c r="G1906" s="6">
        <f t="shared" si="58"/>
        <v>-152.43</v>
      </c>
      <c r="H1906" s="15">
        <f t="shared" si="59"/>
        <v>23234.904900000001</v>
      </c>
    </row>
    <row r="1907" spans="1:8" x14ac:dyDescent="0.35">
      <c r="A1907" t="s">
        <v>8219</v>
      </c>
      <c r="B1907">
        <v>42</v>
      </c>
      <c r="G1907" s="6">
        <f t="shared" si="58"/>
        <v>-152.43</v>
      </c>
      <c r="H1907" s="15">
        <f t="shared" si="59"/>
        <v>23234.904900000001</v>
      </c>
    </row>
    <row r="1908" spans="1:8" x14ac:dyDescent="0.35">
      <c r="A1908" t="s">
        <v>8219</v>
      </c>
      <c r="B1908">
        <v>31</v>
      </c>
      <c r="G1908" s="6">
        <f t="shared" si="58"/>
        <v>-163.43</v>
      </c>
      <c r="H1908" s="15">
        <f t="shared" si="59"/>
        <v>26709.3649</v>
      </c>
    </row>
    <row r="1909" spans="1:8" x14ac:dyDescent="0.35">
      <c r="A1909" t="s">
        <v>8219</v>
      </c>
      <c r="B1909">
        <v>38</v>
      </c>
      <c r="G1909" s="6">
        <f t="shared" si="58"/>
        <v>-156.43</v>
      </c>
      <c r="H1909" s="15">
        <f t="shared" si="59"/>
        <v>24470.344900000004</v>
      </c>
    </row>
    <row r="1910" spans="1:8" x14ac:dyDescent="0.35">
      <c r="A1910" t="s">
        <v>8219</v>
      </c>
      <c r="B1910">
        <v>8</v>
      </c>
      <c r="G1910" s="6">
        <f t="shared" si="58"/>
        <v>-186.43</v>
      </c>
      <c r="H1910" s="15">
        <f t="shared" si="59"/>
        <v>34756.144899999999</v>
      </c>
    </row>
    <row r="1911" spans="1:8" x14ac:dyDescent="0.35">
      <c r="A1911" t="s">
        <v>8219</v>
      </c>
      <c r="B1911">
        <v>39</v>
      </c>
      <c r="G1911" s="6">
        <f t="shared" si="58"/>
        <v>-155.43</v>
      </c>
      <c r="H1911" s="15">
        <f t="shared" si="59"/>
        <v>24158.484900000003</v>
      </c>
    </row>
    <row r="1912" spans="1:8" x14ac:dyDescent="0.35">
      <c r="A1912" t="s">
        <v>8219</v>
      </c>
      <c r="B1912">
        <v>29</v>
      </c>
      <c r="G1912" s="6">
        <f t="shared" si="58"/>
        <v>-165.43</v>
      </c>
      <c r="H1912" s="15">
        <f t="shared" si="59"/>
        <v>27367.084900000002</v>
      </c>
    </row>
    <row r="1913" spans="1:8" x14ac:dyDescent="0.35">
      <c r="A1913" t="s">
        <v>8219</v>
      </c>
      <c r="B1913">
        <v>72</v>
      </c>
      <c r="G1913" s="6">
        <f t="shared" si="58"/>
        <v>-122.43</v>
      </c>
      <c r="H1913" s="15">
        <f t="shared" si="59"/>
        <v>14989.104900000002</v>
      </c>
    </row>
    <row r="1914" spans="1:8" x14ac:dyDescent="0.35">
      <c r="A1914" t="s">
        <v>8219</v>
      </c>
      <c r="B1914">
        <v>15</v>
      </c>
      <c r="G1914" s="6">
        <f t="shared" si="58"/>
        <v>-179.43</v>
      </c>
      <c r="H1914" s="15">
        <f t="shared" si="59"/>
        <v>32195.124900000003</v>
      </c>
    </row>
    <row r="1915" spans="1:8" x14ac:dyDescent="0.35">
      <c r="A1915" t="s">
        <v>8219</v>
      </c>
      <c r="B1915">
        <v>33</v>
      </c>
      <c r="G1915" s="6">
        <f t="shared" si="58"/>
        <v>-161.43</v>
      </c>
      <c r="H1915" s="15">
        <f t="shared" si="59"/>
        <v>26059.644900000003</v>
      </c>
    </row>
    <row r="1916" spans="1:8" x14ac:dyDescent="0.35">
      <c r="A1916" t="s">
        <v>8219</v>
      </c>
      <c r="B1916">
        <v>15</v>
      </c>
      <c r="G1916" s="6">
        <f t="shared" si="58"/>
        <v>-179.43</v>
      </c>
      <c r="H1916" s="15">
        <f t="shared" si="59"/>
        <v>32195.124900000003</v>
      </c>
    </row>
    <row r="1917" spans="1:8" x14ac:dyDescent="0.35">
      <c r="A1917" t="s">
        <v>8219</v>
      </c>
      <c r="B1917">
        <v>19</v>
      </c>
      <c r="G1917" s="6">
        <f t="shared" si="58"/>
        <v>-175.43</v>
      </c>
      <c r="H1917" s="15">
        <f t="shared" si="59"/>
        <v>30775.684900000004</v>
      </c>
    </row>
    <row r="1918" spans="1:8" x14ac:dyDescent="0.35">
      <c r="A1918" t="s">
        <v>8219</v>
      </c>
      <c r="B1918">
        <v>17</v>
      </c>
      <c r="G1918" s="6">
        <f t="shared" si="58"/>
        <v>-177.43</v>
      </c>
      <c r="H1918" s="15">
        <f t="shared" si="59"/>
        <v>31481.404900000001</v>
      </c>
    </row>
    <row r="1919" spans="1:8" x14ac:dyDescent="0.35">
      <c r="A1919" t="s">
        <v>8219</v>
      </c>
      <c r="B1919">
        <v>44</v>
      </c>
      <c r="G1919" s="6">
        <f t="shared" si="58"/>
        <v>-150.43</v>
      </c>
      <c r="H1919" s="15">
        <f t="shared" si="59"/>
        <v>22629.184900000004</v>
      </c>
    </row>
    <row r="1920" spans="1:8" x14ac:dyDescent="0.35">
      <c r="A1920" t="s">
        <v>8219</v>
      </c>
      <c r="B1920">
        <v>10</v>
      </c>
      <c r="G1920" s="6">
        <f t="shared" si="58"/>
        <v>-184.43</v>
      </c>
      <c r="H1920" s="15">
        <f t="shared" si="59"/>
        <v>34014.424900000005</v>
      </c>
    </row>
    <row r="1921" spans="1:8" x14ac:dyDescent="0.35">
      <c r="A1921" t="s">
        <v>8219</v>
      </c>
      <c r="B1921">
        <v>46</v>
      </c>
      <c r="G1921" s="6">
        <f t="shared" si="58"/>
        <v>-148.43</v>
      </c>
      <c r="H1921" s="15">
        <f t="shared" si="59"/>
        <v>22031.464900000003</v>
      </c>
    </row>
    <row r="1922" spans="1:8" x14ac:dyDescent="0.35">
      <c r="A1922" t="s">
        <v>8219</v>
      </c>
      <c r="B1922">
        <v>11</v>
      </c>
      <c r="G1922" s="6">
        <f t="shared" si="58"/>
        <v>-183.43</v>
      </c>
      <c r="H1922" s="15">
        <f t="shared" si="59"/>
        <v>33646.564900000005</v>
      </c>
    </row>
    <row r="1923" spans="1:8" x14ac:dyDescent="0.35">
      <c r="A1923" t="s">
        <v>8219</v>
      </c>
      <c r="B1923">
        <v>13</v>
      </c>
      <c r="G1923" s="6">
        <f t="shared" ref="G1923:G1986" si="60">B1923-194.43</f>
        <v>-181.43</v>
      </c>
      <c r="H1923" s="15">
        <f t="shared" ref="H1923:H1986" si="61">G1923^2</f>
        <v>32916.844900000004</v>
      </c>
    </row>
    <row r="1924" spans="1:8" x14ac:dyDescent="0.35">
      <c r="A1924" t="s">
        <v>8219</v>
      </c>
      <c r="B1924">
        <v>33</v>
      </c>
      <c r="G1924" s="6">
        <f t="shared" si="60"/>
        <v>-161.43</v>
      </c>
      <c r="H1924" s="15">
        <f t="shared" si="61"/>
        <v>26059.644900000003</v>
      </c>
    </row>
    <row r="1925" spans="1:8" x14ac:dyDescent="0.35">
      <c r="A1925" t="s">
        <v>8219</v>
      </c>
      <c r="B1925">
        <v>28</v>
      </c>
      <c r="G1925" s="6">
        <f t="shared" si="60"/>
        <v>-166.43</v>
      </c>
      <c r="H1925" s="15">
        <f t="shared" si="61"/>
        <v>27698.944900000002</v>
      </c>
    </row>
    <row r="1926" spans="1:8" x14ac:dyDescent="0.35">
      <c r="A1926" t="s">
        <v>8219</v>
      </c>
      <c r="B1926">
        <v>21</v>
      </c>
      <c r="G1926" s="6">
        <f t="shared" si="60"/>
        <v>-173.43</v>
      </c>
      <c r="H1926" s="15">
        <f t="shared" si="61"/>
        <v>30077.964900000003</v>
      </c>
    </row>
    <row r="1927" spans="1:8" x14ac:dyDescent="0.35">
      <c r="A1927" t="s">
        <v>8219</v>
      </c>
      <c r="B1927">
        <v>13</v>
      </c>
      <c r="G1927" s="6">
        <f t="shared" si="60"/>
        <v>-181.43</v>
      </c>
      <c r="H1927" s="15">
        <f t="shared" si="61"/>
        <v>32916.844900000004</v>
      </c>
    </row>
    <row r="1928" spans="1:8" x14ac:dyDescent="0.35">
      <c r="A1928" t="s">
        <v>8219</v>
      </c>
      <c r="B1928">
        <v>34</v>
      </c>
      <c r="G1928" s="6">
        <f t="shared" si="60"/>
        <v>-160.43</v>
      </c>
      <c r="H1928" s="15">
        <f t="shared" si="61"/>
        <v>25737.784900000002</v>
      </c>
    </row>
    <row r="1929" spans="1:8" x14ac:dyDescent="0.35">
      <c r="A1929" t="s">
        <v>8219</v>
      </c>
      <c r="B1929">
        <v>80</v>
      </c>
      <c r="G1929" s="6">
        <f t="shared" si="60"/>
        <v>-114.43</v>
      </c>
      <c r="H1929" s="15">
        <f t="shared" si="61"/>
        <v>13094.224900000001</v>
      </c>
    </row>
    <row r="1930" spans="1:8" x14ac:dyDescent="0.35">
      <c r="A1930" t="s">
        <v>8219</v>
      </c>
      <c r="B1930">
        <v>74</v>
      </c>
      <c r="G1930" s="6">
        <f t="shared" si="60"/>
        <v>-120.43</v>
      </c>
      <c r="H1930" s="15">
        <f t="shared" si="61"/>
        <v>14503.384900000001</v>
      </c>
    </row>
    <row r="1931" spans="1:8" x14ac:dyDescent="0.35">
      <c r="A1931" t="s">
        <v>8219</v>
      </c>
      <c r="B1931">
        <v>7</v>
      </c>
      <c r="G1931" s="6">
        <f t="shared" si="60"/>
        <v>-187.43</v>
      </c>
      <c r="H1931" s="15">
        <f t="shared" si="61"/>
        <v>35130.0049</v>
      </c>
    </row>
    <row r="1932" spans="1:8" x14ac:dyDescent="0.35">
      <c r="A1932" t="s">
        <v>8219</v>
      </c>
      <c r="B1932">
        <v>34</v>
      </c>
      <c r="G1932" s="6">
        <f t="shared" si="60"/>
        <v>-160.43</v>
      </c>
      <c r="H1932" s="15">
        <f t="shared" si="61"/>
        <v>25737.784900000002</v>
      </c>
    </row>
    <row r="1933" spans="1:8" x14ac:dyDescent="0.35">
      <c r="A1933" t="s">
        <v>8219</v>
      </c>
      <c r="B1933">
        <v>86</v>
      </c>
      <c r="G1933" s="6">
        <f t="shared" si="60"/>
        <v>-108.43</v>
      </c>
      <c r="H1933" s="15">
        <f t="shared" si="61"/>
        <v>11757.064900000001</v>
      </c>
    </row>
    <row r="1934" spans="1:8" x14ac:dyDescent="0.35">
      <c r="A1934" t="s">
        <v>8219</v>
      </c>
      <c r="B1934">
        <v>37</v>
      </c>
      <c r="G1934" s="6">
        <f t="shared" si="60"/>
        <v>-157.43</v>
      </c>
      <c r="H1934" s="15">
        <f t="shared" si="61"/>
        <v>24784.204900000001</v>
      </c>
    </row>
    <row r="1935" spans="1:8" x14ac:dyDescent="0.35">
      <c r="A1935" t="s">
        <v>8219</v>
      </c>
      <c r="B1935">
        <v>18</v>
      </c>
      <c r="G1935" s="6">
        <f t="shared" si="60"/>
        <v>-176.43</v>
      </c>
      <c r="H1935" s="15">
        <f t="shared" si="61"/>
        <v>31127.544900000001</v>
      </c>
    </row>
    <row r="1936" spans="1:8" x14ac:dyDescent="0.35">
      <c r="A1936" t="s">
        <v>8219</v>
      </c>
      <c r="B1936">
        <v>22</v>
      </c>
      <c r="G1936" s="6">
        <f t="shared" si="60"/>
        <v>-172.43</v>
      </c>
      <c r="H1936" s="15">
        <f t="shared" si="61"/>
        <v>29732.104900000002</v>
      </c>
    </row>
    <row r="1937" spans="1:8" x14ac:dyDescent="0.35">
      <c r="A1937" t="s">
        <v>8219</v>
      </c>
      <c r="B1937">
        <v>26</v>
      </c>
      <c r="G1937" s="6">
        <f t="shared" si="60"/>
        <v>-168.43</v>
      </c>
      <c r="H1937" s="15">
        <f t="shared" si="61"/>
        <v>28368.664900000003</v>
      </c>
    </row>
    <row r="1938" spans="1:8" x14ac:dyDescent="0.35">
      <c r="A1938" t="s">
        <v>8219</v>
      </c>
      <c r="B1938">
        <v>27</v>
      </c>
      <c r="G1938" s="6">
        <f t="shared" si="60"/>
        <v>-167.43</v>
      </c>
      <c r="H1938" s="15">
        <f t="shared" si="61"/>
        <v>28032.804900000003</v>
      </c>
    </row>
    <row r="1939" spans="1:8" x14ac:dyDescent="0.35">
      <c r="A1939" t="s">
        <v>8219</v>
      </c>
      <c r="B1939">
        <v>8</v>
      </c>
      <c r="G1939" s="6">
        <f t="shared" si="60"/>
        <v>-186.43</v>
      </c>
      <c r="H1939" s="15">
        <f t="shared" si="61"/>
        <v>34756.144899999999</v>
      </c>
    </row>
    <row r="1940" spans="1:8" x14ac:dyDescent="0.35">
      <c r="A1940" t="s">
        <v>8219</v>
      </c>
      <c r="B1940">
        <v>204</v>
      </c>
      <c r="G1940" s="6">
        <f t="shared" si="60"/>
        <v>9.5699999999999932</v>
      </c>
      <c r="H1940" s="15">
        <f t="shared" si="61"/>
        <v>91.584899999999863</v>
      </c>
    </row>
    <row r="1941" spans="1:8" x14ac:dyDescent="0.35">
      <c r="A1941" t="s">
        <v>8219</v>
      </c>
      <c r="B1941">
        <v>46</v>
      </c>
      <c r="G1941" s="6">
        <f t="shared" si="60"/>
        <v>-148.43</v>
      </c>
      <c r="H1941" s="15">
        <f t="shared" si="61"/>
        <v>22031.464900000003</v>
      </c>
    </row>
    <row r="1942" spans="1:8" x14ac:dyDescent="0.35">
      <c r="A1942" t="s">
        <v>8219</v>
      </c>
      <c r="B1942">
        <v>17</v>
      </c>
      <c r="G1942" s="6">
        <f t="shared" si="60"/>
        <v>-177.43</v>
      </c>
      <c r="H1942" s="15">
        <f t="shared" si="61"/>
        <v>31481.404900000001</v>
      </c>
    </row>
    <row r="1943" spans="1:8" x14ac:dyDescent="0.35">
      <c r="A1943" t="s">
        <v>8219</v>
      </c>
      <c r="B1943">
        <v>28</v>
      </c>
      <c r="G1943" s="6">
        <f t="shared" si="60"/>
        <v>-166.43</v>
      </c>
      <c r="H1943" s="15">
        <f t="shared" si="61"/>
        <v>27698.944900000002</v>
      </c>
    </row>
    <row r="1944" spans="1:8" x14ac:dyDescent="0.35">
      <c r="A1944" t="s">
        <v>8219</v>
      </c>
      <c r="B1944">
        <v>83</v>
      </c>
      <c r="G1944" s="6">
        <f t="shared" si="60"/>
        <v>-111.43</v>
      </c>
      <c r="H1944" s="15">
        <f t="shared" si="61"/>
        <v>12416.644900000001</v>
      </c>
    </row>
    <row r="1945" spans="1:8" x14ac:dyDescent="0.35">
      <c r="A1945" t="s">
        <v>8219</v>
      </c>
      <c r="B1945">
        <v>13</v>
      </c>
      <c r="G1945" s="6">
        <f t="shared" si="60"/>
        <v>-181.43</v>
      </c>
      <c r="H1945" s="15">
        <f t="shared" si="61"/>
        <v>32916.844900000004</v>
      </c>
    </row>
    <row r="1946" spans="1:8" x14ac:dyDescent="0.35">
      <c r="A1946" t="s">
        <v>8219</v>
      </c>
      <c r="B1946">
        <v>8</v>
      </c>
      <c r="G1946" s="6">
        <f t="shared" si="60"/>
        <v>-186.43</v>
      </c>
      <c r="H1946" s="15">
        <f t="shared" si="61"/>
        <v>34756.144899999999</v>
      </c>
    </row>
    <row r="1947" spans="1:8" x14ac:dyDescent="0.35">
      <c r="A1947" t="s">
        <v>8219</v>
      </c>
      <c r="B1947">
        <v>32</v>
      </c>
      <c r="G1947" s="6">
        <f t="shared" si="60"/>
        <v>-162.43</v>
      </c>
      <c r="H1947" s="15">
        <f t="shared" si="61"/>
        <v>26383.504900000004</v>
      </c>
    </row>
    <row r="1948" spans="1:8" x14ac:dyDescent="0.35">
      <c r="A1948" t="s">
        <v>8219</v>
      </c>
      <c r="B1948">
        <v>85</v>
      </c>
      <c r="G1948" s="6">
        <f t="shared" si="60"/>
        <v>-109.43</v>
      </c>
      <c r="H1948" s="15">
        <f t="shared" si="61"/>
        <v>11974.924900000002</v>
      </c>
    </row>
    <row r="1949" spans="1:8" x14ac:dyDescent="0.35">
      <c r="A1949" t="s">
        <v>8219</v>
      </c>
      <c r="B1949">
        <v>29</v>
      </c>
      <c r="G1949" s="6">
        <f t="shared" si="60"/>
        <v>-165.43</v>
      </c>
      <c r="H1949" s="15">
        <f t="shared" si="61"/>
        <v>27367.084900000002</v>
      </c>
    </row>
    <row r="1950" spans="1:8" x14ac:dyDescent="0.35">
      <c r="A1950" t="s">
        <v>8219</v>
      </c>
      <c r="B1950">
        <v>24</v>
      </c>
      <c r="G1950" s="6">
        <f t="shared" si="60"/>
        <v>-170.43</v>
      </c>
      <c r="H1950" s="15">
        <f t="shared" si="61"/>
        <v>29046.384900000001</v>
      </c>
    </row>
    <row r="1951" spans="1:8" x14ac:dyDescent="0.35">
      <c r="A1951" t="s">
        <v>8219</v>
      </c>
      <c r="B1951">
        <v>8</v>
      </c>
      <c r="G1951" s="6">
        <f t="shared" si="60"/>
        <v>-186.43</v>
      </c>
      <c r="H1951" s="15">
        <f t="shared" si="61"/>
        <v>34756.144899999999</v>
      </c>
    </row>
    <row r="1952" spans="1:8" x14ac:dyDescent="0.35">
      <c r="A1952" t="s">
        <v>8219</v>
      </c>
      <c r="B1952">
        <v>19</v>
      </c>
      <c r="G1952" s="6">
        <f t="shared" si="60"/>
        <v>-175.43</v>
      </c>
      <c r="H1952" s="15">
        <f t="shared" si="61"/>
        <v>30775.684900000004</v>
      </c>
    </row>
    <row r="1953" spans="1:8" x14ac:dyDescent="0.35">
      <c r="A1953" t="s">
        <v>8219</v>
      </c>
      <c r="B1953">
        <v>336</v>
      </c>
      <c r="G1953" s="6">
        <f t="shared" si="60"/>
        <v>141.57</v>
      </c>
      <c r="H1953" s="15">
        <f t="shared" si="61"/>
        <v>20042.064899999998</v>
      </c>
    </row>
    <row r="1954" spans="1:8" x14ac:dyDescent="0.35">
      <c r="A1954" t="s">
        <v>8219</v>
      </c>
      <c r="B1954">
        <v>13</v>
      </c>
      <c r="G1954" s="6">
        <f t="shared" si="60"/>
        <v>-181.43</v>
      </c>
      <c r="H1954" s="15">
        <f t="shared" si="61"/>
        <v>32916.844900000004</v>
      </c>
    </row>
    <row r="1955" spans="1:8" x14ac:dyDescent="0.35">
      <c r="A1955" t="s">
        <v>8219</v>
      </c>
      <c r="B1955">
        <v>42</v>
      </c>
      <c r="G1955" s="6">
        <f t="shared" si="60"/>
        <v>-152.43</v>
      </c>
      <c r="H1955" s="15">
        <f t="shared" si="61"/>
        <v>23234.904900000001</v>
      </c>
    </row>
    <row r="1956" spans="1:8" x14ac:dyDescent="0.35">
      <c r="A1956" t="s">
        <v>8219</v>
      </c>
      <c r="B1956">
        <v>64</v>
      </c>
      <c r="G1956" s="6">
        <f t="shared" si="60"/>
        <v>-130.43</v>
      </c>
      <c r="H1956" s="15">
        <f t="shared" si="61"/>
        <v>17011.984900000003</v>
      </c>
    </row>
    <row r="1957" spans="1:8" x14ac:dyDescent="0.35">
      <c r="A1957" t="s">
        <v>8219</v>
      </c>
      <c r="B1957">
        <v>25</v>
      </c>
      <c r="G1957" s="6">
        <f t="shared" si="60"/>
        <v>-169.43</v>
      </c>
      <c r="H1957" s="15">
        <f t="shared" si="61"/>
        <v>28706.524900000004</v>
      </c>
    </row>
    <row r="1958" spans="1:8" x14ac:dyDescent="0.35">
      <c r="A1958" t="s">
        <v>8219</v>
      </c>
      <c r="B1958">
        <v>20</v>
      </c>
      <c r="G1958" s="6">
        <f t="shared" si="60"/>
        <v>-174.43</v>
      </c>
      <c r="H1958" s="15">
        <f t="shared" si="61"/>
        <v>30425.824900000003</v>
      </c>
    </row>
    <row r="1959" spans="1:8" x14ac:dyDescent="0.35">
      <c r="A1959" t="s">
        <v>8219</v>
      </c>
      <c r="B1959">
        <v>104</v>
      </c>
      <c r="G1959" s="6">
        <f t="shared" si="60"/>
        <v>-90.43</v>
      </c>
      <c r="H1959" s="15">
        <f t="shared" si="61"/>
        <v>8177.5849000000017</v>
      </c>
    </row>
    <row r="1960" spans="1:8" x14ac:dyDescent="0.35">
      <c r="A1960" t="s">
        <v>8219</v>
      </c>
      <c r="B1960">
        <v>53</v>
      </c>
      <c r="G1960" s="6">
        <f t="shared" si="60"/>
        <v>-141.43</v>
      </c>
      <c r="H1960" s="15">
        <f t="shared" si="61"/>
        <v>20002.444900000002</v>
      </c>
    </row>
    <row r="1961" spans="1:8" x14ac:dyDescent="0.35">
      <c r="A1961" t="s">
        <v>8219</v>
      </c>
      <c r="B1961">
        <v>14</v>
      </c>
      <c r="G1961" s="6">
        <f t="shared" si="60"/>
        <v>-180.43</v>
      </c>
      <c r="H1961" s="15">
        <f t="shared" si="61"/>
        <v>32554.984900000003</v>
      </c>
    </row>
    <row r="1962" spans="1:8" x14ac:dyDescent="0.35">
      <c r="A1962" t="s">
        <v>8219</v>
      </c>
      <c r="B1962">
        <v>20</v>
      </c>
      <c r="G1962" s="6">
        <f t="shared" si="60"/>
        <v>-174.43</v>
      </c>
      <c r="H1962" s="15">
        <f t="shared" si="61"/>
        <v>30425.824900000003</v>
      </c>
    </row>
    <row r="1963" spans="1:8" x14ac:dyDescent="0.35">
      <c r="A1963" t="s">
        <v>8219</v>
      </c>
      <c r="B1963">
        <v>558</v>
      </c>
      <c r="G1963" s="6">
        <f t="shared" si="60"/>
        <v>363.57</v>
      </c>
      <c r="H1963" s="15">
        <f t="shared" si="61"/>
        <v>132183.14489999998</v>
      </c>
    </row>
    <row r="1964" spans="1:8" x14ac:dyDescent="0.35">
      <c r="A1964" t="s">
        <v>8219</v>
      </c>
      <c r="B1964">
        <v>22</v>
      </c>
      <c r="G1964" s="6">
        <f t="shared" si="60"/>
        <v>-172.43</v>
      </c>
      <c r="H1964" s="15">
        <f t="shared" si="61"/>
        <v>29732.104900000002</v>
      </c>
    </row>
    <row r="1965" spans="1:8" x14ac:dyDescent="0.35">
      <c r="A1965" t="s">
        <v>8219</v>
      </c>
      <c r="B1965">
        <v>24</v>
      </c>
      <c r="G1965" s="6">
        <f t="shared" si="60"/>
        <v>-170.43</v>
      </c>
      <c r="H1965" s="15">
        <f t="shared" si="61"/>
        <v>29046.384900000001</v>
      </c>
    </row>
    <row r="1966" spans="1:8" x14ac:dyDescent="0.35">
      <c r="A1966" t="s">
        <v>8219</v>
      </c>
      <c r="B1966">
        <v>74</v>
      </c>
      <c r="G1966" s="6">
        <f t="shared" si="60"/>
        <v>-120.43</v>
      </c>
      <c r="H1966" s="15">
        <f t="shared" si="61"/>
        <v>14503.384900000001</v>
      </c>
    </row>
    <row r="1967" spans="1:8" x14ac:dyDescent="0.35">
      <c r="A1967" t="s">
        <v>8219</v>
      </c>
      <c r="B1967">
        <v>54</v>
      </c>
      <c r="G1967" s="6">
        <f t="shared" si="60"/>
        <v>-140.43</v>
      </c>
      <c r="H1967" s="15">
        <f t="shared" si="61"/>
        <v>19720.584900000002</v>
      </c>
    </row>
    <row r="1968" spans="1:8" x14ac:dyDescent="0.35">
      <c r="A1968" t="s">
        <v>8219</v>
      </c>
      <c r="B1968">
        <v>31</v>
      </c>
      <c r="G1968" s="6">
        <f t="shared" si="60"/>
        <v>-163.43</v>
      </c>
      <c r="H1968" s="15">
        <f t="shared" si="61"/>
        <v>26709.3649</v>
      </c>
    </row>
    <row r="1969" spans="1:8" x14ac:dyDescent="0.35">
      <c r="A1969" t="s">
        <v>8219</v>
      </c>
      <c r="B1969">
        <v>25</v>
      </c>
      <c r="G1969" s="6">
        <f t="shared" si="60"/>
        <v>-169.43</v>
      </c>
      <c r="H1969" s="15">
        <f t="shared" si="61"/>
        <v>28706.524900000004</v>
      </c>
    </row>
    <row r="1970" spans="1:8" x14ac:dyDescent="0.35">
      <c r="A1970" t="s">
        <v>8219</v>
      </c>
      <c r="B1970">
        <v>17</v>
      </c>
      <c r="G1970" s="6">
        <f t="shared" si="60"/>
        <v>-177.43</v>
      </c>
      <c r="H1970" s="15">
        <f t="shared" si="61"/>
        <v>31481.404900000001</v>
      </c>
    </row>
    <row r="1971" spans="1:8" x14ac:dyDescent="0.35">
      <c r="A1971" t="s">
        <v>8219</v>
      </c>
      <c r="B1971">
        <v>12</v>
      </c>
      <c r="G1971" s="6">
        <f t="shared" si="60"/>
        <v>-182.43</v>
      </c>
      <c r="H1971" s="15">
        <f t="shared" si="61"/>
        <v>33280.704900000004</v>
      </c>
    </row>
    <row r="1972" spans="1:8" x14ac:dyDescent="0.35">
      <c r="A1972" t="s">
        <v>8219</v>
      </c>
      <c r="B1972">
        <v>38</v>
      </c>
      <c r="G1972" s="6">
        <f t="shared" si="60"/>
        <v>-156.43</v>
      </c>
      <c r="H1972" s="15">
        <f t="shared" si="61"/>
        <v>24470.344900000004</v>
      </c>
    </row>
    <row r="1973" spans="1:8" x14ac:dyDescent="0.35">
      <c r="A1973" t="s">
        <v>8219</v>
      </c>
      <c r="B1973">
        <v>41</v>
      </c>
      <c r="G1973" s="6">
        <f t="shared" si="60"/>
        <v>-153.43</v>
      </c>
      <c r="H1973" s="15">
        <f t="shared" si="61"/>
        <v>23540.764900000002</v>
      </c>
    </row>
    <row r="1974" spans="1:8" x14ac:dyDescent="0.35">
      <c r="A1974" t="s">
        <v>8219</v>
      </c>
      <c r="B1974">
        <v>19</v>
      </c>
      <c r="G1974" s="6">
        <f t="shared" si="60"/>
        <v>-175.43</v>
      </c>
      <c r="H1974" s="15">
        <f t="shared" si="61"/>
        <v>30775.684900000004</v>
      </c>
    </row>
    <row r="1975" spans="1:8" x14ac:dyDescent="0.35">
      <c r="A1975" t="s">
        <v>8219</v>
      </c>
      <c r="B1975">
        <v>41</v>
      </c>
      <c r="G1975" s="6">
        <f t="shared" si="60"/>
        <v>-153.43</v>
      </c>
      <c r="H1975" s="15">
        <f t="shared" si="61"/>
        <v>23540.764900000002</v>
      </c>
    </row>
    <row r="1976" spans="1:8" x14ac:dyDescent="0.35">
      <c r="A1976" t="s">
        <v>8219</v>
      </c>
      <c r="B1976">
        <v>26</v>
      </c>
      <c r="G1976" s="6">
        <f t="shared" si="60"/>
        <v>-168.43</v>
      </c>
      <c r="H1976" s="15">
        <f t="shared" si="61"/>
        <v>28368.664900000003</v>
      </c>
    </row>
    <row r="1977" spans="1:8" x14ac:dyDescent="0.35">
      <c r="A1977" t="s">
        <v>8219</v>
      </c>
      <c r="B1977">
        <v>25</v>
      </c>
      <c r="G1977" s="6">
        <f t="shared" si="60"/>
        <v>-169.43</v>
      </c>
      <c r="H1977" s="15">
        <f t="shared" si="61"/>
        <v>28706.524900000004</v>
      </c>
    </row>
    <row r="1978" spans="1:8" x14ac:dyDescent="0.35">
      <c r="A1978" t="s">
        <v>8219</v>
      </c>
      <c r="B1978">
        <v>9</v>
      </c>
      <c r="G1978" s="6">
        <f t="shared" si="60"/>
        <v>-185.43</v>
      </c>
      <c r="H1978" s="15">
        <f t="shared" si="61"/>
        <v>34384.284900000006</v>
      </c>
    </row>
    <row r="1979" spans="1:8" x14ac:dyDescent="0.35">
      <c r="A1979" t="s">
        <v>8219</v>
      </c>
      <c r="B1979">
        <v>78</v>
      </c>
      <c r="G1979" s="6">
        <f t="shared" si="60"/>
        <v>-116.43</v>
      </c>
      <c r="H1979" s="15">
        <f t="shared" si="61"/>
        <v>13555.944900000002</v>
      </c>
    </row>
    <row r="1980" spans="1:8" x14ac:dyDescent="0.35">
      <c r="A1980" t="s">
        <v>8219</v>
      </c>
      <c r="B1980">
        <v>45</v>
      </c>
      <c r="G1980" s="6">
        <f t="shared" si="60"/>
        <v>-149.43</v>
      </c>
      <c r="H1980" s="15">
        <f t="shared" si="61"/>
        <v>22329.324900000003</v>
      </c>
    </row>
    <row r="1981" spans="1:8" x14ac:dyDescent="0.35">
      <c r="A1981" t="s">
        <v>8219</v>
      </c>
      <c r="B1981">
        <v>102</v>
      </c>
      <c r="G1981" s="6">
        <f t="shared" si="60"/>
        <v>-92.43</v>
      </c>
      <c r="H1981" s="15">
        <f t="shared" si="61"/>
        <v>8543.304900000001</v>
      </c>
    </row>
    <row r="1982" spans="1:8" x14ac:dyDescent="0.35">
      <c r="A1982" t="s">
        <v>8219</v>
      </c>
      <c r="B1982">
        <v>5</v>
      </c>
      <c r="G1982" s="6">
        <f t="shared" si="60"/>
        <v>-189.43</v>
      </c>
      <c r="H1982" s="15">
        <f t="shared" si="61"/>
        <v>35883.724900000001</v>
      </c>
    </row>
    <row r="1983" spans="1:8" x14ac:dyDescent="0.35">
      <c r="A1983" t="s">
        <v>8219</v>
      </c>
      <c r="B1983">
        <v>27</v>
      </c>
      <c r="G1983" s="6">
        <f t="shared" si="60"/>
        <v>-167.43</v>
      </c>
      <c r="H1983" s="15">
        <f t="shared" si="61"/>
        <v>28032.804900000003</v>
      </c>
    </row>
    <row r="1984" spans="1:8" x14ac:dyDescent="0.35">
      <c r="A1984" t="s">
        <v>8219</v>
      </c>
      <c r="B1984">
        <v>37</v>
      </c>
      <c r="G1984" s="6">
        <f t="shared" si="60"/>
        <v>-157.43</v>
      </c>
      <c r="H1984" s="15">
        <f t="shared" si="61"/>
        <v>24784.204900000001</v>
      </c>
    </row>
    <row r="1985" spans="1:8" x14ac:dyDescent="0.35">
      <c r="A1985" t="s">
        <v>8219</v>
      </c>
      <c r="B1985">
        <v>14</v>
      </c>
      <c r="G1985" s="6">
        <f t="shared" si="60"/>
        <v>-180.43</v>
      </c>
      <c r="H1985" s="15">
        <f t="shared" si="61"/>
        <v>32554.984900000003</v>
      </c>
    </row>
    <row r="1986" spans="1:8" x14ac:dyDescent="0.35">
      <c r="A1986" t="s">
        <v>8219</v>
      </c>
      <c r="B1986">
        <v>27</v>
      </c>
      <c r="G1986" s="6">
        <f t="shared" si="60"/>
        <v>-167.43</v>
      </c>
      <c r="H1986" s="15">
        <f t="shared" si="61"/>
        <v>28032.804900000003</v>
      </c>
    </row>
    <row r="1987" spans="1:8" x14ac:dyDescent="0.35">
      <c r="A1987" t="s">
        <v>8219</v>
      </c>
      <c r="B1987">
        <v>45</v>
      </c>
      <c r="G1987" s="6">
        <f t="shared" ref="G1987:G2050" si="62">B1987-194.43</f>
        <v>-149.43</v>
      </c>
      <c r="H1987" s="15">
        <f t="shared" ref="H1987:H2050" si="63">G1987^2</f>
        <v>22329.324900000003</v>
      </c>
    </row>
    <row r="1988" spans="1:8" x14ac:dyDescent="0.35">
      <c r="A1988" t="s">
        <v>8219</v>
      </c>
      <c r="B1988">
        <v>49</v>
      </c>
      <c r="G1988" s="6">
        <f t="shared" si="62"/>
        <v>-145.43</v>
      </c>
      <c r="H1988" s="15">
        <f t="shared" si="63"/>
        <v>21149.884900000001</v>
      </c>
    </row>
    <row r="1989" spans="1:8" x14ac:dyDescent="0.35">
      <c r="A1989" t="s">
        <v>8219</v>
      </c>
      <c r="B1989">
        <v>24</v>
      </c>
      <c r="G1989" s="6">
        <f t="shared" si="62"/>
        <v>-170.43</v>
      </c>
      <c r="H1989" s="15">
        <f t="shared" si="63"/>
        <v>29046.384900000001</v>
      </c>
    </row>
    <row r="1990" spans="1:8" x14ac:dyDescent="0.35">
      <c r="A1990" t="s">
        <v>8219</v>
      </c>
      <c r="B1990">
        <v>112</v>
      </c>
      <c r="G1990" s="6">
        <f t="shared" si="62"/>
        <v>-82.43</v>
      </c>
      <c r="H1990" s="15">
        <f t="shared" si="63"/>
        <v>6794.7049000000015</v>
      </c>
    </row>
    <row r="1991" spans="1:8" x14ac:dyDescent="0.35">
      <c r="A1991" t="s">
        <v>8219</v>
      </c>
      <c r="B1991">
        <v>23</v>
      </c>
      <c r="G1991" s="6">
        <f t="shared" si="62"/>
        <v>-171.43</v>
      </c>
      <c r="H1991" s="15">
        <f t="shared" si="63"/>
        <v>29388.244900000002</v>
      </c>
    </row>
    <row r="1992" spans="1:8" x14ac:dyDescent="0.35">
      <c r="A1992" t="s">
        <v>8219</v>
      </c>
      <c r="B1992">
        <v>54</v>
      </c>
      <c r="G1992" s="6">
        <f t="shared" si="62"/>
        <v>-140.43</v>
      </c>
      <c r="H1992" s="15">
        <f t="shared" si="63"/>
        <v>19720.584900000002</v>
      </c>
    </row>
    <row r="1993" spans="1:8" x14ac:dyDescent="0.35">
      <c r="A1993" t="s">
        <v>8219</v>
      </c>
      <c r="B1993">
        <v>28</v>
      </c>
      <c r="G1993" s="6">
        <f t="shared" si="62"/>
        <v>-166.43</v>
      </c>
      <c r="H1993" s="15">
        <f t="shared" si="63"/>
        <v>27698.944900000002</v>
      </c>
    </row>
    <row r="1994" spans="1:8" x14ac:dyDescent="0.35">
      <c r="A1994" t="s">
        <v>8219</v>
      </c>
      <c r="B1994">
        <v>11</v>
      </c>
      <c r="G1994" s="6">
        <f t="shared" si="62"/>
        <v>-183.43</v>
      </c>
      <c r="H1994" s="15">
        <f t="shared" si="63"/>
        <v>33646.564900000005</v>
      </c>
    </row>
    <row r="1995" spans="1:8" x14ac:dyDescent="0.35">
      <c r="A1995" t="s">
        <v>8219</v>
      </c>
      <c r="B1995">
        <v>62</v>
      </c>
      <c r="G1995" s="6">
        <f t="shared" si="62"/>
        <v>-132.43</v>
      </c>
      <c r="H1995" s="15">
        <f t="shared" si="63"/>
        <v>17537.704900000001</v>
      </c>
    </row>
    <row r="1996" spans="1:8" x14ac:dyDescent="0.35">
      <c r="A1996" t="s">
        <v>8219</v>
      </c>
      <c r="B1996">
        <v>73</v>
      </c>
      <c r="G1996" s="6">
        <f t="shared" si="62"/>
        <v>-121.43</v>
      </c>
      <c r="H1996" s="15">
        <f t="shared" si="63"/>
        <v>14745.244900000002</v>
      </c>
    </row>
    <row r="1997" spans="1:8" x14ac:dyDescent="0.35">
      <c r="A1997" t="s">
        <v>8219</v>
      </c>
      <c r="B1997">
        <v>18</v>
      </c>
      <c r="G1997" s="6">
        <f t="shared" si="62"/>
        <v>-176.43</v>
      </c>
      <c r="H1997" s="15">
        <f t="shared" si="63"/>
        <v>31127.544900000001</v>
      </c>
    </row>
    <row r="1998" spans="1:8" x14ac:dyDescent="0.35">
      <c r="A1998" t="s">
        <v>8219</v>
      </c>
      <c r="B1998">
        <v>35</v>
      </c>
      <c r="G1998" s="6">
        <f t="shared" si="62"/>
        <v>-159.43</v>
      </c>
      <c r="H1998" s="15">
        <f t="shared" si="63"/>
        <v>25417.924900000002</v>
      </c>
    </row>
    <row r="1999" spans="1:8" x14ac:dyDescent="0.35">
      <c r="A1999" t="s">
        <v>8219</v>
      </c>
      <c r="B1999">
        <v>43</v>
      </c>
      <c r="G1999" s="6">
        <f t="shared" si="62"/>
        <v>-151.43</v>
      </c>
      <c r="H1999" s="15">
        <f t="shared" si="63"/>
        <v>22931.044900000001</v>
      </c>
    </row>
    <row r="2000" spans="1:8" x14ac:dyDescent="0.35">
      <c r="A2000" t="s">
        <v>8219</v>
      </c>
      <c r="B2000">
        <v>36</v>
      </c>
      <c r="G2000" s="6">
        <f t="shared" si="62"/>
        <v>-158.43</v>
      </c>
      <c r="H2000" s="15">
        <f t="shared" si="63"/>
        <v>25100.064900000001</v>
      </c>
    </row>
    <row r="2001" spans="1:8" x14ac:dyDescent="0.35">
      <c r="A2001" t="s">
        <v>8219</v>
      </c>
      <c r="B2001">
        <v>62</v>
      </c>
      <c r="G2001" s="6">
        <f t="shared" si="62"/>
        <v>-132.43</v>
      </c>
      <c r="H2001" s="15">
        <f t="shared" si="63"/>
        <v>17537.704900000001</v>
      </c>
    </row>
    <row r="2002" spans="1:8" x14ac:dyDescent="0.35">
      <c r="A2002" t="s">
        <v>8219</v>
      </c>
      <c r="B2002">
        <v>15</v>
      </c>
      <c r="G2002" s="6">
        <f t="shared" si="62"/>
        <v>-179.43</v>
      </c>
      <c r="H2002" s="15">
        <f t="shared" si="63"/>
        <v>32195.124900000003</v>
      </c>
    </row>
    <row r="2003" spans="1:8" x14ac:dyDescent="0.35">
      <c r="A2003" t="s">
        <v>8219</v>
      </c>
      <c r="B2003">
        <v>33</v>
      </c>
      <c r="G2003" s="6">
        <f t="shared" si="62"/>
        <v>-161.43</v>
      </c>
      <c r="H2003" s="15">
        <f t="shared" si="63"/>
        <v>26059.644900000003</v>
      </c>
    </row>
    <row r="2004" spans="1:8" x14ac:dyDescent="0.35">
      <c r="A2004" t="s">
        <v>8219</v>
      </c>
      <c r="B2004">
        <v>27</v>
      </c>
      <c r="G2004" s="6">
        <f t="shared" si="62"/>
        <v>-167.43</v>
      </c>
      <c r="H2004" s="15">
        <f t="shared" si="63"/>
        <v>28032.804900000003</v>
      </c>
    </row>
    <row r="2005" spans="1:8" x14ac:dyDescent="0.35">
      <c r="A2005" t="s">
        <v>8219</v>
      </c>
      <c r="B2005">
        <v>17</v>
      </c>
      <c r="G2005" s="6">
        <f t="shared" si="62"/>
        <v>-177.43</v>
      </c>
      <c r="H2005" s="15">
        <f t="shared" si="63"/>
        <v>31481.404900000001</v>
      </c>
    </row>
    <row r="2006" spans="1:8" x14ac:dyDescent="0.35">
      <c r="A2006" t="s">
        <v>8219</v>
      </c>
      <c r="B2006">
        <v>4</v>
      </c>
      <c r="G2006" s="6">
        <f t="shared" si="62"/>
        <v>-190.43</v>
      </c>
      <c r="H2006" s="15">
        <f t="shared" si="63"/>
        <v>36263.584900000002</v>
      </c>
    </row>
    <row r="2007" spans="1:8" x14ac:dyDescent="0.35">
      <c r="A2007" t="s">
        <v>8219</v>
      </c>
      <c r="B2007">
        <v>53</v>
      </c>
      <c r="G2007" s="6">
        <f t="shared" si="62"/>
        <v>-141.43</v>
      </c>
      <c r="H2007" s="15">
        <f t="shared" si="63"/>
        <v>20002.444900000002</v>
      </c>
    </row>
    <row r="2008" spans="1:8" x14ac:dyDescent="0.35">
      <c r="A2008" t="s">
        <v>8219</v>
      </c>
      <c r="B2008">
        <v>49</v>
      </c>
      <c r="G2008" s="6">
        <f t="shared" si="62"/>
        <v>-145.43</v>
      </c>
      <c r="H2008" s="15">
        <f t="shared" si="63"/>
        <v>21149.884900000001</v>
      </c>
    </row>
    <row r="2009" spans="1:8" x14ac:dyDescent="0.35">
      <c r="A2009" t="s">
        <v>8219</v>
      </c>
      <c r="B2009">
        <v>57</v>
      </c>
      <c r="G2009" s="6">
        <f t="shared" si="62"/>
        <v>-137.43</v>
      </c>
      <c r="H2009" s="15">
        <f t="shared" si="63"/>
        <v>18887.004900000004</v>
      </c>
    </row>
    <row r="2010" spans="1:8" x14ac:dyDescent="0.35">
      <c r="A2010" t="s">
        <v>8219</v>
      </c>
      <c r="B2010">
        <v>69</v>
      </c>
      <c r="G2010" s="6">
        <f t="shared" si="62"/>
        <v>-125.43</v>
      </c>
      <c r="H2010" s="15">
        <f t="shared" si="63"/>
        <v>15732.684900000002</v>
      </c>
    </row>
    <row r="2011" spans="1:8" x14ac:dyDescent="0.35">
      <c r="A2011" t="s">
        <v>8219</v>
      </c>
      <c r="B2011">
        <v>15</v>
      </c>
      <c r="G2011" s="6">
        <f t="shared" si="62"/>
        <v>-179.43</v>
      </c>
      <c r="H2011" s="15">
        <f t="shared" si="63"/>
        <v>32195.124900000003</v>
      </c>
    </row>
    <row r="2012" spans="1:8" x14ac:dyDescent="0.35">
      <c r="A2012" t="s">
        <v>8219</v>
      </c>
      <c r="B2012">
        <v>64</v>
      </c>
      <c r="G2012" s="6">
        <f t="shared" si="62"/>
        <v>-130.43</v>
      </c>
      <c r="H2012" s="15">
        <f t="shared" si="63"/>
        <v>17011.984900000003</v>
      </c>
    </row>
    <row r="2013" spans="1:8" x14ac:dyDescent="0.35">
      <c r="A2013" t="s">
        <v>8219</v>
      </c>
      <c r="B2013">
        <v>20</v>
      </c>
      <c r="G2013" s="6">
        <f t="shared" si="62"/>
        <v>-174.43</v>
      </c>
      <c r="H2013" s="15">
        <f t="shared" si="63"/>
        <v>30425.824900000003</v>
      </c>
    </row>
    <row r="2014" spans="1:8" x14ac:dyDescent="0.35">
      <c r="A2014" t="s">
        <v>8219</v>
      </c>
      <c r="B2014">
        <v>27</v>
      </c>
      <c r="G2014" s="6">
        <f t="shared" si="62"/>
        <v>-167.43</v>
      </c>
      <c r="H2014" s="15">
        <f t="shared" si="63"/>
        <v>28032.804900000003</v>
      </c>
    </row>
    <row r="2015" spans="1:8" x14ac:dyDescent="0.35">
      <c r="A2015" t="s">
        <v>8219</v>
      </c>
      <c r="B2015">
        <v>21</v>
      </c>
      <c r="G2015" s="6">
        <f t="shared" si="62"/>
        <v>-173.43</v>
      </c>
      <c r="H2015" s="15">
        <f t="shared" si="63"/>
        <v>30077.964900000003</v>
      </c>
    </row>
    <row r="2016" spans="1:8" x14ac:dyDescent="0.35">
      <c r="A2016" t="s">
        <v>8219</v>
      </c>
      <c r="B2016">
        <v>31</v>
      </c>
      <c r="G2016" s="6">
        <f t="shared" si="62"/>
        <v>-163.43</v>
      </c>
      <c r="H2016" s="15">
        <f t="shared" si="63"/>
        <v>26709.3649</v>
      </c>
    </row>
    <row r="2017" spans="1:8" x14ac:dyDescent="0.35">
      <c r="A2017" t="s">
        <v>8219</v>
      </c>
      <c r="B2017">
        <v>51</v>
      </c>
      <c r="G2017" s="6">
        <f t="shared" si="62"/>
        <v>-143.43</v>
      </c>
      <c r="H2017" s="15">
        <f t="shared" si="63"/>
        <v>20572.164900000003</v>
      </c>
    </row>
    <row r="2018" spans="1:8" x14ac:dyDescent="0.35">
      <c r="A2018" t="s">
        <v>8219</v>
      </c>
      <c r="B2018">
        <v>57</v>
      </c>
      <c r="G2018" s="6">
        <f t="shared" si="62"/>
        <v>-137.43</v>
      </c>
      <c r="H2018" s="15">
        <f t="shared" si="63"/>
        <v>18887.004900000004</v>
      </c>
    </row>
    <row r="2019" spans="1:8" x14ac:dyDescent="0.35">
      <c r="A2019" t="s">
        <v>8219</v>
      </c>
      <c r="B2019">
        <v>20</v>
      </c>
      <c r="G2019" s="6">
        <f t="shared" si="62"/>
        <v>-174.43</v>
      </c>
      <c r="H2019" s="15">
        <f t="shared" si="63"/>
        <v>30425.824900000003</v>
      </c>
    </row>
    <row r="2020" spans="1:8" x14ac:dyDescent="0.35">
      <c r="A2020" t="s">
        <v>8219</v>
      </c>
      <c r="B2020">
        <v>71</v>
      </c>
      <c r="G2020" s="6">
        <f t="shared" si="62"/>
        <v>-123.43</v>
      </c>
      <c r="H2020" s="15">
        <f t="shared" si="63"/>
        <v>15234.964900000001</v>
      </c>
    </row>
    <row r="2021" spans="1:8" x14ac:dyDescent="0.35">
      <c r="A2021" t="s">
        <v>8219</v>
      </c>
      <c r="B2021">
        <v>72</v>
      </c>
      <c r="G2021" s="6">
        <f t="shared" si="62"/>
        <v>-122.43</v>
      </c>
      <c r="H2021" s="15">
        <f t="shared" si="63"/>
        <v>14989.104900000002</v>
      </c>
    </row>
    <row r="2022" spans="1:8" x14ac:dyDescent="0.35">
      <c r="A2022" t="s">
        <v>8219</v>
      </c>
      <c r="B2022">
        <v>45</v>
      </c>
      <c r="G2022" s="6">
        <f t="shared" si="62"/>
        <v>-149.43</v>
      </c>
      <c r="H2022" s="15">
        <f t="shared" si="63"/>
        <v>22329.324900000003</v>
      </c>
    </row>
    <row r="2023" spans="1:8" x14ac:dyDescent="0.35">
      <c r="A2023" t="s">
        <v>8219</v>
      </c>
      <c r="B2023">
        <v>51</v>
      </c>
      <c r="G2023" s="6">
        <f t="shared" si="62"/>
        <v>-143.43</v>
      </c>
      <c r="H2023" s="15">
        <f t="shared" si="63"/>
        <v>20572.164900000003</v>
      </c>
    </row>
    <row r="2024" spans="1:8" x14ac:dyDescent="0.35">
      <c r="A2024" t="s">
        <v>8219</v>
      </c>
      <c r="B2024">
        <v>56</v>
      </c>
      <c r="G2024" s="6">
        <f t="shared" si="62"/>
        <v>-138.43</v>
      </c>
      <c r="H2024" s="15">
        <f t="shared" si="63"/>
        <v>19162.8649</v>
      </c>
    </row>
    <row r="2025" spans="1:8" x14ac:dyDescent="0.35">
      <c r="A2025" t="s">
        <v>8219</v>
      </c>
      <c r="B2025">
        <v>17</v>
      </c>
      <c r="G2025" s="6">
        <f t="shared" si="62"/>
        <v>-177.43</v>
      </c>
      <c r="H2025" s="15">
        <f t="shared" si="63"/>
        <v>31481.404900000001</v>
      </c>
    </row>
    <row r="2026" spans="1:8" x14ac:dyDescent="0.35">
      <c r="A2026" t="s">
        <v>8219</v>
      </c>
      <c r="B2026">
        <v>197</v>
      </c>
      <c r="G2026" s="6">
        <f t="shared" si="62"/>
        <v>2.5699999999999932</v>
      </c>
      <c r="H2026" s="15">
        <f t="shared" si="63"/>
        <v>6.6048999999999651</v>
      </c>
    </row>
    <row r="2027" spans="1:8" x14ac:dyDescent="0.35">
      <c r="A2027" t="s">
        <v>8219</v>
      </c>
      <c r="B2027">
        <v>70</v>
      </c>
      <c r="G2027" s="6">
        <f t="shared" si="62"/>
        <v>-124.43</v>
      </c>
      <c r="H2027" s="15">
        <f t="shared" si="63"/>
        <v>15482.824900000001</v>
      </c>
    </row>
    <row r="2028" spans="1:8" x14ac:dyDescent="0.35">
      <c r="A2028" t="s">
        <v>8219</v>
      </c>
      <c r="B2028">
        <v>21</v>
      </c>
      <c r="G2028" s="6">
        <f t="shared" si="62"/>
        <v>-173.43</v>
      </c>
      <c r="H2028" s="15">
        <f t="shared" si="63"/>
        <v>30077.964900000003</v>
      </c>
    </row>
    <row r="2029" spans="1:8" x14ac:dyDescent="0.35">
      <c r="A2029" t="s">
        <v>8219</v>
      </c>
      <c r="B2029">
        <v>34</v>
      </c>
      <c r="G2029" s="6">
        <f t="shared" si="62"/>
        <v>-160.43</v>
      </c>
      <c r="H2029" s="15">
        <f t="shared" si="63"/>
        <v>25737.784900000002</v>
      </c>
    </row>
    <row r="2030" spans="1:8" x14ac:dyDescent="0.35">
      <c r="A2030" t="s">
        <v>8219</v>
      </c>
      <c r="B2030">
        <v>39</v>
      </c>
      <c r="G2030" s="6">
        <f t="shared" si="62"/>
        <v>-155.43</v>
      </c>
      <c r="H2030" s="15">
        <f t="shared" si="63"/>
        <v>24158.484900000003</v>
      </c>
    </row>
    <row r="2031" spans="1:8" x14ac:dyDescent="0.35">
      <c r="A2031" t="s">
        <v>8219</v>
      </c>
      <c r="B2031">
        <v>78</v>
      </c>
      <c r="G2031" s="6">
        <f t="shared" si="62"/>
        <v>-116.43</v>
      </c>
      <c r="H2031" s="15">
        <f t="shared" si="63"/>
        <v>13555.944900000002</v>
      </c>
    </row>
    <row r="2032" spans="1:8" x14ac:dyDescent="0.35">
      <c r="A2032" t="s">
        <v>8219</v>
      </c>
      <c r="B2032">
        <v>48</v>
      </c>
      <c r="G2032" s="6">
        <f t="shared" si="62"/>
        <v>-146.43</v>
      </c>
      <c r="H2032" s="15">
        <f t="shared" si="63"/>
        <v>21441.744900000002</v>
      </c>
    </row>
    <row r="2033" spans="1:8" x14ac:dyDescent="0.35">
      <c r="A2033" t="s">
        <v>8219</v>
      </c>
      <c r="B2033">
        <v>29</v>
      </c>
      <c r="G2033" s="6">
        <f t="shared" si="62"/>
        <v>-165.43</v>
      </c>
      <c r="H2033" s="15">
        <f t="shared" si="63"/>
        <v>27367.084900000002</v>
      </c>
    </row>
    <row r="2034" spans="1:8" x14ac:dyDescent="0.35">
      <c r="A2034" t="s">
        <v>8219</v>
      </c>
      <c r="B2034">
        <v>73</v>
      </c>
      <c r="G2034" s="6">
        <f t="shared" si="62"/>
        <v>-121.43</v>
      </c>
      <c r="H2034" s="15">
        <f t="shared" si="63"/>
        <v>14745.244900000002</v>
      </c>
    </row>
    <row r="2035" spans="1:8" x14ac:dyDescent="0.35">
      <c r="A2035" t="s">
        <v>8219</v>
      </c>
      <c r="B2035">
        <v>8</v>
      </c>
      <c r="G2035" s="6">
        <f t="shared" si="62"/>
        <v>-186.43</v>
      </c>
      <c r="H2035" s="15">
        <f t="shared" si="63"/>
        <v>34756.144899999999</v>
      </c>
    </row>
    <row r="2036" spans="1:8" x14ac:dyDescent="0.35">
      <c r="A2036" t="s">
        <v>8219</v>
      </c>
      <c r="B2036">
        <v>17</v>
      </c>
      <c r="G2036" s="6">
        <f t="shared" si="62"/>
        <v>-177.43</v>
      </c>
      <c r="H2036" s="15">
        <f t="shared" si="63"/>
        <v>31481.404900000001</v>
      </c>
    </row>
    <row r="2037" spans="1:8" x14ac:dyDescent="0.35">
      <c r="A2037" t="s">
        <v>8219</v>
      </c>
      <c r="B2037">
        <v>9</v>
      </c>
      <c r="G2037" s="6">
        <f t="shared" si="62"/>
        <v>-185.43</v>
      </c>
      <c r="H2037" s="15">
        <f t="shared" si="63"/>
        <v>34384.284900000006</v>
      </c>
    </row>
    <row r="2038" spans="1:8" x14ac:dyDescent="0.35">
      <c r="A2038" t="s">
        <v>8219</v>
      </c>
      <c r="B2038">
        <v>17</v>
      </c>
      <c r="G2038" s="6">
        <f t="shared" si="62"/>
        <v>-177.43</v>
      </c>
      <c r="H2038" s="15">
        <f t="shared" si="63"/>
        <v>31481.404900000001</v>
      </c>
    </row>
    <row r="2039" spans="1:8" x14ac:dyDescent="0.35">
      <c r="A2039" t="s">
        <v>8219</v>
      </c>
      <c r="B2039">
        <v>33</v>
      </c>
      <c r="G2039" s="6">
        <f t="shared" si="62"/>
        <v>-161.43</v>
      </c>
      <c r="H2039" s="15">
        <f t="shared" si="63"/>
        <v>26059.644900000003</v>
      </c>
    </row>
    <row r="2040" spans="1:8" x14ac:dyDescent="0.35">
      <c r="A2040" t="s">
        <v>8219</v>
      </c>
      <c r="B2040">
        <v>38</v>
      </c>
      <c r="G2040" s="6">
        <f t="shared" si="62"/>
        <v>-156.43</v>
      </c>
      <c r="H2040" s="15">
        <f t="shared" si="63"/>
        <v>24470.344900000004</v>
      </c>
    </row>
    <row r="2041" spans="1:8" x14ac:dyDescent="0.35">
      <c r="A2041" t="s">
        <v>8219</v>
      </c>
      <c r="B2041">
        <v>79</v>
      </c>
      <c r="G2041" s="6">
        <f t="shared" si="62"/>
        <v>-115.43</v>
      </c>
      <c r="H2041" s="15">
        <f t="shared" si="63"/>
        <v>13324.084900000002</v>
      </c>
    </row>
    <row r="2042" spans="1:8" x14ac:dyDescent="0.35">
      <c r="A2042" t="s">
        <v>8219</v>
      </c>
      <c r="B2042">
        <v>46</v>
      </c>
      <c r="G2042" s="6">
        <f t="shared" si="62"/>
        <v>-148.43</v>
      </c>
      <c r="H2042" s="15">
        <f t="shared" si="63"/>
        <v>22031.464900000003</v>
      </c>
    </row>
    <row r="2043" spans="1:8" x14ac:dyDescent="0.35">
      <c r="A2043" t="s">
        <v>8219</v>
      </c>
      <c r="B2043">
        <v>20</v>
      </c>
      <c r="G2043" s="6">
        <f t="shared" si="62"/>
        <v>-174.43</v>
      </c>
      <c r="H2043" s="15">
        <f t="shared" si="63"/>
        <v>30425.824900000003</v>
      </c>
    </row>
    <row r="2044" spans="1:8" x14ac:dyDescent="0.35">
      <c r="A2044" t="s">
        <v>8219</v>
      </c>
      <c r="B2044">
        <v>20</v>
      </c>
      <c r="G2044" s="6">
        <f t="shared" si="62"/>
        <v>-174.43</v>
      </c>
      <c r="H2044" s="15">
        <f t="shared" si="63"/>
        <v>30425.824900000003</v>
      </c>
    </row>
    <row r="2045" spans="1:8" x14ac:dyDescent="0.35">
      <c r="A2045" t="s">
        <v>8219</v>
      </c>
      <c r="B2045">
        <v>13</v>
      </c>
      <c r="G2045" s="6">
        <f t="shared" si="62"/>
        <v>-181.43</v>
      </c>
      <c r="H2045" s="15">
        <f t="shared" si="63"/>
        <v>32916.844900000004</v>
      </c>
    </row>
    <row r="2046" spans="1:8" x14ac:dyDescent="0.35">
      <c r="A2046" t="s">
        <v>8219</v>
      </c>
      <c r="B2046">
        <v>22</v>
      </c>
      <c r="G2046" s="6">
        <f t="shared" si="62"/>
        <v>-172.43</v>
      </c>
      <c r="H2046" s="15">
        <f t="shared" si="63"/>
        <v>29732.104900000002</v>
      </c>
    </row>
    <row r="2047" spans="1:8" x14ac:dyDescent="0.35">
      <c r="A2047" t="s">
        <v>8219</v>
      </c>
      <c r="B2047">
        <v>36</v>
      </c>
      <c r="G2047" s="6">
        <f t="shared" si="62"/>
        <v>-158.43</v>
      </c>
      <c r="H2047" s="15">
        <f t="shared" si="63"/>
        <v>25100.064900000001</v>
      </c>
    </row>
    <row r="2048" spans="1:8" x14ac:dyDescent="0.35">
      <c r="A2048" t="s">
        <v>8219</v>
      </c>
      <c r="B2048">
        <v>40</v>
      </c>
      <c r="G2048" s="6">
        <f t="shared" si="62"/>
        <v>-154.43</v>
      </c>
      <c r="H2048" s="15">
        <f t="shared" si="63"/>
        <v>23848.624900000003</v>
      </c>
    </row>
    <row r="2049" spans="1:8" x14ac:dyDescent="0.35">
      <c r="A2049" t="s">
        <v>8219</v>
      </c>
      <c r="B2049">
        <v>9</v>
      </c>
      <c r="G2049" s="6">
        <f t="shared" si="62"/>
        <v>-185.43</v>
      </c>
      <c r="H2049" s="15">
        <f t="shared" si="63"/>
        <v>34384.284900000006</v>
      </c>
    </row>
    <row r="2050" spans="1:8" x14ac:dyDescent="0.35">
      <c r="A2050" t="s">
        <v>8219</v>
      </c>
      <c r="B2050">
        <v>19</v>
      </c>
      <c r="G2050" s="6">
        <f t="shared" si="62"/>
        <v>-175.43</v>
      </c>
      <c r="H2050" s="15">
        <f t="shared" si="63"/>
        <v>30775.684900000004</v>
      </c>
    </row>
    <row r="2051" spans="1:8" x14ac:dyDescent="0.35">
      <c r="A2051" t="s">
        <v>8219</v>
      </c>
      <c r="B2051">
        <v>14</v>
      </c>
      <c r="G2051" s="6">
        <f t="shared" ref="G2051:G2114" si="64">B2051-194.43</f>
        <v>-180.43</v>
      </c>
      <c r="H2051" s="15">
        <f t="shared" ref="H2051:H2114" si="65">G2051^2</f>
        <v>32554.984900000003</v>
      </c>
    </row>
    <row r="2052" spans="1:8" x14ac:dyDescent="0.35">
      <c r="A2052" t="s">
        <v>8219</v>
      </c>
      <c r="B2052">
        <v>38</v>
      </c>
      <c r="G2052" s="6">
        <f t="shared" si="64"/>
        <v>-156.43</v>
      </c>
      <c r="H2052" s="15">
        <f t="shared" si="65"/>
        <v>24470.344900000004</v>
      </c>
    </row>
    <row r="2053" spans="1:8" x14ac:dyDescent="0.35">
      <c r="A2053" t="s">
        <v>8219</v>
      </c>
      <c r="B2053">
        <v>58</v>
      </c>
      <c r="G2053" s="6">
        <f t="shared" si="64"/>
        <v>-136.43</v>
      </c>
      <c r="H2053" s="15">
        <f t="shared" si="65"/>
        <v>18613.144900000003</v>
      </c>
    </row>
    <row r="2054" spans="1:8" x14ac:dyDescent="0.35">
      <c r="A2054" t="s">
        <v>8219</v>
      </c>
      <c r="B2054">
        <v>28</v>
      </c>
      <c r="G2054" s="6">
        <f t="shared" si="64"/>
        <v>-166.43</v>
      </c>
      <c r="H2054" s="15">
        <f t="shared" si="65"/>
        <v>27698.944900000002</v>
      </c>
    </row>
    <row r="2055" spans="1:8" x14ac:dyDescent="0.35">
      <c r="A2055" t="s">
        <v>8219</v>
      </c>
      <c r="B2055">
        <v>17</v>
      </c>
      <c r="G2055" s="6">
        <f t="shared" si="64"/>
        <v>-177.43</v>
      </c>
      <c r="H2055" s="15">
        <f t="shared" si="65"/>
        <v>31481.404900000001</v>
      </c>
    </row>
    <row r="2056" spans="1:8" x14ac:dyDescent="0.35">
      <c r="A2056" t="s">
        <v>8219</v>
      </c>
      <c r="B2056">
        <v>12</v>
      </c>
      <c r="G2056" s="6">
        <f t="shared" si="64"/>
        <v>-182.43</v>
      </c>
      <c r="H2056" s="15">
        <f t="shared" si="65"/>
        <v>33280.704900000004</v>
      </c>
    </row>
    <row r="2057" spans="1:8" x14ac:dyDescent="0.35">
      <c r="A2057" t="s">
        <v>8219</v>
      </c>
      <c r="B2057">
        <v>40</v>
      </c>
      <c r="G2057" s="6">
        <f t="shared" si="64"/>
        <v>-154.43</v>
      </c>
      <c r="H2057" s="15">
        <f t="shared" si="65"/>
        <v>23848.624900000003</v>
      </c>
    </row>
    <row r="2058" spans="1:8" x14ac:dyDescent="0.35">
      <c r="A2058" t="s">
        <v>8219</v>
      </c>
      <c r="B2058">
        <v>57</v>
      </c>
      <c r="G2058" s="6">
        <f t="shared" si="64"/>
        <v>-137.43</v>
      </c>
      <c r="H2058" s="15">
        <f t="shared" si="65"/>
        <v>18887.004900000004</v>
      </c>
    </row>
    <row r="2059" spans="1:8" x14ac:dyDescent="0.35">
      <c r="A2059" t="s">
        <v>8219</v>
      </c>
      <c r="B2059">
        <v>114</v>
      </c>
      <c r="G2059" s="6">
        <f t="shared" si="64"/>
        <v>-80.430000000000007</v>
      </c>
      <c r="H2059" s="15">
        <f t="shared" si="65"/>
        <v>6468.9849000000013</v>
      </c>
    </row>
    <row r="2060" spans="1:8" x14ac:dyDescent="0.35">
      <c r="A2060" t="s">
        <v>8219</v>
      </c>
      <c r="B2060">
        <v>31</v>
      </c>
      <c r="G2060" s="6">
        <f t="shared" si="64"/>
        <v>-163.43</v>
      </c>
      <c r="H2060" s="15">
        <f t="shared" si="65"/>
        <v>26709.3649</v>
      </c>
    </row>
    <row r="2061" spans="1:8" x14ac:dyDescent="0.35">
      <c r="A2061" t="s">
        <v>8219</v>
      </c>
      <c r="B2061">
        <v>3</v>
      </c>
      <c r="G2061" s="6">
        <f t="shared" si="64"/>
        <v>-191.43</v>
      </c>
      <c r="H2061" s="15">
        <f t="shared" si="65"/>
        <v>36645.444900000002</v>
      </c>
    </row>
    <row r="2062" spans="1:8" x14ac:dyDescent="0.35">
      <c r="A2062" t="s">
        <v>8219</v>
      </c>
      <c r="B2062">
        <v>16</v>
      </c>
      <c r="G2062" s="6">
        <f t="shared" si="64"/>
        <v>-178.43</v>
      </c>
      <c r="H2062" s="15">
        <f t="shared" si="65"/>
        <v>31837.264900000002</v>
      </c>
    </row>
    <row r="2063" spans="1:8" x14ac:dyDescent="0.35">
      <c r="A2063" t="s">
        <v>8219</v>
      </c>
      <c r="B2063">
        <v>199</v>
      </c>
      <c r="G2063" s="6">
        <f t="shared" si="64"/>
        <v>4.5699999999999932</v>
      </c>
      <c r="H2063" s="15">
        <f t="shared" si="65"/>
        <v>20.884899999999938</v>
      </c>
    </row>
    <row r="2064" spans="1:8" x14ac:dyDescent="0.35">
      <c r="A2064" t="s">
        <v>8219</v>
      </c>
      <c r="B2064">
        <v>31</v>
      </c>
      <c r="G2064" s="6">
        <f t="shared" si="64"/>
        <v>-163.43</v>
      </c>
      <c r="H2064" s="15">
        <f t="shared" si="65"/>
        <v>26709.3649</v>
      </c>
    </row>
    <row r="2065" spans="1:8" x14ac:dyDescent="0.35">
      <c r="A2065" t="s">
        <v>8219</v>
      </c>
      <c r="B2065">
        <v>30</v>
      </c>
      <c r="G2065" s="6">
        <f t="shared" si="64"/>
        <v>-164.43</v>
      </c>
      <c r="H2065" s="15">
        <f t="shared" si="65"/>
        <v>27037.224900000001</v>
      </c>
    </row>
    <row r="2066" spans="1:8" x14ac:dyDescent="0.35">
      <c r="A2066" t="s">
        <v>8219</v>
      </c>
      <c r="B2066">
        <v>34</v>
      </c>
      <c r="G2066" s="6">
        <f t="shared" si="64"/>
        <v>-160.43</v>
      </c>
      <c r="H2066" s="15">
        <f t="shared" si="65"/>
        <v>25737.784900000002</v>
      </c>
    </row>
    <row r="2067" spans="1:8" x14ac:dyDescent="0.35">
      <c r="A2067" t="s">
        <v>8219</v>
      </c>
      <c r="B2067">
        <v>18</v>
      </c>
      <c r="G2067" s="6">
        <f t="shared" si="64"/>
        <v>-176.43</v>
      </c>
      <c r="H2067" s="15">
        <f t="shared" si="65"/>
        <v>31127.544900000001</v>
      </c>
    </row>
    <row r="2068" spans="1:8" x14ac:dyDescent="0.35">
      <c r="A2068" t="s">
        <v>8219</v>
      </c>
      <c r="B2068">
        <v>67</v>
      </c>
      <c r="G2068" s="6">
        <f t="shared" si="64"/>
        <v>-127.43</v>
      </c>
      <c r="H2068" s="15">
        <f t="shared" si="65"/>
        <v>16238.404900000001</v>
      </c>
    </row>
    <row r="2069" spans="1:8" x14ac:dyDescent="0.35">
      <c r="A2069" t="s">
        <v>8219</v>
      </c>
      <c r="B2069">
        <v>66</v>
      </c>
      <c r="G2069" s="6">
        <f t="shared" si="64"/>
        <v>-128.43</v>
      </c>
      <c r="H2069" s="15">
        <f t="shared" si="65"/>
        <v>16494.264900000002</v>
      </c>
    </row>
    <row r="2070" spans="1:8" x14ac:dyDescent="0.35">
      <c r="A2070" t="s">
        <v>8219</v>
      </c>
      <c r="B2070">
        <v>23</v>
      </c>
      <c r="G2070" s="6">
        <f t="shared" si="64"/>
        <v>-171.43</v>
      </c>
      <c r="H2070" s="15">
        <f t="shared" si="65"/>
        <v>29388.244900000002</v>
      </c>
    </row>
    <row r="2071" spans="1:8" x14ac:dyDescent="0.35">
      <c r="A2071" t="s">
        <v>8219</v>
      </c>
      <c r="B2071">
        <v>126</v>
      </c>
      <c r="G2071" s="6">
        <f t="shared" si="64"/>
        <v>-68.430000000000007</v>
      </c>
      <c r="H2071" s="15">
        <f t="shared" si="65"/>
        <v>4682.6649000000007</v>
      </c>
    </row>
    <row r="2072" spans="1:8" x14ac:dyDescent="0.35">
      <c r="A2072" t="s">
        <v>8219</v>
      </c>
      <c r="B2072">
        <v>6</v>
      </c>
      <c r="G2072" s="6">
        <f t="shared" si="64"/>
        <v>-188.43</v>
      </c>
      <c r="H2072" s="15">
        <f t="shared" si="65"/>
        <v>35505.8649</v>
      </c>
    </row>
    <row r="2073" spans="1:8" x14ac:dyDescent="0.35">
      <c r="A2073" t="s">
        <v>8219</v>
      </c>
      <c r="B2073">
        <v>25</v>
      </c>
      <c r="G2073" s="6">
        <f t="shared" si="64"/>
        <v>-169.43</v>
      </c>
      <c r="H2073" s="15">
        <f t="shared" si="65"/>
        <v>28706.524900000004</v>
      </c>
    </row>
    <row r="2074" spans="1:8" x14ac:dyDescent="0.35">
      <c r="A2074" t="s">
        <v>8219</v>
      </c>
      <c r="B2074">
        <v>39</v>
      </c>
      <c r="G2074" s="6">
        <f t="shared" si="64"/>
        <v>-155.43</v>
      </c>
      <c r="H2074" s="15">
        <f t="shared" si="65"/>
        <v>24158.484900000003</v>
      </c>
    </row>
    <row r="2075" spans="1:8" x14ac:dyDescent="0.35">
      <c r="A2075" t="s">
        <v>8219</v>
      </c>
      <c r="B2075">
        <v>62</v>
      </c>
      <c r="G2075" s="6">
        <f t="shared" si="64"/>
        <v>-132.43</v>
      </c>
      <c r="H2075" s="15">
        <f t="shared" si="65"/>
        <v>17537.704900000001</v>
      </c>
    </row>
    <row r="2076" spans="1:8" x14ac:dyDescent="0.35">
      <c r="A2076" t="s">
        <v>8219</v>
      </c>
      <c r="B2076">
        <v>31</v>
      </c>
      <c r="G2076" s="6">
        <f t="shared" si="64"/>
        <v>-163.43</v>
      </c>
      <c r="H2076" s="15">
        <f t="shared" si="65"/>
        <v>26709.3649</v>
      </c>
    </row>
    <row r="2077" spans="1:8" x14ac:dyDescent="0.35">
      <c r="A2077" t="s">
        <v>8219</v>
      </c>
      <c r="B2077">
        <v>274</v>
      </c>
      <c r="G2077" s="6">
        <f t="shared" si="64"/>
        <v>79.569999999999993</v>
      </c>
      <c r="H2077" s="15">
        <f t="shared" si="65"/>
        <v>6331.3848999999991</v>
      </c>
    </row>
    <row r="2078" spans="1:8" x14ac:dyDescent="0.35">
      <c r="A2078" t="s">
        <v>8219</v>
      </c>
      <c r="B2078">
        <v>17</v>
      </c>
      <c r="G2078" s="6">
        <f t="shared" si="64"/>
        <v>-177.43</v>
      </c>
      <c r="H2078" s="15">
        <f t="shared" si="65"/>
        <v>31481.404900000001</v>
      </c>
    </row>
    <row r="2079" spans="1:8" x14ac:dyDescent="0.35">
      <c r="A2079" t="s">
        <v>8219</v>
      </c>
      <c r="B2079">
        <v>14</v>
      </c>
      <c r="G2079" s="6">
        <f t="shared" si="64"/>
        <v>-180.43</v>
      </c>
      <c r="H2079" s="15">
        <f t="shared" si="65"/>
        <v>32554.984900000003</v>
      </c>
    </row>
    <row r="2080" spans="1:8" x14ac:dyDescent="0.35">
      <c r="A2080" t="s">
        <v>8219</v>
      </c>
      <c r="B2080">
        <v>60</v>
      </c>
      <c r="G2080" s="6">
        <f t="shared" si="64"/>
        <v>-134.43</v>
      </c>
      <c r="H2080" s="15">
        <f t="shared" si="65"/>
        <v>18071.424900000002</v>
      </c>
    </row>
    <row r="2081" spans="1:8" x14ac:dyDescent="0.35">
      <c r="A2081" t="s">
        <v>8219</v>
      </c>
      <c r="B2081">
        <v>33</v>
      </c>
      <c r="G2081" s="6">
        <f t="shared" si="64"/>
        <v>-161.43</v>
      </c>
      <c r="H2081" s="15">
        <f t="shared" si="65"/>
        <v>26059.644900000003</v>
      </c>
    </row>
    <row r="2082" spans="1:8" x14ac:dyDescent="0.35">
      <c r="A2082" t="s">
        <v>8219</v>
      </c>
      <c r="B2082">
        <v>78</v>
      </c>
      <c r="G2082" s="6">
        <f t="shared" si="64"/>
        <v>-116.43</v>
      </c>
      <c r="H2082" s="15">
        <f t="shared" si="65"/>
        <v>13555.944900000002</v>
      </c>
    </row>
    <row r="2083" spans="1:8" x14ac:dyDescent="0.35">
      <c r="A2083" t="s">
        <v>8219</v>
      </c>
      <c r="B2083">
        <v>30</v>
      </c>
      <c r="G2083" s="6">
        <f t="shared" si="64"/>
        <v>-164.43</v>
      </c>
      <c r="H2083" s="15">
        <f t="shared" si="65"/>
        <v>27037.224900000001</v>
      </c>
    </row>
    <row r="2084" spans="1:8" x14ac:dyDescent="0.35">
      <c r="A2084" t="s">
        <v>8219</v>
      </c>
      <c r="B2084">
        <v>136</v>
      </c>
      <c r="G2084" s="6">
        <f t="shared" si="64"/>
        <v>-58.430000000000007</v>
      </c>
      <c r="H2084" s="15">
        <f t="shared" si="65"/>
        <v>3414.0649000000008</v>
      </c>
    </row>
    <row r="2085" spans="1:8" x14ac:dyDescent="0.35">
      <c r="A2085" t="s">
        <v>8219</v>
      </c>
      <c r="B2085">
        <v>40</v>
      </c>
      <c r="G2085" s="6">
        <f t="shared" si="64"/>
        <v>-154.43</v>
      </c>
      <c r="H2085" s="15">
        <f t="shared" si="65"/>
        <v>23848.624900000003</v>
      </c>
    </row>
    <row r="2086" spans="1:8" x14ac:dyDescent="0.35">
      <c r="A2086" t="s">
        <v>8219</v>
      </c>
      <c r="B2086">
        <v>18</v>
      </c>
      <c r="G2086" s="6">
        <f t="shared" si="64"/>
        <v>-176.43</v>
      </c>
      <c r="H2086" s="15">
        <f t="shared" si="65"/>
        <v>31127.544900000001</v>
      </c>
    </row>
    <row r="2087" spans="1:8" x14ac:dyDescent="0.35">
      <c r="A2087" t="s">
        <v>8219</v>
      </c>
      <c r="B2087">
        <v>39</v>
      </c>
      <c r="G2087" s="6">
        <f t="shared" si="64"/>
        <v>-155.43</v>
      </c>
      <c r="H2087" s="15">
        <f t="shared" si="65"/>
        <v>24158.484900000003</v>
      </c>
    </row>
    <row r="2088" spans="1:8" x14ac:dyDescent="0.35">
      <c r="A2088" t="s">
        <v>8219</v>
      </c>
      <c r="B2088">
        <v>21</v>
      </c>
      <c r="G2088" s="6">
        <f t="shared" si="64"/>
        <v>-173.43</v>
      </c>
      <c r="H2088" s="15">
        <f t="shared" si="65"/>
        <v>30077.964900000003</v>
      </c>
    </row>
    <row r="2089" spans="1:8" x14ac:dyDescent="0.35">
      <c r="A2089" t="s">
        <v>8219</v>
      </c>
      <c r="B2089">
        <v>30</v>
      </c>
      <c r="G2089" s="6">
        <f t="shared" si="64"/>
        <v>-164.43</v>
      </c>
      <c r="H2089" s="15">
        <f t="shared" si="65"/>
        <v>27037.224900000001</v>
      </c>
    </row>
    <row r="2090" spans="1:8" x14ac:dyDescent="0.35">
      <c r="A2090" t="s">
        <v>8219</v>
      </c>
      <c r="B2090">
        <v>27</v>
      </c>
      <c r="G2090" s="6">
        <f t="shared" si="64"/>
        <v>-167.43</v>
      </c>
      <c r="H2090" s="15">
        <f t="shared" si="65"/>
        <v>28032.804900000003</v>
      </c>
    </row>
    <row r="2091" spans="1:8" x14ac:dyDescent="0.35">
      <c r="A2091" t="s">
        <v>8219</v>
      </c>
      <c r="B2091">
        <v>35</v>
      </c>
      <c r="G2091" s="6">
        <f t="shared" si="64"/>
        <v>-159.43</v>
      </c>
      <c r="H2091" s="15">
        <f t="shared" si="65"/>
        <v>25417.924900000002</v>
      </c>
    </row>
    <row r="2092" spans="1:8" x14ac:dyDescent="0.35">
      <c r="A2092" t="s">
        <v>8219</v>
      </c>
      <c r="B2092">
        <v>13</v>
      </c>
      <c r="G2092" s="6">
        <f t="shared" si="64"/>
        <v>-181.43</v>
      </c>
      <c r="H2092" s="15">
        <f t="shared" si="65"/>
        <v>32916.844900000004</v>
      </c>
    </row>
    <row r="2093" spans="1:8" x14ac:dyDescent="0.35">
      <c r="A2093" t="s">
        <v>8219</v>
      </c>
      <c r="B2093">
        <v>23</v>
      </c>
      <c r="G2093" s="6">
        <f t="shared" si="64"/>
        <v>-171.43</v>
      </c>
      <c r="H2093" s="15">
        <f t="shared" si="65"/>
        <v>29388.244900000002</v>
      </c>
    </row>
    <row r="2094" spans="1:8" x14ac:dyDescent="0.35">
      <c r="A2094" t="s">
        <v>8219</v>
      </c>
      <c r="B2094">
        <v>39</v>
      </c>
      <c r="G2094" s="6">
        <f t="shared" si="64"/>
        <v>-155.43</v>
      </c>
      <c r="H2094" s="15">
        <f t="shared" si="65"/>
        <v>24158.484900000003</v>
      </c>
    </row>
    <row r="2095" spans="1:8" x14ac:dyDescent="0.35">
      <c r="A2095" t="s">
        <v>8219</v>
      </c>
      <c r="B2095">
        <v>35</v>
      </c>
      <c r="G2095" s="6">
        <f t="shared" si="64"/>
        <v>-159.43</v>
      </c>
      <c r="H2095" s="15">
        <f t="shared" si="65"/>
        <v>25417.924900000002</v>
      </c>
    </row>
    <row r="2096" spans="1:8" x14ac:dyDescent="0.35">
      <c r="A2096" t="s">
        <v>8219</v>
      </c>
      <c r="B2096">
        <v>27</v>
      </c>
      <c r="G2096" s="6">
        <f t="shared" si="64"/>
        <v>-167.43</v>
      </c>
      <c r="H2096" s="15">
        <f t="shared" si="65"/>
        <v>28032.804900000003</v>
      </c>
    </row>
    <row r="2097" spans="1:8" x14ac:dyDescent="0.35">
      <c r="A2097" t="s">
        <v>8219</v>
      </c>
      <c r="B2097">
        <v>21</v>
      </c>
      <c r="G2097" s="6">
        <f t="shared" si="64"/>
        <v>-173.43</v>
      </c>
      <c r="H2097" s="15">
        <f t="shared" si="65"/>
        <v>30077.964900000003</v>
      </c>
    </row>
    <row r="2098" spans="1:8" x14ac:dyDescent="0.35">
      <c r="A2098" t="s">
        <v>8219</v>
      </c>
      <c r="B2098">
        <v>104</v>
      </c>
      <c r="G2098" s="6">
        <f t="shared" si="64"/>
        <v>-90.43</v>
      </c>
      <c r="H2098" s="15">
        <f t="shared" si="65"/>
        <v>8177.5849000000017</v>
      </c>
    </row>
    <row r="2099" spans="1:8" x14ac:dyDescent="0.35">
      <c r="A2099" t="s">
        <v>8219</v>
      </c>
      <c r="B2099">
        <v>19</v>
      </c>
      <c r="G2099" s="6">
        <f t="shared" si="64"/>
        <v>-175.43</v>
      </c>
      <c r="H2099" s="15">
        <f t="shared" si="65"/>
        <v>30775.684900000004</v>
      </c>
    </row>
    <row r="2100" spans="1:8" x14ac:dyDescent="0.35">
      <c r="A2100" t="s">
        <v>8219</v>
      </c>
      <c r="B2100">
        <v>97</v>
      </c>
      <c r="G2100" s="6">
        <f t="shared" si="64"/>
        <v>-97.43</v>
      </c>
      <c r="H2100" s="15">
        <f t="shared" si="65"/>
        <v>9492.6049000000021</v>
      </c>
    </row>
    <row r="2101" spans="1:8" x14ac:dyDescent="0.35">
      <c r="A2101" t="s">
        <v>8219</v>
      </c>
      <c r="B2101">
        <v>27</v>
      </c>
      <c r="G2101" s="6">
        <f t="shared" si="64"/>
        <v>-167.43</v>
      </c>
      <c r="H2101" s="15">
        <f t="shared" si="65"/>
        <v>28032.804900000003</v>
      </c>
    </row>
    <row r="2102" spans="1:8" x14ac:dyDescent="0.35">
      <c r="A2102" t="s">
        <v>8219</v>
      </c>
      <c r="B2102">
        <v>24</v>
      </c>
      <c r="G2102" s="6">
        <f t="shared" si="64"/>
        <v>-170.43</v>
      </c>
      <c r="H2102" s="15">
        <f t="shared" si="65"/>
        <v>29046.384900000001</v>
      </c>
    </row>
    <row r="2103" spans="1:8" x14ac:dyDescent="0.35">
      <c r="A2103" t="s">
        <v>8219</v>
      </c>
      <c r="B2103">
        <v>13</v>
      </c>
      <c r="G2103" s="6">
        <f t="shared" si="64"/>
        <v>-181.43</v>
      </c>
      <c r="H2103" s="15">
        <f t="shared" si="65"/>
        <v>32916.844900000004</v>
      </c>
    </row>
    <row r="2104" spans="1:8" x14ac:dyDescent="0.35">
      <c r="A2104" t="s">
        <v>8219</v>
      </c>
      <c r="B2104">
        <v>46</v>
      </c>
      <c r="G2104" s="6">
        <f t="shared" si="64"/>
        <v>-148.43</v>
      </c>
      <c r="H2104" s="15">
        <f t="shared" si="65"/>
        <v>22031.464900000003</v>
      </c>
    </row>
    <row r="2105" spans="1:8" x14ac:dyDescent="0.35">
      <c r="A2105" t="s">
        <v>8219</v>
      </c>
      <c r="B2105">
        <v>4</v>
      </c>
      <c r="G2105" s="6">
        <f t="shared" si="64"/>
        <v>-190.43</v>
      </c>
      <c r="H2105" s="15">
        <f t="shared" si="65"/>
        <v>36263.584900000002</v>
      </c>
    </row>
    <row r="2106" spans="1:8" x14ac:dyDescent="0.35">
      <c r="A2106" t="s">
        <v>8219</v>
      </c>
      <c r="B2106">
        <v>40</v>
      </c>
      <c r="G2106" s="6">
        <f t="shared" si="64"/>
        <v>-154.43</v>
      </c>
      <c r="H2106" s="15">
        <f t="shared" si="65"/>
        <v>23848.624900000003</v>
      </c>
    </row>
    <row r="2107" spans="1:8" x14ac:dyDescent="0.35">
      <c r="A2107" t="s">
        <v>8219</v>
      </c>
      <c r="B2107">
        <v>44</v>
      </c>
      <c r="G2107" s="6">
        <f t="shared" si="64"/>
        <v>-150.43</v>
      </c>
      <c r="H2107" s="15">
        <f t="shared" si="65"/>
        <v>22629.184900000004</v>
      </c>
    </row>
    <row r="2108" spans="1:8" x14ac:dyDescent="0.35">
      <c r="A2108" t="s">
        <v>8219</v>
      </c>
      <c r="B2108">
        <v>35</v>
      </c>
      <c r="G2108" s="6">
        <f t="shared" si="64"/>
        <v>-159.43</v>
      </c>
      <c r="H2108" s="15">
        <f t="shared" si="65"/>
        <v>25417.924900000002</v>
      </c>
    </row>
    <row r="2109" spans="1:8" x14ac:dyDescent="0.35">
      <c r="A2109" t="s">
        <v>8219</v>
      </c>
      <c r="B2109">
        <v>63</v>
      </c>
      <c r="G2109" s="6">
        <f t="shared" si="64"/>
        <v>-131.43</v>
      </c>
      <c r="H2109" s="15">
        <f t="shared" si="65"/>
        <v>17273.8449</v>
      </c>
    </row>
    <row r="2110" spans="1:8" x14ac:dyDescent="0.35">
      <c r="A2110" t="s">
        <v>8219</v>
      </c>
      <c r="B2110">
        <v>89</v>
      </c>
      <c r="G2110" s="6">
        <f t="shared" si="64"/>
        <v>-105.43</v>
      </c>
      <c r="H2110" s="15">
        <f t="shared" si="65"/>
        <v>11115.484900000001</v>
      </c>
    </row>
    <row r="2111" spans="1:8" x14ac:dyDescent="0.35">
      <c r="A2111" t="s">
        <v>8219</v>
      </c>
      <c r="B2111">
        <v>15</v>
      </c>
      <c r="G2111" s="6">
        <f t="shared" si="64"/>
        <v>-179.43</v>
      </c>
      <c r="H2111" s="15">
        <f t="shared" si="65"/>
        <v>32195.124900000003</v>
      </c>
    </row>
    <row r="2112" spans="1:8" x14ac:dyDescent="0.35">
      <c r="A2112" t="s">
        <v>8219</v>
      </c>
      <c r="B2112">
        <v>46</v>
      </c>
      <c r="G2112" s="6">
        <f t="shared" si="64"/>
        <v>-148.43</v>
      </c>
      <c r="H2112" s="15">
        <f t="shared" si="65"/>
        <v>22031.464900000003</v>
      </c>
    </row>
    <row r="2113" spans="1:8" x14ac:dyDescent="0.35">
      <c r="A2113" t="s">
        <v>8219</v>
      </c>
      <c r="B2113">
        <v>33</v>
      </c>
      <c r="G2113" s="6">
        <f t="shared" si="64"/>
        <v>-161.43</v>
      </c>
      <c r="H2113" s="15">
        <f t="shared" si="65"/>
        <v>26059.644900000003</v>
      </c>
    </row>
    <row r="2114" spans="1:8" x14ac:dyDescent="0.35">
      <c r="A2114" t="s">
        <v>8219</v>
      </c>
      <c r="B2114">
        <v>52</v>
      </c>
      <c r="G2114" s="6">
        <f t="shared" si="64"/>
        <v>-142.43</v>
      </c>
      <c r="H2114" s="15">
        <f t="shared" si="65"/>
        <v>20286.304900000003</v>
      </c>
    </row>
    <row r="2115" spans="1:8" x14ac:dyDescent="0.35">
      <c r="A2115" t="s">
        <v>8219</v>
      </c>
      <c r="B2115">
        <v>7</v>
      </c>
      <c r="G2115" s="6">
        <f t="shared" ref="G2115:G2178" si="66">B2115-194.43</f>
        <v>-187.43</v>
      </c>
      <c r="H2115" s="15">
        <f t="shared" ref="H2115:H2178" si="67">G2115^2</f>
        <v>35130.0049</v>
      </c>
    </row>
    <row r="2116" spans="1:8" x14ac:dyDescent="0.35">
      <c r="A2116" t="s">
        <v>8219</v>
      </c>
      <c r="B2116">
        <v>28</v>
      </c>
      <c r="G2116" s="6">
        <f t="shared" si="66"/>
        <v>-166.43</v>
      </c>
      <c r="H2116" s="15">
        <f t="shared" si="67"/>
        <v>27698.944900000002</v>
      </c>
    </row>
    <row r="2117" spans="1:8" x14ac:dyDescent="0.35">
      <c r="A2117" t="s">
        <v>8219</v>
      </c>
      <c r="B2117">
        <v>11</v>
      </c>
      <c r="G2117" s="6">
        <f t="shared" si="66"/>
        <v>-183.43</v>
      </c>
      <c r="H2117" s="15">
        <f t="shared" si="67"/>
        <v>33646.564900000005</v>
      </c>
    </row>
    <row r="2118" spans="1:8" x14ac:dyDescent="0.35">
      <c r="A2118" t="s">
        <v>8219</v>
      </c>
      <c r="B2118">
        <v>15</v>
      </c>
      <c r="G2118" s="6">
        <f t="shared" si="66"/>
        <v>-179.43</v>
      </c>
      <c r="H2118" s="15">
        <f t="shared" si="67"/>
        <v>32195.124900000003</v>
      </c>
    </row>
    <row r="2119" spans="1:8" x14ac:dyDescent="0.35">
      <c r="A2119" t="s">
        <v>8219</v>
      </c>
      <c r="B2119">
        <v>30</v>
      </c>
      <c r="G2119" s="6">
        <f t="shared" si="66"/>
        <v>-164.43</v>
      </c>
      <c r="H2119" s="15">
        <f t="shared" si="67"/>
        <v>27037.224900000001</v>
      </c>
    </row>
    <row r="2120" spans="1:8" x14ac:dyDescent="0.35">
      <c r="A2120" t="s">
        <v>8219</v>
      </c>
      <c r="B2120">
        <v>27</v>
      </c>
      <c r="G2120" s="6">
        <f t="shared" si="66"/>
        <v>-167.43</v>
      </c>
      <c r="H2120" s="15">
        <f t="shared" si="67"/>
        <v>28032.804900000003</v>
      </c>
    </row>
    <row r="2121" spans="1:8" x14ac:dyDescent="0.35">
      <c r="A2121" t="s">
        <v>8219</v>
      </c>
      <c r="B2121">
        <v>28</v>
      </c>
      <c r="G2121" s="6">
        <f t="shared" si="66"/>
        <v>-166.43</v>
      </c>
      <c r="H2121" s="15">
        <f t="shared" si="67"/>
        <v>27698.944900000002</v>
      </c>
    </row>
    <row r="2122" spans="1:8" x14ac:dyDescent="0.35">
      <c r="A2122" t="s">
        <v>8219</v>
      </c>
      <c r="B2122">
        <v>17</v>
      </c>
      <c r="G2122" s="6">
        <f t="shared" si="66"/>
        <v>-177.43</v>
      </c>
      <c r="H2122" s="15">
        <f t="shared" si="67"/>
        <v>31481.404900000001</v>
      </c>
    </row>
    <row r="2123" spans="1:8" x14ac:dyDescent="0.35">
      <c r="A2123" t="s">
        <v>8219</v>
      </c>
      <c r="B2123">
        <v>50</v>
      </c>
      <c r="G2123" s="6">
        <f t="shared" si="66"/>
        <v>-144.43</v>
      </c>
      <c r="H2123" s="15">
        <f t="shared" si="67"/>
        <v>20860.0249</v>
      </c>
    </row>
    <row r="2124" spans="1:8" x14ac:dyDescent="0.35">
      <c r="A2124" t="s">
        <v>8219</v>
      </c>
      <c r="B2124">
        <v>26</v>
      </c>
      <c r="G2124" s="6">
        <f t="shared" si="66"/>
        <v>-168.43</v>
      </c>
      <c r="H2124" s="15">
        <f t="shared" si="67"/>
        <v>28368.664900000003</v>
      </c>
    </row>
    <row r="2125" spans="1:8" x14ac:dyDescent="0.35">
      <c r="A2125" t="s">
        <v>8219</v>
      </c>
      <c r="B2125">
        <v>88</v>
      </c>
      <c r="G2125" s="6">
        <f t="shared" si="66"/>
        <v>-106.43</v>
      </c>
      <c r="H2125" s="15">
        <f t="shared" si="67"/>
        <v>11327.344900000002</v>
      </c>
    </row>
    <row r="2126" spans="1:8" x14ac:dyDescent="0.35">
      <c r="A2126" t="s">
        <v>8219</v>
      </c>
      <c r="B2126">
        <v>91</v>
      </c>
      <c r="G2126" s="6">
        <f t="shared" si="66"/>
        <v>-103.43</v>
      </c>
      <c r="H2126" s="15">
        <f t="shared" si="67"/>
        <v>10697.764900000002</v>
      </c>
    </row>
    <row r="2127" spans="1:8" x14ac:dyDescent="0.35">
      <c r="A2127" t="s">
        <v>8219</v>
      </c>
      <c r="B2127">
        <v>3</v>
      </c>
      <c r="G2127" s="6">
        <f t="shared" si="66"/>
        <v>-191.43</v>
      </c>
      <c r="H2127" s="15">
        <f t="shared" si="67"/>
        <v>36645.444900000002</v>
      </c>
    </row>
    <row r="2128" spans="1:8" x14ac:dyDescent="0.35">
      <c r="A2128" t="s">
        <v>8219</v>
      </c>
      <c r="B2128">
        <v>28</v>
      </c>
      <c r="G2128" s="6">
        <f t="shared" si="66"/>
        <v>-166.43</v>
      </c>
      <c r="H2128" s="15">
        <f t="shared" si="67"/>
        <v>27698.944900000002</v>
      </c>
    </row>
    <row r="2129" spans="1:8" x14ac:dyDescent="0.35">
      <c r="A2129" t="s">
        <v>8219</v>
      </c>
      <c r="B2129">
        <v>77</v>
      </c>
      <c r="G2129" s="6">
        <f t="shared" si="66"/>
        <v>-117.43</v>
      </c>
      <c r="H2129" s="15">
        <f t="shared" si="67"/>
        <v>13789.804900000001</v>
      </c>
    </row>
    <row r="2130" spans="1:8" x14ac:dyDescent="0.35">
      <c r="A2130" t="s">
        <v>8219</v>
      </c>
      <c r="B2130">
        <v>27</v>
      </c>
      <c r="G2130" s="6">
        <f t="shared" si="66"/>
        <v>-167.43</v>
      </c>
      <c r="H2130" s="15">
        <f t="shared" si="67"/>
        <v>28032.804900000003</v>
      </c>
    </row>
    <row r="2131" spans="1:8" x14ac:dyDescent="0.35">
      <c r="A2131" t="s">
        <v>8219</v>
      </c>
      <c r="B2131">
        <v>107</v>
      </c>
      <c r="G2131" s="6">
        <f t="shared" si="66"/>
        <v>-87.43</v>
      </c>
      <c r="H2131" s="15">
        <f t="shared" si="67"/>
        <v>7644.0049000000008</v>
      </c>
    </row>
    <row r="2132" spans="1:8" x14ac:dyDescent="0.35">
      <c r="A2132" t="s">
        <v>8219</v>
      </c>
      <c r="B2132">
        <v>96</v>
      </c>
      <c r="G2132" s="6">
        <f t="shared" si="66"/>
        <v>-98.43</v>
      </c>
      <c r="H2132" s="15">
        <f t="shared" si="67"/>
        <v>9688.4649000000009</v>
      </c>
    </row>
    <row r="2133" spans="1:8" x14ac:dyDescent="0.35">
      <c r="A2133" t="s">
        <v>8219</v>
      </c>
      <c r="B2133">
        <v>56</v>
      </c>
      <c r="G2133" s="6">
        <f t="shared" si="66"/>
        <v>-138.43</v>
      </c>
      <c r="H2133" s="15">
        <f t="shared" si="67"/>
        <v>19162.8649</v>
      </c>
    </row>
    <row r="2134" spans="1:8" x14ac:dyDescent="0.35">
      <c r="A2134" t="s">
        <v>8219</v>
      </c>
      <c r="B2134">
        <v>58</v>
      </c>
      <c r="G2134" s="6">
        <f t="shared" si="66"/>
        <v>-136.43</v>
      </c>
      <c r="H2134" s="15">
        <f t="shared" si="67"/>
        <v>18613.144900000003</v>
      </c>
    </row>
    <row r="2135" spans="1:8" x14ac:dyDescent="0.35">
      <c r="A2135" t="s">
        <v>8219</v>
      </c>
      <c r="B2135">
        <v>15</v>
      </c>
      <c r="G2135" s="6">
        <f t="shared" si="66"/>
        <v>-179.43</v>
      </c>
      <c r="H2135" s="15">
        <f t="shared" si="67"/>
        <v>32195.124900000003</v>
      </c>
    </row>
    <row r="2136" spans="1:8" x14ac:dyDescent="0.35">
      <c r="A2136" t="s">
        <v>8219</v>
      </c>
      <c r="B2136">
        <v>20</v>
      </c>
      <c r="G2136" s="6">
        <f t="shared" si="66"/>
        <v>-174.43</v>
      </c>
      <c r="H2136" s="15">
        <f t="shared" si="67"/>
        <v>30425.824900000003</v>
      </c>
    </row>
    <row r="2137" spans="1:8" x14ac:dyDescent="0.35">
      <c r="A2137" t="s">
        <v>8219</v>
      </c>
      <c r="B2137">
        <v>38</v>
      </c>
      <c r="G2137" s="6">
        <f t="shared" si="66"/>
        <v>-156.43</v>
      </c>
      <c r="H2137" s="15">
        <f t="shared" si="67"/>
        <v>24470.344900000004</v>
      </c>
    </row>
    <row r="2138" spans="1:8" x14ac:dyDescent="0.35">
      <c r="A2138" t="s">
        <v>8219</v>
      </c>
      <c r="B2138">
        <v>33</v>
      </c>
      <c r="G2138" s="6">
        <f t="shared" si="66"/>
        <v>-161.43</v>
      </c>
      <c r="H2138" s="15">
        <f t="shared" si="67"/>
        <v>26059.644900000003</v>
      </c>
    </row>
    <row r="2139" spans="1:8" x14ac:dyDescent="0.35">
      <c r="A2139" t="s">
        <v>8219</v>
      </c>
      <c r="B2139">
        <v>57</v>
      </c>
      <c r="G2139" s="6">
        <f t="shared" si="66"/>
        <v>-137.43</v>
      </c>
      <c r="H2139" s="15">
        <f t="shared" si="67"/>
        <v>18887.004900000004</v>
      </c>
    </row>
    <row r="2140" spans="1:8" x14ac:dyDescent="0.35">
      <c r="A2140" t="s">
        <v>8219</v>
      </c>
      <c r="B2140">
        <v>25</v>
      </c>
      <c r="G2140" s="6">
        <f t="shared" si="66"/>
        <v>-169.43</v>
      </c>
      <c r="H2140" s="15">
        <f t="shared" si="67"/>
        <v>28706.524900000004</v>
      </c>
    </row>
    <row r="2141" spans="1:8" x14ac:dyDescent="0.35">
      <c r="A2141" t="s">
        <v>8219</v>
      </c>
      <c r="B2141">
        <v>14</v>
      </c>
      <c r="G2141" s="6">
        <f t="shared" si="66"/>
        <v>-180.43</v>
      </c>
      <c r="H2141" s="15">
        <f t="shared" si="67"/>
        <v>32554.984900000003</v>
      </c>
    </row>
    <row r="2142" spans="1:8" x14ac:dyDescent="0.35">
      <c r="A2142" t="s">
        <v>8219</v>
      </c>
      <c r="B2142">
        <v>94</v>
      </c>
      <c r="G2142" s="6">
        <f t="shared" si="66"/>
        <v>-100.43</v>
      </c>
      <c r="H2142" s="15">
        <f t="shared" si="67"/>
        <v>10086.184900000002</v>
      </c>
    </row>
    <row r="2143" spans="1:8" x14ac:dyDescent="0.35">
      <c r="A2143" t="s">
        <v>8219</v>
      </c>
      <c r="B2143">
        <v>59</v>
      </c>
      <c r="G2143" s="6">
        <f t="shared" si="66"/>
        <v>-135.43</v>
      </c>
      <c r="H2143" s="15">
        <f t="shared" si="67"/>
        <v>18341.284900000002</v>
      </c>
    </row>
    <row r="2144" spans="1:8" x14ac:dyDescent="0.35">
      <c r="A2144" t="s">
        <v>8219</v>
      </c>
      <c r="B2144">
        <v>36</v>
      </c>
      <c r="G2144" s="6">
        <f t="shared" si="66"/>
        <v>-158.43</v>
      </c>
      <c r="H2144" s="15">
        <f t="shared" si="67"/>
        <v>25100.064900000001</v>
      </c>
    </row>
    <row r="2145" spans="1:8" x14ac:dyDescent="0.35">
      <c r="A2145" t="s">
        <v>8219</v>
      </c>
      <c r="B2145">
        <v>115</v>
      </c>
      <c r="G2145" s="6">
        <f t="shared" si="66"/>
        <v>-79.430000000000007</v>
      </c>
      <c r="H2145" s="15">
        <f t="shared" si="67"/>
        <v>6309.1249000000007</v>
      </c>
    </row>
    <row r="2146" spans="1:8" x14ac:dyDescent="0.35">
      <c r="A2146" t="s">
        <v>8219</v>
      </c>
      <c r="B2146">
        <v>30</v>
      </c>
      <c r="G2146" s="6">
        <f t="shared" si="66"/>
        <v>-164.43</v>
      </c>
      <c r="H2146" s="15">
        <f t="shared" si="67"/>
        <v>27037.224900000001</v>
      </c>
    </row>
    <row r="2147" spans="1:8" x14ac:dyDescent="0.35">
      <c r="A2147" t="s">
        <v>8219</v>
      </c>
      <c r="B2147">
        <v>52</v>
      </c>
      <c r="G2147" s="6">
        <f t="shared" si="66"/>
        <v>-142.43</v>
      </c>
      <c r="H2147" s="15">
        <f t="shared" si="67"/>
        <v>20286.304900000003</v>
      </c>
    </row>
    <row r="2148" spans="1:8" x14ac:dyDescent="0.35">
      <c r="A2148" t="s">
        <v>8219</v>
      </c>
      <c r="B2148">
        <v>27</v>
      </c>
      <c r="G2148" s="6">
        <f t="shared" si="66"/>
        <v>-167.43</v>
      </c>
      <c r="H2148" s="15">
        <f t="shared" si="67"/>
        <v>28032.804900000003</v>
      </c>
    </row>
    <row r="2149" spans="1:8" x14ac:dyDescent="0.35">
      <c r="A2149" t="s">
        <v>8219</v>
      </c>
      <c r="B2149">
        <v>24</v>
      </c>
      <c r="G2149" s="6">
        <f t="shared" si="66"/>
        <v>-170.43</v>
      </c>
      <c r="H2149" s="15">
        <f t="shared" si="67"/>
        <v>29046.384900000001</v>
      </c>
    </row>
    <row r="2150" spans="1:8" x14ac:dyDescent="0.35">
      <c r="A2150" t="s">
        <v>8219</v>
      </c>
      <c r="B2150">
        <v>10</v>
      </c>
      <c r="G2150" s="6">
        <f t="shared" si="66"/>
        <v>-184.43</v>
      </c>
      <c r="H2150" s="15">
        <f t="shared" si="67"/>
        <v>34014.424900000005</v>
      </c>
    </row>
    <row r="2151" spans="1:8" x14ac:dyDescent="0.35">
      <c r="A2151" t="s">
        <v>8219</v>
      </c>
      <c r="B2151">
        <v>30</v>
      </c>
      <c r="G2151" s="6">
        <f t="shared" si="66"/>
        <v>-164.43</v>
      </c>
      <c r="H2151" s="15">
        <f t="shared" si="67"/>
        <v>27037.224900000001</v>
      </c>
    </row>
    <row r="2152" spans="1:8" x14ac:dyDescent="0.35">
      <c r="A2152" t="s">
        <v>8219</v>
      </c>
      <c r="B2152">
        <v>71</v>
      </c>
      <c r="G2152" s="6">
        <f t="shared" si="66"/>
        <v>-123.43</v>
      </c>
      <c r="H2152" s="15">
        <f t="shared" si="67"/>
        <v>15234.964900000001</v>
      </c>
    </row>
    <row r="2153" spans="1:8" x14ac:dyDescent="0.35">
      <c r="A2153" t="s">
        <v>8219</v>
      </c>
      <c r="B2153">
        <v>10</v>
      </c>
      <c r="G2153" s="6">
        <f t="shared" si="66"/>
        <v>-184.43</v>
      </c>
      <c r="H2153" s="15">
        <f t="shared" si="67"/>
        <v>34014.424900000005</v>
      </c>
    </row>
    <row r="2154" spans="1:8" x14ac:dyDescent="0.35">
      <c r="A2154" t="s">
        <v>8219</v>
      </c>
      <c r="B2154">
        <v>24</v>
      </c>
      <c r="G2154" s="6">
        <f t="shared" si="66"/>
        <v>-170.43</v>
      </c>
      <c r="H2154" s="15">
        <f t="shared" si="67"/>
        <v>29046.384900000001</v>
      </c>
    </row>
    <row r="2155" spans="1:8" x14ac:dyDescent="0.35">
      <c r="A2155" t="s">
        <v>8219</v>
      </c>
      <c r="B2155">
        <v>38</v>
      </c>
      <c r="G2155" s="6">
        <f t="shared" si="66"/>
        <v>-156.43</v>
      </c>
      <c r="H2155" s="15">
        <f t="shared" si="67"/>
        <v>24470.344900000004</v>
      </c>
    </row>
    <row r="2156" spans="1:8" x14ac:dyDescent="0.35">
      <c r="A2156" t="s">
        <v>8219</v>
      </c>
      <c r="B2156">
        <v>26</v>
      </c>
      <c r="G2156" s="6">
        <f t="shared" si="66"/>
        <v>-168.43</v>
      </c>
      <c r="H2156" s="15">
        <f t="shared" si="67"/>
        <v>28368.664900000003</v>
      </c>
    </row>
    <row r="2157" spans="1:8" x14ac:dyDescent="0.35">
      <c r="A2157" t="s">
        <v>8219</v>
      </c>
      <c r="B2157">
        <v>19</v>
      </c>
      <c r="G2157" s="6">
        <f t="shared" si="66"/>
        <v>-175.43</v>
      </c>
      <c r="H2157" s="15">
        <f t="shared" si="67"/>
        <v>30775.684900000004</v>
      </c>
    </row>
    <row r="2158" spans="1:8" x14ac:dyDescent="0.35">
      <c r="A2158" t="s">
        <v>8219</v>
      </c>
      <c r="B2158">
        <v>11</v>
      </c>
      <c r="G2158" s="6">
        <f t="shared" si="66"/>
        <v>-183.43</v>
      </c>
      <c r="H2158" s="15">
        <f t="shared" si="67"/>
        <v>33646.564900000005</v>
      </c>
    </row>
    <row r="2159" spans="1:8" x14ac:dyDescent="0.35">
      <c r="A2159" t="s">
        <v>8219</v>
      </c>
      <c r="B2159">
        <v>27</v>
      </c>
      <c r="G2159" s="6">
        <f t="shared" si="66"/>
        <v>-167.43</v>
      </c>
      <c r="H2159" s="15">
        <f t="shared" si="67"/>
        <v>28032.804900000003</v>
      </c>
    </row>
    <row r="2160" spans="1:8" x14ac:dyDescent="0.35">
      <c r="A2160" t="s">
        <v>8219</v>
      </c>
      <c r="B2160">
        <v>34</v>
      </c>
      <c r="G2160" s="6">
        <f t="shared" si="66"/>
        <v>-160.43</v>
      </c>
      <c r="H2160" s="15">
        <f t="shared" si="67"/>
        <v>25737.784900000002</v>
      </c>
    </row>
    <row r="2161" spans="1:8" x14ac:dyDescent="0.35">
      <c r="A2161" t="s">
        <v>8219</v>
      </c>
      <c r="B2161">
        <v>20</v>
      </c>
      <c r="G2161" s="6">
        <f t="shared" si="66"/>
        <v>-174.43</v>
      </c>
      <c r="H2161" s="15">
        <f t="shared" si="67"/>
        <v>30425.824900000003</v>
      </c>
    </row>
    <row r="2162" spans="1:8" x14ac:dyDescent="0.35">
      <c r="A2162" t="s">
        <v>8219</v>
      </c>
      <c r="B2162">
        <v>37</v>
      </c>
      <c r="G2162" s="6">
        <f t="shared" si="66"/>
        <v>-157.43</v>
      </c>
      <c r="H2162" s="15">
        <f t="shared" si="67"/>
        <v>24784.204900000001</v>
      </c>
    </row>
    <row r="2163" spans="1:8" x14ac:dyDescent="0.35">
      <c r="A2163" t="s">
        <v>8219</v>
      </c>
      <c r="B2163">
        <v>20</v>
      </c>
      <c r="G2163" s="6">
        <f t="shared" si="66"/>
        <v>-174.43</v>
      </c>
      <c r="H2163" s="15">
        <f t="shared" si="67"/>
        <v>30425.824900000003</v>
      </c>
    </row>
    <row r="2164" spans="1:8" x14ac:dyDescent="0.35">
      <c r="A2164" t="s">
        <v>8219</v>
      </c>
      <c r="B2164">
        <v>10</v>
      </c>
      <c r="G2164" s="6">
        <f t="shared" si="66"/>
        <v>-184.43</v>
      </c>
      <c r="H2164" s="15">
        <f t="shared" si="67"/>
        <v>34014.424900000005</v>
      </c>
    </row>
    <row r="2165" spans="1:8" x14ac:dyDescent="0.35">
      <c r="A2165" t="s">
        <v>8219</v>
      </c>
      <c r="B2165">
        <v>26</v>
      </c>
      <c r="G2165" s="6">
        <f t="shared" si="66"/>
        <v>-168.43</v>
      </c>
      <c r="H2165" s="15">
        <f t="shared" si="67"/>
        <v>28368.664900000003</v>
      </c>
    </row>
    <row r="2166" spans="1:8" x14ac:dyDescent="0.35">
      <c r="A2166" t="s">
        <v>8219</v>
      </c>
      <c r="B2166">
        <v>20</v>
      </c>
      <c r="G2166" s="6">
        <f t="shared" si="66"/>
        <v>-174.43</v>
      </c>
      <c r="H2166" s="15">
        <f t="shared" si="67"/>
        <v>30425.824900000003</v>
      </c>
    </row>
    <row r="2167" spans="1:8" x14ac:dyDescent="0.35">
      <c r="A2167" t="s">
        <v>8219</v>
      </c>
      <c r="B2167">
        <v>46</v>
      </c>
      <c r="G2167" s="6">
        <f t="shared" si="66"/>
        <v>-148.43</v>
      </c>
      <c r="H2167" s="15">
        <f t="shared" si="67"/>
        <v>22031.464900000003</v>
      </c>
    </row>
    <row r="2168" spans="1:8" x14ac:dyDescent="0.35">
      <c r="A2168" t="s">
        <v>8219</v>
      </c>
      <c r="B2168">
        <v>76</v>
      </c>
      <c r="G2168" s="6">
        <f t="shared" si="66"/>
        <v>-118.43</v>
      </c>
      <c r="H2168" s="15">
        <f t="shared" si="67"/>
        <v>14025.664900000002</v>
      </c>
    </row>
    <row r="2169" spans="1:8" x14ac:dyDescent="0.35">
      <c r="A2169" t="s">
        <v>8219</v>
      </c>
      <c r="B2169">
        <v>41</v>
      </c>
      <c r="G2169" s="6">
        <f t="shared" si="66"/>
        <v>-153.43</v>
      </c>
      <c r="H2169" s="15">
        <f t="shared" si="67"/>
        <v>23540.764900000002</v>
      </c>
    </row>
    <row r="2170" spans="1:8" x14ac:dyDescent="0.35">
      <c r="A2170" t="s">
        <v>8219</v>
      </c>
      <c r="B2170">
        <v>7</v>
      </c>
      <c r="G2170" s="6">
        <f t="shared" si="66"/>
        <v>-187.43</v>
      </c>
      <c r="H2170" s="15">
        <f t="shared" si="67"/>
        <v>35130.0049</v>
      </c>
    </row>
    <row r="2171" spans="1:8" x14ac:dyDescent="0.35">
      <c r="A2171" t="s">
        <v>8219</v>
      </c>
      <c r="B2171">
        <v>49</v>
      </c>
      <c r="G2171" s="6">
        <f t="shared" si="66"/>
        <v>-145.43</v>
      </c>
      <c r="H2171" s="15">
        <f t="shared" si="67"/>
        <v>21149.884900000001</v>
      </c>
    </row>
    <row r="2172" spans="1:8" x14ac:dyDescent="0.35">
      <c r="A2172" t="s">
        <v>8219</v>
      </c>
      <c r="B2172">
        <v>26</v>
      </c>
      <c r="G2172" s="6">
        <f t="shared" si="66"/>
        <v>-168.43</v>
      </c>
      <c r="H2172" s="15">
        <f t="shared" si="67"/>
        <v>28368.664900000003</v>
      </c>
    </row>
    <row r="2173" spans="1:8" x14ac:dyDescent="0.35">
      <c r="A2173" t="s">
        <v>8219</v>
      </c>
      <c r="B2173">
        <v>65</v>
      </c>
      <c r="G2173" s="6">
        <f t="shared" si="66"/>
        <v>-129.43</v>
      </c>
      <c r="H2173" s="15">
        <f t="shared" si="67"/>
        <v>16752.124900000003</v>
      </c>
    </row>
    <row r="2174" spans="1:8" x14ac:dyDescent="0.35">
      <c r="A2174" t="s">
        <v>8219</v>
      </c>
      <c r="B2174">
        <v>28</v>
      </c>
      <c r="G2174" s="6">
        <f t="shared" si="66"/>
        <v>-166.43</v>
      </c>
      <c r="H2174" s="15">
        <f t="shared" si="67"/>
        <v>27698.944900000002</v>
      </c>
    </row>
    <row r="2175" spans="1:8" x14ac:dyDescent="0.35">
      <c r="A2175" t="s">
        <v>8219</v>
      </c>
      <c r="B2175">
        <v>8</v>
      </c>
      <c r="G2175" s="6">
        <f t="shared" si="66"/>
        <v>-186.43</v>
      </c>
      <c r="H2175" s="15">
        <f t="shared" si="67"/>
        <v>34756.144899999999</v>
      </c>
    </row>
    <row r="2176" spans="1:8" x14ac:dyDescent="0.35">
      <c r="A2176" t="s">
        <v>8219</v>
      </c>
      <c r="B2176">
        <v>3</v>
      </c>
      <c r="G2176" s="6">
        <f t="shared" si="66"/>
        <v>-191.43</v>
      </c>
      <c r="H2176" s="15">
        <f t="shared" si="67"/>
        <v>36645.444900000002</v>
      </c>
    </row>
    <row r="2177" spans="1:8" x14ac:dyDescent="0.35">
      <c r="A2177" t="s">
        <v>8219</v>
      </c>
      <c r="B2177">
        <v>9</v>
      </c>
      <c r="G2177" s="6">
        <f t="shared" si="66"/>
        <v>-185.43</v>
      </c>
      <c r="H2177" s="15">
        <f t="shared" si="67"/>
        <v>34384.284900000006</v>
      </c>
    </row>
    <row r="2178" spans="1:8" x14ac:dyDescent="0.35">
      <c r="A2178" t="s">
        <v>8219</v>
      </c>
      <c r="B2178">
        <v>9</v>
      </c>
      <c r="G2178" s="6">
        <f t="shared" si="66"/>
        <v>-185.43</v>
      </c>
      <c r="H2178" s="15">
        <f t="shared" si="67"/>
        <v>34384.284900000006</v>
      </c>
    </row>
    <row r="2179" spans="1:8" x14ac:dyDescent="0.35">
      <c r="A2179" t="s">
        <v>8219</v>
      </c>
      <c r="B2179">
        <v>20</v>
      </c>
      <c r="G2179" s="6">
        <f t="shared" ref="G2179:G2186" si="68">B2179-194.43</f>
        <v>-174.43</v>
      </c>
      <c r="H2179" s="15">
        <f t="shared" ref="H2179:H2186" si="69">G2179^2</f>
        <v>30425.824900000003</v>
      </c>
    </row>
    <row r="2180" spans="1:8" x14ac:dyDescent="0.35">
      <c r="A2180" t="s">
        <v>8219</v>
      </c>
      <c r="B2180">
        <v>57</v>
      </c>
      <c r="G2180" s="6">
        <f t="shared" si="68"/>
        <v>-137.43</v>
      </c>
      <c r="H2180" s="15">
        <f t="shared" si="69"/>
        <v>18887.004900000004</v>
      </c>
    </row>
    <row r="2181" spans="1:8" x14ac:dyDescent="0.35">
      <c r="A2181" t="s">
        <v>8219</v>
      </c>
      <c r="B2181">
        <v>8</v>
      </c>
      <c r="G2181" s="6">
        <f t="shared" si="68"/>
        <v>-186.43</v>
      </c>
      <c r="H2181" s="15">
        <f t="shared" si="69"/>
        <v>34756.144899999999</v>
      </c>
    </row>
    <row r="2182" spans="1:8" x14ac:dyDescent="0.35">
      <c r="A2182" t="s">
        <v>8219</v>
      </c>
      <c r="B2182">
        <v>14</v>
      </c>
      <c r="G2182" s="6">
        <f t="shared" si="68"/>
        <v>-180.43</v>
      </c>
      <c r="H2182" s="15">
        <f t="shared" si="69"/>
        <v>32554.984900000003</v>
      </c>
    </row>
    <row r="2183" spans="1:8" x14ac:dyDescent="0.35">
      <c r="A2183" t="s">
        <v>8219</v>
      </c>
      <c r="B2183">
        <v>17</v>
      </c>
      <c r="G2183" s="6">
        <f t="shared" si="68"/>
        <v>-177.43</v>
      </c>
      <c r="H2183" s="15">
        <f t="shared" si="69"/>
        <v>31481.404900000001</v>
      </c>
    </row>
    <row r="2184" spans="1:8" x14ac:dyDescent="0.35">
      <c r="A2184" t="s">
        <v>8219</v>
      </c>
      <c r="B2184">
        <v>100</v>
      </c>
      <c r="G2184" s="6">
        <f t="shared" si="68"/>
        <v>-94.43</v>
      </c>
      <c r="H2184" s="15">
        <f t="shared" si="69"/>
        <v>8917.0249000000022</v>
      </c>
    </row>
    <row r="2185" spans="1:8" x14ac:dyDescent="0.35">
      <c r="A2185" t="s">
        <v>8219</v>
      </c>
      <c r="B2185">
        <v>32</v>
      </c>
      <c r="G2185" s="6">
        <f t="shared" si="68"/>
        <v>-162.43</v>
      </c>
      <c r="H2185" s="15">
        <f t="shared" si="69"/>
        <v>26383.504900000004</v>
      </c>
    </row>
    <row r="2186" spans="1:8" x14ac:dyDescent="0.35">
      <c r="A2186" t="s">
        <v>8219</v>
      </c>
      <c r="B2186">
        <v>3</v>
      </c>
      <c r="G2186" s="6">
        <f t="shared" si="68"/>
        <v>-191.43</v>
      </c>
      <c r="H2186" s="15">
        <f t="shared" si="69"/>
        <v>36645.444900000002</v>
      </c>
    </row>
  </sheetData>
  <mergeCells count="1">
    <mergeCell ref="J1:L1"/>
  </mergeCells>
  <conditionalFormatting sqref="A1:A1046647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ontainsText" dxfId="4" priority="8" operator="containsText" text="successful">
      <formula>NOT(ISERROR(SEARCH("successful",A1)))</formula>
    </cfRule>
  </conditionalFormatting>
  <conditionalFormatting sqref="D1:D1045992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ontainsText" dxfId="0" priority="4" operator="containsText" text="successful">
      <formula>NOT(ISERROR(SEARCH("successful",D1)))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Pivot_Category_State</vt:lpstr>
      <vt:lpstr>Pivot_SubCat_State</vt:lpstr>
      <vt:lpstr>Pivot_Date_State</vt:lpstr>
      <vt:lpstr>Bonus</vt:lpstr>
      <vt:lpstr>Bonus Stat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Mary Towle</cp:lastModifiedBy>
  <dcterms:created xsi:type="dcterms:W3CDTF">2017-04-20T15:17:24Z</dcterms:created>
  <dcterms:modified xsi:type="dcterms:W3CDTF">2021-03-27T20:07:31Z</dcterms:modified>
</cp:coreProperties>
</file>